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5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7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9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0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1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5.xml" ContentType="application/vnd.openxmlformats-officedocument.drawingml.chart+xml"/>
  <Override PartName="/xl/drawings/drawing22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3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4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5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6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8.xml" ContentType="application/vnd.openxmlformats-officedocument.drawing+xml"/>
  <Override PartName="/xl/charts/style25.xml" ContentType="application/vnd.ms-office.chartstyle+xml"/>
  <Override PartName="/xl/charts/colors25.xml" ContentType="application/vnd.ms-office.chartcolorstyle+xml"/>
  <Override PartName="/xl/drawings/drawing29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B9A8603E-7DFF-4D25-839F-46A29DD288F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ortada" sheetId="29" r:id="rId1"/>
    <sheet name="Indice" sheetId="35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4" r:id="rId9"/>
    <sheet name="Pesca" sheetId="10" r:id="rId10"/>
    <sheet name="Avituallamiento" sheetId="11" r:id="rId11"/>
    <sheet name="Avi. combustibles" sheetId="32" r:id="rId12"/>
    <sheet name="Tráfico interior" sheetId="33" r:id="rId13"/>
    <sheet name="Mercancías tránsito" sheetId="12" r:id="rId14"/>
    <sheet name="Mercan. contene. tránsito" sheetId="13" r:id="rId15"/>
    <sheet name="Ro-Ro" sheetId="15" r:id="rId16"/>
    <sheet name="Ro-Ro remolques" sheetId="27" r:id="rId17"/>
    <sheet name="TEUS" sheetId="16" r:id="rId18"/>
    <sheet name="TEUS tránsito" sheetId="17" r:id="rId19"/>
    <sheet name="TEUS nacional" sheetId="18" r:id="rId20"/>
    <sheet name="TEUS exterior" sheetId="19" r:id="rId21"/>
    <sheet name="TEUS nacional y exterior" sheetId="20" r:id="rId22"/>
    <sheet name="Pasajeros total" sheetId="21" r:id="rId23"/>
    <sheet name="Pasajeros crucero" sheetId="22" r:id="rId24"/>
    <sheet name="Automóviles régimen pasaje" sheetId="23" r:id="rId25"/>
    <sheet name="Automóviles régimen mercancía" sheetId="28" r:id="rId26"/>
    <sheet name="Buques número" sheetId="24" r:id="rId27"/>
    <sheet name="Buques GT" sheetId="25" r:id="rId28"/>
    <sheet name="Cruceros" sheetId="26" r:id="rId29"/>
  </sheets>
  <definedNames>
    <definedName name="_xlnm.Print_Area" localSheetId="25">'Automóviles régimen mercancía'!$A$1:$M$37</definedName>
    <definedName name="_xlnm.Print_Area" localSheetId="24">'Automóviles régimen pasaje'!$A$1:$M$37</definedName>
    <definedName name="_xlnm.Print_Area" localSheetId="11">'Avi. combustibles'!$A$1:$M$37</definedName>
    <definedName name="_xlnm.Print_Area" localSheetId="10">Avituallamiento!$A$1:$M$37</definedName>
    <definedName name="_xlnm.Print_Area" localSheetId="27">'Buques GT'!$A$1:$M$37</definedName>
    <definedName name="_xlnm.Print_Area" localSheetId="26">'Buques número'!$A$1:$M$37</definedName>
    <definedName name="_xlnm.Print_Area" localSheetId="28">Cruceros!$A$1:$M$37</definedName>
    <definedName name="_xlnm.Print_Area" localSheetId="1">Indice!$A$1:$M$35</definedName>
    <definedName name="_xlnm.Print_Area" localSheetId="5">Líquidos!$A$1:$M$37</definedName>
    <definedName name="_xlnm.Print_Area" localSheetId="14">'Mercan. contene. tránsito'!$A$1:$M$37</definedName>
    <definedName name="_xlnm.Print_Area" localSheetId="7">'Mercancía general'!$A$1:$M$37</definedName>
    <definedName name="_xlnm.Print_Area" localSheetId="8">'Mercancías contenedores'!$A$1:$M$37</definedName>
    <definedName name="_xlnm.Print_Area" localSheetId="13">'Mercancías tránsito'!$A$1:$M$37</definedName>
    <definedName name="_xlnm.Print_Area" localSheetId="23">'Pasajeros crucero'!$A$1:$M$37</definedName>
    <definedName name="_xlnm.Print_Area" localSheetId="22">'Pasajeros total'!$A$1:$M$37</definedName>
    <definedName name="_xlnm.Print_Area" localSheetId="9">Pesca!$A$1:$M$37</definedName>
    <definedName name="_xlnm.Print_Area" localSheetId="2">'Resumen general'!$A$1:$I$39</definedName>
    <definedName name="_xlnm.Print_Area" localSheetId="15">'Ro-Ro'!$A$1:$M$37</definedName>
    <definedName name="_xlnm.Print_Area" localSheetId="16">'Ro-Ro remolques'!$A$1:$M$37</definedName>
    <definedName name="_xlnm.Print_Area" localSheetId="6">Sólidos!$A$1:$M$37</definedName>
    <definedName name="_xlnm.Print_Area" localSheetId="17">TEUS!$A$1:$M$37</definedName>
    <definedName name="_xlnm.Print_Area" localSheetId="20">'TEUS exterior'!$A$1:$M$37</definedName>
    <definedName name="_xlnm.Print_Area" localSheetId="19">'TEUS nacional'!$A$1:$M$37</definedName>
    <definedName name="_xlnm.Print_Area" localSheetId="21">'TEUS nacional y exterior'!$A$1:$M$37</definedName>
    <definedName name="_xlnm.Print_Area" localSheetId="18">'TEUS tránsito'!$A$1:$M$37</definedName>
    <definedName name="_xlnm.Print_Area" localSheetId="4">'Total presentación'!$A$1:$M$37</definedName>
    <definedName name="_xlnm.Print_Area" localSheetId="3">'Total tráfico'!$A$1:$M$37</definedName>
    <definedName name="_xlnm.Print_Area" localSheetId="12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5">'Automóviles régimen mercancía'!$D$5:$F$5</definedName>
    <definedName name="LblRes01_Acum" localSheetId="16">'Ro-Ro remolques'!$D$5:$F$5</definedName>
    <definedName name="LblRes01_Acum">'Total tráfico'!$D$5:$F$5</definedName>
    <definedName name="LblRes01_Mes" localSheetId="25">'Automóviles régimen mercancía'!$B$5:$C$5</definedName>
    <definedName name="LblRes01_Mes" localSheetId="16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35" l="1"/>
  <c r="B8" i="35"/>
  <c r="B10" i="35"/>
  <c r="B11" i="35"/>
  <c r="B12" i="35"/>
  <c r="B14" i="35"/>
  <c r="B15" i="35"/>
  <c r="B17" i="35"/>
  <c r="B18" i="35"/>
  <c r="B20" i="35"/>
  <c r="B22" i="35"/>
  <c r="B27" i="35"/>
  <c r="B31" i="35"/>
  <c r="B55" i="33" l="1"/>
  <c r="F8" i="28" l="1"/>
  <c r="F7" i="28"/>
  <c r="C35" i="28" l="1"/>
  <c r="D35" i="28"/>
  <c r="E35" i="28"/>
  <c r="B35" i="28"/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G33" i="4"/>
  <c r="F33" i="4"/>
  <c r="E33" i="4"/>
  <c r="D33" i="4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F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G46" i="28" s="1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G45" i="28" l="1"/>
  <c r="F46" i="28"/>
  <c r="G51" i="28"/>
  <c r="G54" i="28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64" i="27" l="1"/>
  <c r="F61" i="27"/>
  <c r="F45" i="27"/>
  <c r="F63" i="27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F10" i="4" l="1"/>
  <c r="I23" i="4"/>
  <c r="D13" i="4"/>
  <c r="E10" i="4"/>
  <c r="D18" i="4"/>
  <c r="D19" i="4" s="1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H14" i="4"/>
  <c r="G18" i="4"/>
  <c r="I14" i="4"/>
  <c r="F18" i="4"/>
  <c r="I11" i="4"/>
  <c r="H11" i="4"/>
  <c r="D10" i="4"/>
  <c r="F13" i="4"/>
  <c r="E13" i="4"/>
  <c r="H12" i="4"/>
  <c r="I12" i="4"/>
  <c r="G10" i="4"/>
  <c r="I9" i="4"/>
  <c r="H9" i="4"/>
  <c r="G13" i="4"/>
  <c r="I22" i="4"/>
  <c r="H22" i="4"/>
  <c r="E48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I10" i="4" l="1"/>
  <c r="E19" i="4"/>
  <c r="F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<sst xmlns="http://schemas.openxmlformats.org/spreadsheetml/2006/main" count="959" uniqueCount="167">
  <si>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</si>
  <si>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</si>
  <si>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</si>
  <si>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</si>
  <si>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</si>
  <si>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</si>
  <si>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</si>
  <si>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</si>
  <si>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</si>
  <si>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</si>
  <si>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</si>
  <si>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</si>
  <si>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</si>
  <si>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</si>
  <si>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</si>
  <si>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</si>
  <si>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</si>
  <si>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</si>
  <si>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</si>
  <si>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</si>
  <si>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</si>
  <si>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</si>
  <si>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</si>
  <si>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</si>
  <si>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</si>
  <si>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</si>
  <si>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</si>
  <si>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</si>
  <si>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</si>
  <si>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</si>
  <si>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MELILLA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</si>
  <si>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</si>
  <si>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</si>
  <si>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</si>
  <si>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</si>
  <si>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</si>
  <si>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</si>
  <si>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</si>
  <si>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</si>
  <si>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</si>
  <si>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</si>
  <si>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</si>
  <si>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Departamento de Estadística</t>
  </si>
  <si>
    <t>RESUMEN GENERAL DEL TRÁFICO PORTUARIO*</t>
  </si>
  <si>
    <t>ÍNDICE</t>
  </si>
  <si>
    <t>RESUMEN GENERAL DEL TRÁFICO PORTUARIO</t>
  </si>
  <si>
    <t>TRÁFICO PORTUARIO</t>
  </si>
  <si>
    <t>1.1.</t>
  </si>
  <si>
    <t>MERCANCÍAS SEGÚN SU FORMA DE PRESENTACIÓN</t>
  </si>
  <si>
    <t>GRANELES LÍQUIDOS</t>
  </si>
  <si>
    <t>GRANELES SÓLIDOS</t>
  </si>
  <si>
    <t>MERCANCÍA GENERAL</t>
  </si>
  <si>
    <t>4.1.</t>
  </si>
  <si>
    <t>MERCANCÍAS EN CONTENEDORES</t>
  </si>
  <si>
    <t>TRÁFICO INTERIOR</t>
  </si>
  <si>
    <t>MERCANCÍAS EN TRÁNSITO</t>
  </si>
  <si>
    <t>8.1.</t>
  </si>
  <si>
    <t>MERCANCÍAS EN CONTENEDORES EN TRÁNSITO</t>
  </si>
  <si>
    <t>9.1.</t>
  </si>
  <si>
    <t>TRÁFICO RO-RO DE REMOLQUES, SEMIRREMOLQUES Y PLATAFORMAS (unidades)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</si>
  <si>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</si>
  <si>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</si>
  <si>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</si>
  <si>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</si>
  <si>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</si>
  <si>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</si>
  <si>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</si>
  <si>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</si>
  <si>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</si>
  <si>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11.1.</t>
  </si>
  <si>
    <t>TURISMOS, AUTOBUSES Y CAMIONES EN REGIMEN DE MERCANCÍA (unidades)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</si>
  <si>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</si>
  <si>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</si>
  <si>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</si>
  <si>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</si>
  <si>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</si>
  <si>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</si>
  <si>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</si>
  <si>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</si>
  <si>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</si>
  <si>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</si>
  <si>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</si>
  <si>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</si>
  <si>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</si>
  <si>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</si>
  <si>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</si>
  <si>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</si>
  <si>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</si>
  <si>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</si>
  <si>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</si>
  <si>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</si>
  <si>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</si>
  <si>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</si>
  <si>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</si>
  <si>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</si>
  <si>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</si>
  <si>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</si>
  <si>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</si>
  <si>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</si>
  <si>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</si>
  <si>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</si>
  <si>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</si>
  <si>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</si>
  <si>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</si>
  <si>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</si>
  <si>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</si>
  <si>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</si>
  <si>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</si>
  <si>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</si>
  <si>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</si>
  <si>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</si>
  <si>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</si>
  <si>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</si>
  <si>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</si>
  <si>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</si>
  <si>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</si>
  <si>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</si>
  <si>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</si>
  <si>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</si>
  <si>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</si>
  <si>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6.1. AVITUALLAMIENTO DE COMBUSTIBLES LÍQUIDOS</t>
  </si>
  <si>
    <t>1. TRÁFICO PORTUARIO (toneladas)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</si>
  <si>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</si>
  <si>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</si>
  <si>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</si>
  <si>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</si>
  <si>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</si>
  <si>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</si>
  <si>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</si>
  <si>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</si>
  <si>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Acumulado desde enero</t>
  </si>
  <si>
    <t>12.2.</t>
  </si>
  <si>
    <t>12.1.</t>
  </si>
  <si>
    <t>AVITUALLAMIENTO COMBUSTIBLES LÍQUIDOS</t>
  </si>
  <si>
    <t>6.1.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</si>
  <si>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</si>
  <si>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</si>
  <si>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</si>
  <si>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</si>
  <si>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</si>
  <si>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</si>
  <si>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</si>
  <si>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</si>
  <si>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</si>
  <si>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</si>
  <si>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</si>
  <si>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</si>
  <si>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</si>
  <si>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</si>
  <si>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</si>
  <si>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</si>
  <si>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</si>
  <si>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</si>
  <si>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</si>
  <si>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</si>
  <si>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</si>
  <si>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</si>
  <si>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</si>
  <si>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</si>
  <si>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</si>
  <si>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</si>
  <si>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</si>
  <si>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</si>
  <si>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Diciembre 2020</t>
  </si>
  <si>
    <t>* DATOS DE CIERRE DEFINITIVOS</t>
  </si>
  <si>
    <t>Mes diciembre</t>
  </si>
  <si>
    <t>Fecha: 21/10/2022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</si>
</sst>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22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33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4" fontId="4" fillId="2" borderId="9" xfId="0" applyNumberFormat="1" applyFont="1" applyFill="1" applyBorder="1" applyAlignment="1">
      <alignment horizontal="right" vertical="center"/>
    </xf>
    <xf numFmtId="4" fontId="0" fillId="0" borderId="0" xfId="0" applyNumberFormat="1" applyAlignment="1">
      <alignment vertical="center"/>
    </xf>
    <xf numFmtId="0" fontId="2" fillId="5" borderId="9" xfId="0" applyFont="1" applyFill="1" applyBorder="1" applyAlignment="1">
      <alignment horizontal="lef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4" fontId="3" fillId="2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0" fontId="34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1" fillId="0" borderId="6" xfId="0" applyFont="1" applyBorder="1" applyAlignment="1">
      <alignment vertical="center"/>
    </xf>
    <xf numFmtId="0" fontId="31" fillId="0" borderId="7" xfId="0" applyFont="1" applyBorder="1" applyAlignment="1">
      <alignment vertical="center"/>
    </xf>
    <xf numFmtId="0" fontId="31" fillId="0" borderId="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6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>
      <alignment vertical="center"/>
    </xf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Huelva</c:v>
                </c:pt>
                <c:pt idx="5">
                  <c:v>Bilbao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107323349.76299958</c:v>
                </c:pt>
                <c:pt idx="1">
                  <c:v>80882224.232999995</c:v>
                </c:pt>
                <c:pt idx="2">
                  <c:v>59497429.154309496</c:v>
                </c:pt>
                <c:pt idx="3">
                  <c:v>32894926.706000008</c:v>
                </c:pt>
                <c:pt idx="4">
                  <c:v>29919219.951000001</c:v>
                </c:pt>
                <c:pt idx="5">
                  <c:v>29645138</c:v>
                </c:pt>
                <c:pt idx="6">
                  <c:v>26508631.862</c:v>
                </c:pt>
                <c:pt idx="7">
                  <c:v>25767949.743000001</c:v>
                </c:pt>
                <c:pt idx="8">
                  <c:v>18541539.511</c:v>
                </c:pt>
                <c:pt idx="9">
                  <c:v>16131487.341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Huelva</c:v>
                </c:pt>
                <c:pt idx="5">
                  <c:v>Bilbao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109415051.90799922</c:v>
                </c:pt>
                <c:pt idx="1">
                  <c:v>81063554.662</c:v>
                </c:pt>
                <c:pt idx="2">
                  <c:v>67693385.065285698</c:v>
                </c:pt>
                <c:pt idx="3">
                  <c:v>34282140.571000002</c:v>
                </c:pt>
                <c:pt idx="4">
                  <c:v>33813726.098999999</c:v>
                </c:pt>
                <c:pt idx="5">
                  <c:v>35561022</c:v>
                </c:pt>
                <c:pt idx="6">
                  <c:v>32802075.443</c:v>
                </c:pt>
                <c:pt idx="7">
                  <c:v>26690343.228999998</c:v>
                </c:pt>
                <c:pt idx="8">
                  <c:v>20720851.922000036</c:v>
                </c:pt>
                <c:pt idx="9">
                  <c:v>17392019.008000001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Huelva</c:v>
                </c:pt>
                <c:pt idx="5">
                  <c:v>Bilbao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103595896.01899958</c:v>
                </c:pt>
                <c:pt idx="1">
                  <c:v>80544637</c:v>
                </c:pt>
                <c:pt idx="2">
                  <c:v>58471200.479309499</c:v>
                </c:pt>
                <c:pt idx="3">
                  <c:v>32708472.639000006</c:v>
                </c:pt>
                <c:pt idx="4">
                  <c:v>29672943</c:v>
                </c:pt>
                <c:pt idx="5">
                  <c:v>29544082</c:v>
                </c:pt>
                <c:pt idx="6">
                  <c:v>26341217</c:v>
                </c:pt>
                <c:pt idx="7">
                  <c:v>23437158</c:v>
                </c:pt>
                <c:pt idx="8">
                  <c:v>18506727.399999999</c:v>
                </c:pt>
                <c:pt idx="9">
                  <c:v>16103154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Huelva</c:v>
                </c:pt>
                <c:pt idx="5">
                  <c:v>Bilbao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104882050.58799922</c:v>
                </c:pt>
                <c:pt idx="1">
                  <c:v>80727739</c:v>
                </c:pt>
                <c:pt idx="2">
                  <c:v>65958084.8862857</c:v>
                </c:pt>
                <c:pt idx="3">
                  <c:v>34098945</c:v>
                </c:pt>
                <c:pt idx="4">
                  <c:v>33576756</c:v>
                </c:pt>
                <c:pt idx="5">
                  <c:v>35446290</c:v>
                </c:pt>
                <c:pt idx="6">
                  <c:v>32707994</c:v>
                </c:pt>
                <c:pt idx="7">
                  <c:v>24169380</c:v>
                </c:pt>
                <c:pt idx="8">
                  <c:v>20697211.143000036</c:v>
                </c:pt>
                <c:pt idx="9">
                  <c:v>17370929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Las Palmas</c:v>
                </c:pt>
                <c:pt idx="8">
                  <c:v>A Coruña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28312085</c:v>
                </c:pt>
                <c:pt idx="1">
                  <c:v>25161497.875999987</c:v>
                </c:pt>
                <c:pt idx="2">
                  <c:v>23486206</c:v>
                </c:pt>
                <c:pt idx="3">
                  <c:v>18319624</c:v>
                </c:pt>
                <c:pt idx="4">
                  <c:v>18156750</c:v>
                </c:pt>
                <c:pt idx="5">
                  <c:v>12862069.376</c:v>
                </c:pt>
                <c:pt idx="6">
                  <c:v>9801550.4000000004</c:v>
                </c:pt>
                <c:pt idx="7">
                  <c:v>7817669</c:v>
                </c:pt>
                <c:pt idx="8">
                  <c:v>7116313</c:v>
                </c:pt>
                <c:pt idx="9">
                  <c:v>3397370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Las Palmas</c:v>
                </c:pt>
                <c:pt idx="8">
                  <c:v>A Coruña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30577073.640000001</c:v>
                </c:pt>
                <c:pt idx="1">
                  <c:v>26007858</c:v>
                </c:pt>
                <c:pt idx="2">
                  <c:v>26675733</c:v>
                </c:pt>
                <c:pt idx="3">
                  <c:v>21210546</c:v>
                </c:pt>
                <c:pt idx="4">
                  <c:v>20821508</c:v>
                </c:pt>
                <c:pt idx="5">
                  <c:v>16132219.375</c:v>
                </c:pt>
                <c:pt idx="6">
                  <c:v>10601850.065999998</c:v>
                </c:pt>
                <c:pt idx="7">
                  <c:v>8070275</c:v>
                </c:pt>
                <c:pt idx="8">
                  <c:v>8970330</c:v>
                </c:pt>
                <c:pt idx="9">
                  <c:v>4811479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Castellón</c:v>
                </c:pt>
                <c:pt idx="2">
                  <c:v>Tarragona</c:v>
                </c:pt>
                <c:pt idx="3">
                  <c:v>Cartagena</c:v>
                </c:pt>
                <c:pt idx="4">
                  <c:v>Ferrol-San Cibrao</c:v>
                </c:pt>
                <c:pt idx="5">
                  <c:v>Huelva</c:v>
                </c:pt>
                <c:pt idx="6">
                  <c:v>Barcelona</c:v>
                </c:pt>
                <c:pt idx="7">
                  <c:v>Bilbao</c:v>
                </c:pt>
                <c:pt idx="8">
                  <c:v>Almería</c:v>
                </c:pt>
                <c:pt idx="9">
                  <c:v>Santander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13616321</c:v>
                </c:pt>
                <c:pt idx="1">
                  <c:v>6727253</c:v>
                </c:pt>
                <c:pt idx="2">
                  <c:v>6480982</c:v>
                </c:pt>
                <c:pt idx="3">
                  <c:v>6469064.8470000001</c:v>
                </c:pt>
                <c:pt idx="4">
                  <c:v>6371480</c:v>
                </c:pt>
                <c:pt idx="5">
                  <c:v>4886834</c:v>
                </c:pt>
                <c:pt idx="6">
                  <c:v>4012866.7379999999</c:v>
                </c:pt>
                <c:pt idx="7">
                  <c:v>3667962</c:v>
                </c:pt>
                <c:pt idx="8">
                  <c:v>3460895</c:v>
                </c:pt>
                <c:pt idx="9">
                  <c:v>3026140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Castellón</c:v>
                </c:pt>
                <c:pt idx="2">
                  <c:v>Tarragona</c:v>
                </c:pt>
                <c:pt idx="3">
                  <c:v>Cartagena</c:v>
                </c:pt>
                <c:pt idx="4">
                  <c:v>Ferrol-San Cibrao</c:v>
                </c:pt>
                <c:pt idx="5">
                  <c:v>Huelva</c:v>
                </c:pt>
                <c:pt idx="6">
                  <c:v>Barcelona</c:v>
                </c:pt>
                <c:pt idx="7">
                  <c:v>Bilbao</c:v>
                </c:pt>
                <c:pt idx="8">
                  <c:v>Almería</c:v>
                </c:pt>
                <c:pt idx="9">
                  <c:v>Santander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14589033</c:v>
                </c:pt>
                <c:pt idx="1">
                  <c:v>7097480.0929999975</c:v>
                </c:pt>
                <c:pt idx="2">
                  <c:v>9718750</c:v>
                </c:pt>
                <c:pt idx="3">
                  <c:v>6835599</c:v>
                </c:pt>
                <c:pt idx="4">
                  <c:v>8095030</c:v>
                </c:pt>
                <c:pt idx="5">
                  <c:v>5755664</c:v>
                </c:pt>
                <c:pt idx="6">
                  <c:v>4071383.9270000001</c:v>
                </c:pt>
                <c:pt idx="7">
                  <c:v>4681191</c:v>
                </c:pt>
                <c:pt idx="8">
                  <c:v>4411930</c:v>
                </c:pt>
                <c:pt idx="9">
                  <c:v>3646528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Santander</c:v>
                </c:pt>
                <c:pt idx="9">
                  <c:v>Pasaia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76011953</c:v>
                </c:pt>
                <c:pt idx="1">
                  <c:v>74731048.882999569</c:v>
                </c:pt>
                <c:pt idx="2">
                  <c:v>41596264.365309499</c:v>
                </c:pt>
                <c:pt idx="3">
                  <c:v>15222571</c:v>
                </c:pt>
                <c:pt idx="4">
                  <c:v>10823326</c:v>
                </c:pt>
                <c:pt idx="5">
                  <c:v>7719370</c:v>
                </c:pt>
                <c:pt idx="6">
                  <c:v>6671139</c:v>
                </c:pt>
                <c:pt idx="7">
                  <c:v>3978247.7620000094</c:v>
                </c:pt>
                <c:pt idx="8">
                  <c:v>2597898</c:v>
                </c:pt>
                <c:pt idx="9">
                  <c:v>1984246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Santander</c:v>
                </c:pt>
                <c:pt idx="9">
                  <c:v>Pasaia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75417608</c:v>
                </c:pt>
                <c:pt idx="1">
                  <c:v>73331146.854999229</c:v>
                </c:pt>
                <c:pt idx="2">
                  <c:v>45754481.584285699</c:v>
                </c:pt>
                <c:pt idx="3">
                  <c:v>15645803</c:v>
                </c:pt>
                <c:pt idx="4">
                  <c:v>13756580</c:v>
                </c:pt>
                <c:pt idx="5">
                  <c:v>9943591</c:v>
                </c:pt>
                <c:pt idx="6">
                  <c:v>7207721</c:v>
                </c:pt>
                <c:pt idx="7">
                  <c:v>3819996</c:v>
                </c:pt>
                <c:pt idx="8">
                  <c:v>2586787</c:v>
                </c:pt>
                <c:pt idx="9">
                  <c:v>2166602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Castellón</c:v>
                </c:pt>
                <c:pt idx="8">
                  <c:v>Alicante</c:v>
                </c:pt>
                <c:pt idx="9">
                  <c:v>Gijón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65434200.5</c:v>
                </c:pt>
                <c:pt idx="1">
                  <c:v>63264401</c:v>
                </c:pt>
                <c:pt idx="2">
                  <c:v>31975633.050976198</c:v>
                </c:pt>
                <c:pt idx="3">
                  <c:v>11445173</c:v>
                </c:pt>
                <c:pt idx="4">
                  <c:v>5182838</c:v>
                </c:pt>
                <c:pt idx="5">
                  <c:v>3202652</c:v>
                </c:pt>
                <c:pt idx="6">
                  <c:v>2780286.7859999901</c:v>
                </c:pt>
                <c:pt idx="7">
                  <c:v>1850193</c:v>
                </c:pt>
                <c:pt idx="8">
                  <c:v>1080125</c:v>
                </c:pt>
                <c:pt idx="9">
                  <c:v>1067539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Castellón</c:v>
                </c:pt>
                <c:pt idx="8">
                  <c:v>Alicante</c:v>
                </c:pt>
                <c:pt idx="9">
                  <c:v>Gijón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64283308.711998656</c:v>
                </c:pt>
                <c:pt idx="1">
                  <c:v>60831738</c:v>
                </c:pt>
                <c:pt idx="2">
                  <c:v>34182740.322285697</c:v>
                </c:pt>
                <c:pt idx="3">
                  <c:v>10984193.300000001</c:v>
                </c:pt>
                <c:pt idx="4">
                  <c:v>6717568</c:v>
                </c:pt>
                <c:pt idx="5">
                  <c:v>3312267</c:v>
                </c:pt>
                <c:pt idx="6">
                  <c:v>2659602</c:v>
                </c:pt>
                <c:pt idx="7">
                  <c:v>2763036</c:v>
                </c:pt>
                <c:pt idx="8">
                  <c:v>1237828</c:v>
                </c:pt>
                <c:pt idx="9">
                  <c:v>1003424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Bahía de Cádiz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Almería</c:v>
                </c:pt>
                <c:pt idx="9">
                  <c:v>Castellón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36796.39</c:v>
                </c:pt>
                <c:pt idx="1">
                  <c:v>33299</c:v>
                </c:pt>
                <c:pt idx="2">
                  <c:v>20461.645</c:v>
                </c:pt>
                <c:pt idx="3">
                  <c:v>17811.315000000002</c:v>
                </c:pt>
                <c:pt idx="4">
                  <c:v>14026.361000000001</c:v>
                </c:pt>
                <c:pt idx="5">
                  <c:v>8922.3410000000003</c:v>
                </c:pt>
                <c:pt idx="6">
                  <c:v>4546.9050000000007</c:v>
                </c:pt>
                <c:pt idx="7">
                  <c:v>4493.567</c:v>
                </c:pt>
                <c:pt idx="8">
                  <c:v>3914.9259999999999</c:v>
                </c:pt>
                <c:pt idx="9">
                  <c:v>3275.1109999999999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Bahía de Cádiz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Almería</c:v>
                </c:pt>
                <c:pt idx="9">
                  <c:v>Castellón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79803.375</c:v>
                </c:pt>
                <c:pt idx="1">
                  <c:v>35923.740009999994</c:v>
                </c:pt>
                <c:pt idx="2">
                  <c:v>21889.257000000001</c:v>
                </c:pt>
                <c:pt idx="3">
                  <c:v>12495.439</c:v>
                </c:pt>
                <c:pt idx="4">
                  <c:v>15919.009000000002</c:v>
                </c:pt>
                <c:pt idx="5">
                  <c:v>4867.0079999999998</c:v>
                </c:pt>
                <c:pt idx="6">
                  <c:v>5143.6989999999996</c:v>
                </c:pt>
                <c:pt idx="7">
                  <c:v>3471.8240999999998</c:v>
                </c:pt>
                <c:pt idx="8">
                  <c:v>4163.8616000000002</c:v>
                </c:pt>
                <c:pt idx="9">
                  <c:v>3610.779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Cartagena</c:v>
                </c:pt>
                <c:pt idx="7">
                  <c:v>Huelva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2329507</c:v>
                </c:pt>
                <c:pt idx="1">
                  <c:v>1982166</c:v>
                </c:pt>
                <c:pt idx="2">
                  <c:v>1024041.2299999999</c:v>
                </c:pt>
                <c:pt idx="3">
                  <c:v>555985</c:v>
                </c:pt>
                <c:pt idx="4">
                  <c:v>497617</c:v>
                </c:pt>
                <c:pt idx="5">
                  <c:v>336071</c:v>
                </c:pt>
                <c:pt idx="6">
                  <c:v>185950</c:v>
                </c:pt>
                <c:pt idx="7">
                  <c:v>156752</c:v>
                </c:pt>
                <c:pt idx="8">
                  <c:v>122432</c:v>
                </c:pt>
                <c:pt idx="9">
                  <c:v>101056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Cartagena</c:v>
                </c:pt>
                <c:pt idx="7">
                  <c:v>Huelva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2519563</c:v>
                </c:pt>
                <c:pt idx="1">
                  <c:v>2398322</c:v>
                </c:pt>
                <c:pt idx="2">
                  <c:v>1731725</c:v>
                </c:pt>
                <c:pt idx="3">
                  <c:v>772552</c:v>
                </c:pt>
                <c:pt idx="4">
                  <c:v>646957</c:v>
                </c:pt>
                <c:pt idx="5">
                  <c:v>334321</c:v>
                </c:pt>
                <c:pt idx="6">
                  <c:v>182604</c:v>
                </c:pt>
                <c:pt idx="7">
                  <c:v>216606</c:v>
                </c:pt>
                <c:pt idx="8">
                  <c:v>142862</c:v>
                </c:pt>
                <c:pt idx="9">
                  <c:v>114732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'Avi. combustibles'!$F$38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Málaga</c:v>
                </c:pt>
              </c:strCache>
            </c:strRef>
          </c:cat>
          <c:val>
            <c:numRef>
              <c:f>'Avi. combustibles'!$F$39:$F$48</c:f>
              <c:numCache>
                <c:formatCode>General</c:formatCode>
                <c:ptCount val="10"/>
                <c:pt idx="0">
                  <c:v>2114032</c:v>
                </c:pt>
                <c:pt idx="1">
                  <c:v>1808368</c:v>
                </c:pt>
                <c:pt idx="2">
                  <c:v>904953.72199999995</c:v>
                </c:pt>
                <c:pt idx="3">
                  <c:v>541380</c:v>
                </c:pt>
                <c:pt idx="4">
                  <c:v>383369</c:v>
                </c:pt>
                <c:pt idx="5">
                  <c:v>283263</c:v>
                </c:pt>
                <c:pt idx="6">
                  <c:v>135613</c:v>
                </c:pt>
                <c:pt idx="7">
                  <c:v>60624</c:v>
                </c:pt>
                <c:pt idx="8">
                  <c:v>53558</c:v>
                </c:pt>
                <c:pt idx="9">
                  <c:v>28200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'Avi. combustibles'!$G$38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Málaga</c:v>
                </c:pt>
              </c:strCache>
            </c:strRef>
          </c:cat>
          <c:val>
            <c:numRef>
              <c:f>'Avi. combustibles'!$G$39:$G$48</c:f>
              <c:numCache>
                <c:formatCode>General</c:formatCode>
                <c:ptCount val="10"/>
                <c:pt idx="0">
                  <c:v>2275822</c:v>
                </c:pt>
                <c:pt idx="1">
                  <c:v>2190274</c:v>
                </c:pt>
                <c:pt idx="2">
                  <c:v>1413757</c:v>
                </c:pt>
                <c:pt idx="3">
                  <c:v>750777</c:v>
                </c:pt>
                <c:pt idx="4">
                  <c:v>521561</c:v>
                </c:pt>
                <c:pt idx="5">
                  <c:v>252059</c:v>
                </c:pt>
                <c:pt idx="6">
                  <c:v>186428</c:v>
                </c:pt>
                <c:pt idx="7">
                  <c:v>70229</c:v>
                </c:pt>
                <c:pt idx="8">
                  <c:v>62956</c:v>
                </c:pt>
                <c:pt idx="9">
                  <c:v>38661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Tarragona</c:v>
                </c:pt>
                <c:pt idx="2">
                  <c:v>Huelva</c:v>
                </c:pt>
                <c:pt idx="3">
                  <c:v>Santa Cruz de Tenerife</c:v>
                </c:pt>
                <c:pt idx="4">
                  <c:v>Gijón</c:v>
                </c:pt>
                <c:pt idx="5">
                  <c:v>Las Palmas</c:v>
                </c:pt>
                <c:pt idx="6">
                  <c:v>#N/D</c:v>
                </c:pt>
                <c:pt idx="7">
                  <c:v>#N/D</c:v>
                </c:pt>
                <c:pt idx="8">
                  <c:v>#N/D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1744400.1840000001</c:v>
                </c:pt>
                <c:pt idx="1">
                  <c:v>99245</c:v>
                </c:pt>
                <c:pt idx="2">
                  <c:v>89363</c:v>
                </c:pt>
                <c:pt idx="3">
                  <c:v>1534</c:v>
                </c:pt>
                <c:pt idx="4">
                  <c:v>98</c:v>
                </c:pt>
                <c:pt idx="5">
                  <c:v>2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Tarragona</c:v>
                </c:pt>
                <c:pt idx="2">
                  <c:v>Huelva</c:v>
                </c:pt>
                <c:pt idx="3">
                  <c:v>Santa Cruz de Tenerife</c:v>
                </c:pt>
                <c:pt idx="4">
                  <c:v>Gijón</c:v>
                </c:pt>
                <c:pt idx="5">
                  <c:v>Las Palmas</c:v>
                </c:pt>
                <c:pt idx="6">
                  <c:v>#N/D</c:v>
                </c:pt>
                <c:pt idx="7">
                  <c:v>#N/D</c:v>
                </c:pt>
                <c:pt idx="8">
                  <c:v>#N/D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2133742</c:v>
                </c:pt>
                <c:pt idx="1">
                  <c:v>14472</c:v>
                </c:pt>
                <c:pt idx="2">
                  <c:v>20156</c:v>
                </c:pt>
                <c:pt idx="3">
                  <c:v>773</c:v>
                </c:pt>
                <c:pt idx="4">
                  <c:v>0</c:v>
                </c:pt>
                <c:pt idx="5">
                  <c:v>7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Gijón</c:v>
                </c:pt>
                <c:pt idx="5">
                  <c:v>Huelva</c:v>
                </c:pt>
                <c:pt idx="6">
                  <c:v>Bahía de Cádiz</c:v>
                </c:pt>
                <c:pt idx="7">
                  <c:v>Tarragona</c:v>
                </c:pt>
                <c:pt idx="8">
                  <c:v>Santa Cruz de Tenerife</c:v>
                </c:pt>
                <c:pt idx="9">
                  <c:v>Málaga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73786102.237000167</c:v>
                </c:pt>
                <c:pt idx="1">
                  <c:v>39366648</c:v>
                </c:pt>
                <c:pt idx="2">
                  <c:v>20160357.382166699</c:v>
                </c:pt>
                <c:pt idx="3">
                  <c:v>12073437</c:v>
                </c:pt>
                <c:pt idx="4">
                  <c:v>3198813.7350000003</c:v>
                </c:pt>
                <c:pt idx="5">
                  <c:v>2934073</c:v>
                </c:pt>
                <c:pt idx="6">
                  <c:v>1628064</c:v>
                </c:pt>
                <c:pt idx="7">
                  <c:v>1412344</c:v>
                </c:pt>
                <c:pt idx="8">
                  <c:v>488969.8</c:v>
                </c:pt>
                <c:pt idx="9">
                  <c:v>403133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Gijón</c:v>
                </c:pt>
                <c:pt idx="5">
                  <c:v>Huelva</c:v>
                </c:pt>
                <c:pt idx="6">
                  <c:v>Bahía de Cádiz</c:v>
                </c:pt>
                <c:pt idx="7">
                  <c:v>Tarragona</c:v>
                </c:pt>
                <c:pt idx="8">
                  <c:v>Santa Cruz de Tenerife</c:v>
                </c:pt>
                <c:pt idx="9">
                  <c:v>Málaga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73685756.974999562</c:v>
                </c:pt>
                <c:pt idx="1">
                  <c:v>36707918</c:v>
                </c:pt>
                <c:pt idx="2">
                  <c:v>22513485.963333301</c:v>
                </c:pt>
                <c:pt idx="3">
                  <c:v>10934459.98</c:v>
                </c:pt>
                <c:pt idx="4">
                  <c:v>896128</c:v>
                </c:pt>
                <c:pt idx="5">
                  <c:v>3465484</c:v>
                </c:pt>
                <c:pt idx="6">
                  <c:v>1383033.98</c:v>
                </c:pt>
                <c:pt idx="7">
                  <c:v>3170265.2180000003</c:v>
                </c:pt>
                <c:pt idx="8">
                  <c:v>236088</c:v>
                </c:pt>
                <c:pt idx="9">
                  <c:v>1004496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Cádiz</c:v>
                </c:pt>
                <c:pt idx="6">
                  <c:v>Málaga</c:v>
                </c:pt>
                <c:pt idx="7">
                  <c:v>Vigo</c:v>
                </c:pt>
                <c:pt idx="8">
                  <c:v>Alicante</c:v>
                </c:pt>
                <c:pt idx="9">
                  <c:v>Castellón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59827039.028000176</c:v>
                </c:pt>
                <c:pt idx="1">
                  <c:v>38993991</c:v>
                </c:pt>
                <c:pt idx="2">
                  <c:v>14598692.944166699</c:v>
                </c:pt>
                <c:pt idx="3">
                  <c:v>7645537</c:v>
                </c:pt>
                <c:pt idx="4">
                  <c:v>408928.5</c:v>
                </c:pt>
                <c:pt idx="5">
                  <c:v>342063</c:v>
                </c:pt>
                <c:pt idx="6">
                  <c:v>326596</c:v>
                </c:pt>
                <c:pt idx="7">
                  <c:v>147215.9929999999</c:v>
                </c:pt>
                <c:pt idx="8">
                  <c:v>43266</c:v>
                </c:pt>
                <c:pt idx="9">
                  <c:v>42167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Cádiz</c:v>
                </c:pt>
                <c:pt idx="6">
                  <c:v>Málaga</c:v>
                </c:pt>
                <c:pt idx="7">
                  <c:v>Vigo</c:v>
                </c:pt>
                <c:pt idx="8">
                  <c:v>Alicante</c:v>
                </c:pt>
                <c:pt idx="9">
                  <c:v>Castellón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58429317.935999565</c:v>
                </c:pt>
                <c:pt idx="1">
                  <c:v>36298284</c:v>
                </c:pt>
                <c:pt idx="2">
                  <c:v>16290294.9353333</c:v>
                </c:pt>
                <c:pt idx="3">
                  <c:v>6690560.4900000002</c:v>
                </c:pt>
                <c:pt idx="4">
                  <c:v>208017</c:v>
                </c:pt>
                <c:pt idx="5">
                  <c:v>1724.49</c:v>
                </c:pt>
                <c:pt idx="6">
                  <c:v>1003294</c:v>
                </c:pt>
                <c:pt idx="7">
                  <c:v>141407.49</c:v>
                </c:pt>
                <c:pt idx="8">
                  <c:v>6794.24</c:v>
                </c:pt>
                <c:pt idx="9">
                  <c:v>109076.49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Valencia</c:v>
                </c:pt>
                <c:pt idx="1">
                  <c:v>Baleares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11223554</c:v>
                </c:pt>
                <c:pt idx="1">
                  <c:v>10712184</c:v>
                </c:pt>
                <c:pt idx="2">
                  <c:v>9668363.1556666736</c:v>
                </c:pt>
                <c:pt idx="3">
                  <c:v>9141084.0739999581</c:v>
                </c:pt>
                <c:pt idx="4">
                  <c:v>3736122</c:v>
                </c:pt>
                <c:pt idx="5">
                  <c:v>3686305</c:v>
                </c:pt>
                <c:pt idx="6">
                  <c:v>2152254</c:v>
                </c:pt>
                <c:pt idx="7">
                  <c:v>1017609.6239999991</c:v>
                </c:pt>
                <c:pt idx="8">
                  <c:v>765026</c:v>
                </c:pt>
                <c:pt idx="9">
                  <c:v>717321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Valencia</c:v>
                </c:pt>
                <c:pt idx="1">
                  <c:v>Baleares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12580586</c:v>
                </c:pt>
                <c:pt idx="1">
                  <c:v>13638188</c:v>
                </c:pt>
                <c:pt idx="2">
                  <c:v>11557123.458333334</c:v>
                </c:pt>
                <c:pt idx="3">
                  <c:v>9045985</c:v>
                </c:pt>
                <c:pt idx="4">
                  <c:v>4074015</c:v>
                </c:pt>
                <c:pt idx="5">
                  <c:v>4451973</c:v>
                </c:pt>
                <c:pt idx="6">
                  <c:v>2187266</c:v>
                </c:pt>
                <c:pt idx="7">
                  <c:v>1126119</c:v>
                </c:pt>
                <c:pt idx="8">
                  <c:v>858369</c:v>
                </c:pt>
                <c:pt idx="9">
                  <c:v>841741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Algeciras</c:v>
                </c:pt>
                <c:pt idx="5">
                  <c:v>Santander</c:v>
                </c:pt>
                <c:pt idx="6">
                  <c:v>Huelva</c:v>
                </c:pt>
                <c:pt idx="7">
                  <c:v>Baleares</c:v>
                </c:pt>
                <c:pt idx="8">
                  <c:v>Melilla</c:v>
                </c:pt>
                <c:pt idx="9">
                  <c:v>Bahía de Cádiz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289253</c:v>
                </c:pt>
                <c:pt idx="1">
                  <c:v>181964</c:v>
                </c:pt>
                <c:pt idx="2">
                  <c:v>137353</c:v>
                </c:pt>
                <c:pt idx="3">
                  <c:v>118006</c:v>
                </c:pt>
                <c:pt idx="4">
                  <c:v>103500</c:v>
                </c:pt>
                <c:pt idx="5">
                  <c:v>34429</c:v>
                </c:pt>
                <c:pt idx="6">
                  <c:v>23510</c:v>
                </c:pt>
                <c:pt idx="7">
                  <c:v>21824</c:v>
                </c:pt>
                <c:pt idx="8">
                  <c:v>21115</c:v>
                </c:pt>
                <c:pt idx="9">
                  <c:v>20735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Algeciras</c:v>
                </c:pt>
                <c:pt idx="5">
                  <c:v>Santander</c:v>
                </c:pt>
                <c:pt idx="6">
                  <c:v>Huelva</c:v>
                </c:pt>
                <c:pt idx="7">
                  <c:v>Baleares</c:v>
                </c:pt>
                <c:pt idx="8">
                  <c:v>Melilla</c:v>
                </c:pt>
                <c:pt idx="9">
                  <c:v>Bahía de Cádiz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317993</c:v>
                </c:pt>
                <c:pt idx="1">
                  <c:v>206421</c:v>
                </c:pt>
                <c:pt idx="2">
                  <c:v>166034</c:v>
                </c:pt>
                <c:pt idx="3">
                  <c:v>133218</c:v>
                </c:pt>
                <c:pt idx="4">
                  <c:v>239088</c:v>
                </c:pt>
                <c:pt idx="5">
                  <c:v>32059</c:v>
                </c:pt>
                <c:pt idx="6">
                  <c:v>20512</c:v>
                </c:pt>
                <c:pt idx="7">
                  <c:v>31852</c:v>
                </c:pt>
                <c:pt idx="8">
                  <c:v>27153</c:v>
                </c:pt>
                <c:pt idx="9">
                  <c:v>23710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Alicante</c:v>
                </c:pt>
                <c:pt idx="8">
                  <c:v>Castellón</c:v>
                </c:pt>
                <c:pt idx="9">
                  <c:v>Sevilla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5428307</c:v>
                </c:pt>
                <c:pt idx="1">
                  <c:v>5107873</c:v>
                </c:pt>
                <c:pt idx="2">
                  <c:v>2958039.5119047603</c:v>
                </c:pt>
                <c:pt idx="3">
                  <c:v>1033486</c:v>
                </c:pt>
                <c:pt idx="4">
                  <c:v>485776.6</c:v>
                </c:pt>
                <c:pt idx="5">
                  <c:v>376762</c:v>
                </c:pt>
                <c:pt idx="6">
                  <c:v>228728</c:v>
                </c:pt>
                <c:pt idx="7">
                  <c:v>158031</c:v>
                </c:pt>
                <c:pt idx="8">
                  <c:v>130972</c:v>
                </c:pt>
                <c:pt idx="9">
                  <c:v>126163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Alicante</c:v>
                </c:pt>
                <c:pt idx="8">
                  <c:v>Castellón</c:v>
                </c:pt>
                <c:pt idx="9">
                  <c:v>Sevilla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5439827</c:v>
                </c:pt>
                <c:pt idx="1">
                  <c:v>5125385</c:v>
                </c:pt>
                <c:pt idx="2">
                  <c:v>3324651</c:v>
                </c:pt>
                <c:pt idx="3">
                  <c:v>1006853</c:v>
                </c:pt>
                <c:pt idx="4">
                  <c:v>628426</c:v>
                </c:pt>
                <c:pt idx="5">
                  <c:v>410968</c:v>
                </c:pt>
                <c:pt idx="6">
                  <c:v>216500</c:v>
                </c:pt>
                <c:pt idx="7">
                  <c:v>171270</c:v>
                </c:pt>
                <c:pt idx="8">
                  <c:v>202828</c:v>
                </c:pt>
                <c:pt idx="9">
                  <c:v>136627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Bahía de Cádiz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Marín y Ría de Pontevedra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4431045</c:v>
                </c:pt>
                <c:pt idx="1">
                  <c:v>3060792</c:v>
                </c:pt>
                <c:pt idx="2">
                  <c:v>1175230</c:v>
                </c:pt>
                <c:pt idx="3">
                  <c:v>535757</c:v>
                </c:pt>
                <c:pt idx="4">
                  <c:v>97267</c:v>
                </c:pt>
                <c:pt idx="5">
                  <c:v>31491</c:v>
                </c:pt>
                <c:pt idx="6">
                  <c:v>25429</c:v>
                </c:pt>
                <c:pt idx="7">
                  <c:v>9975</c:v>
                </c:pt>
                <c:pt idx="8">
                  <c:v>4135</c:v>
                </c:pt>
                <c:pt idx="9">
                  <c:v>3713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Bahía de Cádiz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Marín y Ría de Pontevedra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4416235</c:v>
                </c:pt>
                <c:pt idx="1">
                  <c:v>2936739</c:v>
                </c:pt>
                <c:pt idx="2">
                  <c:v>1397541</c:v>
                </c:pt>
                <c:pt idx="3">
                  <c:v>447412</c:v>
                </c:pt>
                <c:pt idx="4">
                  <c:v>170304</c:v>
                </c:pt>
                <c:pt idx="5">
                  <c:v>773</c:v>
                </c:pt>
                <c:pt idx="6">
                  <c:v>12530</c:v>
                </c:pt>
                <c:pt idx="7">
                  <c:v>9320</c:v>
                </c:pt>
                <c:pt idx="8">
                  <c:v>525</c:v>
                </c:pt>
                <c:pt idx="9">
                  <c:v>5002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Huelva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424563</c:v>
                </c:pt>
                <c:pt idx="1">
                  <c:v>318820</c:v>
                </c:pt>
                <c:pt idx="2">
                  <c:v>204479.25</c:v>
                </c:pt>
                <c:pt idx="3">
                  <c:v>203187</c:v>
                </c:pt>
                <c:pt idx="4">
                  <c:v>133293</c:v>
                </c:pt>
                <c:pt idx="5">
                  <c:v>124707</c:v>
                </c:pt>
                <c:pt idx="6">
                  <c:v>91846</c:v>
                </c:pt>
                <c:pt idx="7">
                  <c:v>65863</c:v>
                </c:pt>
                <c:pt idx="8">
                  <c:v>57523</c:v>
                </c:pt>
                <c:pt idx="9">
                  <c:v>43572.600000000006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Huelva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475189</c:v>
                </c:pt>
                <c:pt idx="1">
                  <c:v>358432</c:v>
                </c:pt>
                <c:pt idx="2">
                  <c:v>233140</c:v>
                </c:pt>
                <c:pt idx="3">
                  <c:v>212958</c:v>
                </c:pt>
                <c:pt idx="4">
                  <c:v>151246</c:v>
                </c:pt>
                <c:pt idx="5">
                  <c:v>132789</c:v>
                </c:pt>
                <c:pt idx="6">
                  <c:v>120301</c:v>
                </c:pt>
                <c:pt idx="7">
                  <c:v>59313</c:v>
                </c:pt>
                <c:pt idx="8">
                  <c:v>47301</c:v>
                </c:pt>
                <c:pt idx="9">
                  <c:v>74676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Vigo</c:v>
                </c:pt>
                <c:pt idx="5">
                  <c:v>Castellón</c:v>
                </c:pt>
                <c:pt idx="6">
                  <c:v>Las Palmas</c:v>
                </c:pt>
                <c:pt idx="7">
                  <c:v>Gijón</c:v>
                </c:pt>
                <c:pt idx="8">
                  <c:v>Cartagena</c:v>
                </c:pt>
                <c:pt idx="9">
                  <c:v>Marín y Ría de Pontevedra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2164328</c:v>
                </c:pt>
                <c:pt idx="1">
                  <c:v>1578330.2619047603</c:v>
                </c:pt>
                <c:pt idx="2">
                  <c:v>676674</c:v>
                </c:pt>
                <c:pt idx="3">
                  <c:v>440582</c:v>
                </c:pt>
                <c:pt idx="4">
                  <c:v>203094</c:v>
                </c:pt>
                <c:pt idx="5">
                  <c:v>123592</c:v>
                </c:pt>
                <c:pt idx="6">
                  <c:v>73166</c:v>
                </c:pt>
                <c:pt idx="7">
                  <c:v>64464</c:v>
                </c:pt>
                <c:pt idx="8">
                  <c:v>47666</c:v>
                </c:pt>
                <c:pt idx="9">
                  <c:v>37701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Vigo</c:v>
                </c:pt>
                <c:pt idx="5">
                  <c:v>Castellón</c:v>
                </c:pt>
                <c:pt idx="6">
                  <c:v>Las Palmas</c:v>
                </c:pt>
                <c:pt idx="7">
                  <c:v>Gijón</c:v>
                </c:pt>
                <c:pt idx="8">
                  <c:v>Cartagena</c:v>
                </c:pt>
                <c:pt idx="9">
                  <c:v>Marín y Ría de Pontevedra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2290130</c:v>
                </c:pt>
                <c:pt idx="1">
                  <c:v>1693867</c:v>
                </c:pt>
                <c:pt idx="2">
                  <c:v>708750</c:v>
                </c:pt>
                <c:pt idx="3">
                  <c:v>552019</c:v>
                </c:pt>
                <c:pt idx="4">
                  <c:v>157367</c:v>
                </c:pt>
                <c:pt idx="5">
                  <c:v>191958</c:v>
                </c:pt>
                <c:pt idx="6">
                  <c:v>84252</c:v>
                </c:pt>
                <c:pt idx="7">
                  <c:v>55938</c:v>
                </c:pt>
                <c:pt idx="8">
                  <c:v>53750</c:v>
                </c:pt>
                <c:pt idx="9">
                  <c:v>65849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Alicante</c:v>
                </c:pt>
                <c:pt idx="8">
                  <c:v>Castellón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2367515</c:v>
                </c:pt>
                <c:pt idx="1">
                  <c:v>1782809.5119047603</c:v>
                </c:pt>
                <c:pt idx="2">
                  <c:v>676828</c:v>
                </c:pt>
                <c:pt idx="3">
                  <c:v>497729</c:v>
                </c:pt>
                <c:pt idx="4">
                  <c:v>484154.6</c:v>
                </c:pt>
                <c:pt idx="5">
                  <c:v>351333</c:v>
                </c:pt>
                <c:pt idx="6">
                  <c:v>218753</c:v>
                </c:pt>
                <c:pt idx="7">
                  <c:v>153896</c:v>
                </c:pt>
                <c:pt idx="8">
                  <c:v>127819</c:v>
                </c:pt>
                <c:pt idx="9">
                  <c:v>126163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Alicante</c:v>
                </c:pt>
                <c:pt idx="8">
                  <c:v>Castellón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2503088</c:v>
                </c:pt>
                <c:pt idx="1">
                  <c:v>1927007</c:v>
                </c:pt>
                <c:pt idx="2">
                  <c:v>709152</c:v>
                </c:pt>
                <c:pt idx="3">
                  <c:v>559441</c:v>
                </c:pt>
                <c:pt idx="4">
                  <c:v>626695</c:v>
                </c:pt>
                <c:pt idx="5">
                  <c:v>398438</c:v>
                </c:pt>
                <c:pt idx="6">
                  <c:v>171917</c:v>
                </c:pt>
                <c:pt idx="7">
                  <c:v>170739</c:v>
                </c:pt>
                <c:pt idx="8">
                  <c:v>195140</c:v>
                </c:pt>
                <c:pt idx="9">
                  <c:v>136627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Bahía de Algeciras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Málaga</c:v>
                </c:pt>
                <c:pt idx="9">
                  <c:v>Almería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3782911</c:v>
                </c:pt>
                <c:pt idx="1">
                  <c:v>3488716</c:v>
                </c:pt>
                <c:pt idx="2">
                  <c:v>1590002</c:v>
                </c:pt>
                <c:pt idx="3">
                  <c:v>1545826</c:v>
                </c:pt>
                <c:pt idx="4">
                  <c:v>857966</c:v>
                </c:pt>
                <c:pt idx="5">
                  <c:v>786289</c:v>
                </c:pt>
                <c:pt idx="6">
                  <c:v>419121</c:v>
                </c:pt>
                <c:pt idx="7">
                  <c:v>234536</c:v>
                </c:pt>
                <c:pt idx="8">
                  <c:v>214219</c:v>
                </c:pt>
                <c:pt idx="9">
                  <c:v>127024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Bahía de Algeciras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Málaga</c:v>
                </c:pt>
                <c:pt idx="9">
                  <c:v>Almería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9524740</c:v>
                </c:pt>
                <c:pt idx="1">
                  <c:v>6305604</c:v>
                </c:pt>
                <c:pt idx="2">
                  <c:v>3001046</c:v>
                </c:pt>
                <c:pt idx="3">
                  <c:v>6102657</c:v>
                </c:pt>
                <c:pt idx="4">
                  <c:v>4628562</c:v>
                </c:pt>
                <c:pt idx="5">
                  <c:v>2110304</c:v>
                </c:pt>
                <c:pt idx="6">
                  <c:v>1112727</c:v>
                </c:pt>
                <c:pt idx="7">
                  <c:v>842983</c:v>
                </c:pt>
                <c:pt idx="8">
                  <c:v>889024</c:v>
                </c:pt>
                <c:pt idx="9">
                  <c:v>958384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517241</c:v>
                </c:pt>
                <c:pt idx="1">
                  <c:v>345093</c:v>
                </c:pt>
                <c:pt idx="2">
                  <c:v>198842</c:v>
                </c:pt>
                <c:pt idx="3">
                  <c:v>156757</c:v>
                </c:pt>
                <c:pt idx="4">
                  <c:v>40690</c:v>
                </c:pt>
                <c:pt idx="5">
                  <c:v>40172</c:v>
                </c:pt>
                <c:pt idx="6">
                  <c:v>26286</c:v>
                </c:pt>
                <c:pt idx="7">
                  <c:v>18862</c:v>
                </c:pt>
                <c:pt idx="8">
                  <c:v>9425</c:v>
                </c:pt>
                <c:pt idx="9">
                  <c:v>6586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1486281</c:v>
                </c:pt>
                <c:pt idx="1">
                  <c:v>1067440</c:v>
                </c:pt>
                <c:pt idx="2">
                  <c:v>3137918</c:v>
                </c:pt>
                <c:pt idx="3">
                  <c:v>2663692</c:v>
                </c:pt>
                <c:pt idx="4">
                  <c:v>477392</c:v>
                </c:pt>
                <c:pt idx="5">
                  <c:v>476973</c:v>
                </c:pt>
                <c:pt idx="6">
                  <c:v>435616</c:v>
                </c:pt>
                <c:pt idx="7">
                  <c:v>250058</c:v>
                </c:pt>
                <c:pt idx="8">
                  <c:v>141704</c:v>
                </c:pt>
                <c:pt idx="9">
                  <c:v>160256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Las Palmas</c:v>
                </c:pt>
                <c:pt idx="3">
                  <c:v>Bahía de Algeciras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Málaga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1103884</c:v>
                </c:pt>
                <c:pt idx="1">
                  <c:v>652782</c:v>
                </c:pt>
                <c:pt idx="2">
                  <c:v>450642</c:v>
                </c:pt>
                <c:pt idx="3">
                  <c:v>283192</c:v>
                </c:pt>
                <c:pt idx="4">
                  <c:v>176306</c:v>
                </c:pt>
                <c:pt idx="5">
                  <c:v>173001</c:v>
                </c:pt>
                <c:pt idx="6">
                  <c:v>95399</c:v>
                </c:pt>
                <c:pt idx="7">
                  <c:v>43443</c:v>
                </c:pt>
                <c:pt idx="8">
                  <c:v>31570</c:v>
                </c:pt>
                <c:pt idx="9">
                  <c:v>31431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Las Palmas</c:v>
                </c:pt>
                <c:pt idx="3">
                  <c:v>Bahía de Algeciras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Málaga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1471088</c:v>
                </c:pt>
                <c:pt idx="1">
                  <c:v>872645</c:v>
                </c:pt>
                <c:pt idx="2">
                  <c:v>594184</c:v>
                </c:pt>
                <c:pt idx="3">
                  <c:v>1223572</c:v>
                </c:pt>
                <c:pt idx="4">
                  <c:v>405828</c:v>
                </c:pt>
                <c:pt idx="5">
                  <c:v>449962</c:v>
                </c:pt>
                <c:pt idx="6">
                  <c:v>175743</c:v>
                </c:pt>
                <c:pt idx="7">
                  <c:v>163742</c:v>
                </c:pt>
                <c:pt idx="8">
                  <c:v>70266</c:v>
                </c:pt>
                <c:pt idx="9">
                  <c:v>85846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Vigo</c:v>
                </c:pt>
                <c:pt idx="3">
                  <c:v>Santander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Málaga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815859</c:v>
                </c:pt>
                <c:pt idx="1">
                  <c:v>533137</c:v>
                </c:pt>
                <c:pt idx="2">
                  <c:v>512051</c:v>
                </c:pt>
                <c:pt idx="3">
                  <c:v>324424</c:v>
                </c:pt>
                <c:pt idx="4">
                  <c:v>236381</c:v>
                </c:pt>
                <c:pt idx="5">
                  <c:v>128178</c:v>
                </c:pt>
                <c:pt idx="6">
                  <c:v>106104</c:v>
                </c:pt>
                <c:pt idx="7">
                  <c:v>62745</c:v>
                </c:pt>
                <c:pt idx="8">
                  <c:v>59630</c:v>
                </c:pt>
                <c:pt idx="9">
                  <c:v>35972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Vigo</c:v>
                </c:pt>
                <c:pt idx="3">
                  <c:v>Santander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Málaga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777178</c:v>
                </c:pt>
                <c:pt idx="1">
                  <c:v>720857</c:v>
                </c:pt>
                <c:pt idx="2">
                  <c:v>482640</c:v>
                </c:pt>
                <c:pt idx="3">
                  <c:v>466158</c:v>
                </c:pt>
                <c:pt idx="4">
                  <c:v>273275</c:v>
                </c:pt>
                <c:pt idx="5">
                  <c:v>211210</c:v>
                </c:pt>
                <c:pt idx="6">
                  <c:v>180795</c:v>
                </c:pt>
                <c:pt idx="7">
                  <c:v>96835</c:v>
                </c:pt>
                <c:pt idx="8">
                  <c:v>75999</c:v>
                </c:pt>
                <c:pt idx="9">
                  <c:v>74493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Valencia</c:v>
                </c:pt>
                <c:pt idx="6">
                  <c:v>Barcelona</c:v>
                </c:pt>
                <c:pt idx="7">
                  <c:v>Bilbao</c:v>
                </c:pt>
                <c:pt idx="8">
                  <c:v>Huelva</c:v>
                </c:pt>
                <c:pt idx="9">
                  <c:v>Tarragona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30494</c:v>
                </c:pt>
                <c:pt idx="1">
                  <c:v>18322</c:v>
                </c:pt>
                <c:pt idx="2">
                  <c:v>12143</c:v>
                </c:pt>
                <c:pt idx="3">
                  <c:v>11271</c:v>
                </c:pt>
                <c:pt idx="4">
                  <c:v>7219</c:v>
                </c:pt>
                <c:pt idx="5">
                  <c:v>6851</c:v>
                </c:pt>
                <c:pt idx="6">
                  <c:v>6724</c:v>
                </c:pt>
                <c:pt idx="7">
                  <c:v>2338</c:v>
                </c:pt>
                <c:pt idx="8">
                  <c:v>2216</c:v>
                </c:pt>
                <c:pt idx="9">
                  <c:v>2189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Valencia</c:v>
                </c:pt>
                <c:pt idx="6">
                  <c:v>Barcelona</c:v>
                </c:pt>
                <c:pt idx="7">
                  <c:v>Bilbao</c:v>
                </c:pt>
                <c:pt idx="8">
                  <c:v>Huelva</c:v>
                </c:pt>
                <c:pt idx="9">
                  <c:v>Tarragona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52936</c:v>
                </c:pt>
                <c:pt idx="1">
                  <c:v>29070</c:v>
                </c:pt>
                <c:pt idx="2">
                  <c:v>16132</c:v>
                </c:pt>
                <c:pt idx="3">
                  <c:v>13959</c:v>
                </c:pt>
                <c:pt idx="4">
                  <c:v>11084</c:v>
                </c:pt>
                <c:pt idx="5">
                  <c:v>7891</c:v>
                </c:pt>
                <c:pt idx="6">
                  <c:v>8901</c:v>
                </c:pt>
                <c:pt idx="7">
                  <c:v>2818</c:v>
                </c:pt>
                <c:pt idx="8">
                  <c:v>2491</c:v>
                </c:pt>
                <c:pt idx="9">
                  <c:v>2545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Huelva</c:v>
                </c:pt>
                <c:pt idx="9">
                  <c:v>Tarragona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349267363</c:v>
                </c:pt>
                <c:pt idx="1">
                  <c:v>243417632</c:v>
                </c:pt>
                <c:pt idx="2">
                  <c:v>226249298</c:v>
                </c:pt>
                <c:pt idx="3">
                  <c:v>220109528</c:v>
                </c:pt>
                <c:pt idx="4">
                  <c:v>158292039</c:v>
                </c:pt>
                <c:pt idx="5">
                  <c:v>147470349</c:v>
                </c:pt>
                <c:pt idx="6">
                  <c:v>52167810</c:v>
                </c:pt>
                <c:pt idx="7">
                  <c:v>40428166</c:v>
                </c:pt>
                <c:pt idx="8">
                  <c:v>37516958</c:v>
                </c:pt>
                <c:pt idx="9">
                  <c:v>37360573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Huelva</c:v>
                </c:pt>
                <c:pt idx="9">
                  <c:v>Tarragona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416804261</c:v>
                </c:pt>
                <c:pt idx="1">
                  <c:v>273704772</c:v>
                </c:pt>
                <c:pt idx="2">
                  <c:v>277268966</c:v>
                </c:pt>
                <c:pt idx="3">
                  <c:v>344730742</c:v>
                </c:pt>
                <c:pt idx="4">
                  <c:v>198007130</c:v>
                </c:pt>
                <c:pt idx="5">
                  <c:v>263597604</c:v>
                </c:pt>
                <c:pt idx="6">
                  <c:v>76227245</c:v>
                </c:pt>
                <c:pt idx="7">
                  <c:v>48183949</c:v>
                </c:pt>
                <c:pt idx="8">
                  <c:v>41533239</c:v>
                </c:pt>
                <c:pt idx="9">
                  <c:v>48987812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Málaga</c:v>
                </c:pt>
                <c:pt idx="4">
                  <c:v>Baleares</c:v>
                </c:pt>
                <c:pt idx="5">
                  <c:v>Bahía de Cádiz</c:v>
                </c:pt>
                <c:pt idx="6">
                  <c:v>#N/D</c:v>
                </c:pt>
                <c:pt idx="7">
                  <c:v>Cartagena</c:v>
                </c:pt>
                <c:pt idx="8">
                  <c:v>Vigo</c:v>
                </c:pt>
                <c:pt idx="9">
                  <c:v>#N/D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277</c:v>
                </c:pt>
                <c:pt idx="1">
                  <c:v>234</c:v>
                </c:pt>
                <c:pt idx="2">
                  <c:v>71</c:v>
                </c:pt>
                <c:pt idx="3">
                  <c:v>41</c:v>
                </c:pt>
                <c:pt idx="4">
                  <c:v>39</c:v>
                </c:pt>
                <c:pt idx="5">
                  <c:v>32</c:v>
                </c:pt>
                <c:pt idx="6">
                  <c:v>#N/A</c:v>
                </c:pt>
                <c:pt idx="7">
                  <c:v>10</c:v>
                </c:pt>
                <c:pt idx="8">
                  <c:v>7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Málaga</c:v>
                </c:pt>
                <c:pt idx="4">
                  <c:v>Baleares</c:v>
                </c:pt>
                <c:pt idx="5">
                  <c:v>Bahía de Cádiz</c:v>
                </c:pt>
                <c:pt idx="6">
                  <c:v>#N/D</c:v>
                </c:pt>
                <c:pt idx="7">
                  <c:v>Cartagena</c:v>
                </c:pt>
                <c:pt idx="8">
                  <c:v>Vigo</c:v>
                </c:pt>
                <c:pt idx="9">
                  <c:v>#N/D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511</c:v>
                </c:pt>
                <c:pt idx="1">
                  <c:v>560</c:v>
                </c:pt>
                <c:pt idx="2">
                  <c:v>800</c:v>
                </c:pt>
                <c:pt idx="3">
                  <c:v>288</c:v>
                </c:pt>
                <c:pt idx="4">
                  <c:v>820</c:v>
                </c:pt>
                <c:pt idx="5">
                  <c:v>315</c:v>
                </c:pt>
                <c:pt idx="6">
                  <c:v>#N/A</c:v>
                </c:pt>
                <c:pt idx="7">
                  <c:v>167</c:v>
                </c:pt>
                <c:pt idx="8">
                  <c:v>71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3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4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5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7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8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9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0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1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2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4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5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350520</xdr:colOff>
      <xdr:row>1</xdr:row>
      <xdr:rowOff>209550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ABD223B-0912-49BD-A499-3B3430DAC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198120</xdr:colOff>
      <xdr:row>2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3ED0A54-9BF5-4CAB-A51E-B097ACBC2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293370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545CD82-0AF9-4198-92BF-094B0757E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61EFBB-CAD5-448B-91B1-88F61D13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664844-CEAB-494A-AFCD-4DD2193A9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47E8AC8-9757-46F8-9BD7-47947FDEB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68087EA-C185-4BF7-B1D7-1B4BE5056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C59EEB-EE3E-4EB7-BF1B-68E97010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49D2C44-4584-48F4-8F82-AEDD8F1D0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DF1B8B9-F93F-45FF-B274-4036377A3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6C9ED2C-0AAF-4F59-A685-4DCE14F6D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7EB94E0-76DB-4E13-A655-26C61CD62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1BF00B8-9D9F-4ED6-AA52-473CA6259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604A1D7-869B-4FC4-91C9-F9A47C0E0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9C72B33-7BEB-4AA3-BFB7-8A91A08FF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4A0718C-E673-4024-B833-3CE3FF067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F05E37-0654-44B8-8B4C-DD411073C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4B17AD-4717-4569-BDC4-C7B77D31C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243C79E-147C-4BFA-A490-63023A3CE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C9D1D8F-C6B2-4C16-AEEC-1DE499B60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BF5D968-B3F4-4C96-B115-50E0E23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A61FC4B-0BE4-43FC-85A6-4E8263B74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B56553-9E47-4109-9F83-EA57B1372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2B21CD2-A69E-464A-88A7-C01E53D13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0FF5699-8E29-437D-B31B-AF7ED1DA0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EAB3D7-350F-415F-A16D-54E9064BD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3BA1BD-AA18-4C83-AED5-6C07E24B5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CCC42B8-6FD8-4587-A1D3-F8CEF594A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415C955-6088-41EA-B7FE-29C25422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9"/>
  <sheetViews>
    <sheetView tabSelected="1" workbookViewId="0"/>
  </sheetViews>
  <sheetFormatPr baseColWidth="10" defaultColWidth="11.5703125" defaultRowHeight="15" x14ac:dyDescent="0.25"/>
  <cols>
    <col min="1" max="1" width="8.7109375" style="25" customWidth="1"/>
    <col min="2" max="4" width="11.5703125" style="25"/>
    <col min="5" max="5" width="11.5703125" style="25" customWidth="1"/>
    <col min="6" max="10" width="11.5703125" style="25"/>
    <col min="11" max="11" width="9.7109375" style="25" customWidth="1"/>
    <col min="12" max="12" width="0" style="25" hidden="1" customWidth="1"/>
    <col min="13" max="16384" width="11.5703125" style="25"/>
  </cols>
  <sheetData>
    <row r="1" spans="7:9" ht="19.5" x14ac:dyDescent="0.25">
      <c r="I1" s="26" t="s">
        <v>129</v>
      </c>
    </row>
    <row r="2" spans="7:9" ht="18.75" x14ac:dyDescent="0.25">
      <c r="I2" s="27" t="s">
        <v>42</v>
      </c>
    </row>
    <row r="15" spans="7:9" ht="31.5" x14ac:dyDescent="0.25">
      <c r="G15" s="28" t="s">
        <v>43</v>
      </c>
    </row>
    <row r="16" spans="7:9" ht="23.25" x14ac:dyDescent="0.25">
      <c r="G16" s="29" t="s">
        <v>163</v>
      </c>
    </row>
    <row r="28" spans="6:11" x14ac:dyDescent="0.25">
      <c r="G28" s="30"/>
      <c r="H28" s="30"/>
      <c r="I28" s="30"/>
      <c r="J28" s="30"/>
    </row>
    <row r="29" spans="6:11" ht="14.45" customHeight="1" x14ac:dyDescent="0.25">
      <c r="F29" s="30"/>
      <c r="G29" s="30"/>
      <c r="H29" s="30"/>
      <c r="I29" s="30"/>
      <c r="J29" s="30"/>
      <c r="K29" s="31" t="s">
        <v>164</v>
      </c>
    </row>
    <row r="31" spans="6:11" x14ac:dyDescent="0.25">
      <c r="K31" s="32"/>
    </row>
    <row r="33" spans="2:2" x14ac:dyDescent="0.25">
      <c r="B33" s="33"/>
    </row>
    <row r="34" spans="2:2" x14ac:dyDescent="0.25">
      <c r="B34" s="33"/>
    </row>
    <row r="35" spans="2:2" x14ac:dyDescent="0.25">
      <c r="B35" s="33"/>
    </row>
    <row r="36" spans="2:2" x14ac:dyDescent="0.25">
      <c r="B36" s="33"/>
    </row>
    <row r="37" spans="2:2" x14ac:dyDescent="0.25">
      <c r="B37" s="33"/>
    </row>
    <row r="38" spans="2:2" x14ac:dyDescent="0.25">
      <c r="B38" s="33"/>
    </row>
    <row r="39" spans="2:2" x14ac:dyDescent="0.25">
      <c r="B39" s="33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EA497-AE78-41BA-A720-DFD7666EF057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39" t="s">
        <v>44</v>
      </c>
    </row>
    <row r="7" spans="2:6" ht="15.75" x14ac:dyDescent="0.25">
      <c r="B7" s="38" t="str">
        <f>"0."</f>
        <v>0.</v>
      </c>
      <c r="C7" s="38" t="s">
        <v>45</v>
      </c>
    </row>
    <row r="8" spans="2:6" ht="15.75" x14ac:dyDescent="0.25">
      <c r="B8" s="38" t="str">
        <f>"1."</f>
        <v>1.</v>
      </c>
      <c r="C8" s="38" t="s">
        <v>46</v>
      </c>
    </row>
    <row r="9" spans="2:6" ht="15.75" x14ac:dyDescent="0.25">
      <c r="B9" s="37" t="s">
        <v>47</v>
      </c>
      <c r="C9" s="37" t="s">
        <v>48</v>
      </c>
    </row>
    <row r="10" spans="2:6" ht="15.75" x14ac:dyDescent="0.25">
      <c r="B10" s="38" t="str">
        <f>"2."</f>
        <v>2.</v>
      </c>
      <c r="C10" s="38" t="s">
        <v>49</v>
      </c>
    </row>
    <row r="11" spans="2:6" ht="15.75" x14ac:dyDescent="0.25">
      <c r="B11" s="38" t="str">
        <f>"3."</f>
        <v>3.</v>
      </c>
      <c r="C11" s="38" t="s">
        <v>50</v>
      </c>
    </row>
    <row r="12" spans="2:6" ht="15.75" x14ac:dyDescent="0.25">
      <c r="B12" s="38" t="str">
        <f>"4."</f>
        <v>4.</v>
      </c>
      <c r="C12" s="38" t="s">
        <v>51</v>
      </c>
    </row>
    <row r="13" spans="2:6" ht="15.75" x14ac:dyDescent="0.25">
      <c r="B13" s="37" t="s">
        <v>52</v>
      </c>
      <c r="C13" s="37" t="s">
        <v>53</v>
      </c>
    </row>
    <row r="14" spans="2:6" ht="15.75" x14ac:dyDescent="0.25">
      <c r="B14" s="38" t="str">
        <f>"5."</f>
        <v>5.</v>
      </c>
      <c r="C14" s="38" t="s">
        <v>4</v>
      </c>
    </row>
    <row r="15" spans="2:6" ht="15.75" x14ac:dyDescent="0.25">
      <c r="B15" s="38" t="str">
        <f>"6."</f>
        <v>6.</v>
      </c>
      <c r="C15" s="38" t="s">
        <v>6</v>
      </c>
    </row>
    <row r="16" spans="2:6" ht="15.75" x14ac:dyDescent="0.25">
      <c r="B16" s="37" t="s">
        <v>134</v>
      </c>
      <c r="C16" s="37" t="s">
        <v>133</v>
      </c>
    </row>
    <row r="17" spans="2:3" ht="15.75" x14ac:dyDescent="0.25">
      <c r="B17" s="38" t="str">
        <f>"7."</f>
        <v>7.</v>
      </c>
      <c r="C17" s="38" t="s">
        <v>54</v>
      </c>
    </row>
    <row r="18" spans="2:3" ht="15.75" x14ac:dyDescent="0.25">
      <c r="B18" s="38" t="str">
        <f>"8."</f>
        <v>8.</v>
      </c>
      <c r="C18" s="38" t="s">
        <v>55</v>
      </c>
    </row>
    <row r="19" spans="2:3" ht="15.75" x14ac:dyDescent="0.25">
      <c r="B19" s="37" t="s">
        <v>56</v>
      </c>
      <c r="C19" s="37" t="s">
        <v>57</v>
      </c>
    </row>
    <row r="20" spans="2:3" ht="15.75" x14ac:dyDescent="0.25">
      <c r="B20" s="38" t="str">
        <f>"9."</f>
        <v>9.</v>
      </c>
      <c r="C20" s="38" t="s">
        <v>21</v>
      </c>
    </row>
    <row r="21" spans="2:3" ht="15.75" x14ac:dyDescent="0.25">
      <c r="B21" s="37" t="s">
        <v>58</v>
      </c>
      <c r="C21" s="37" t="s">
        <v>59</v>
      </c>
    </row>
    <row r="22" spans="2:3" ht="15.75" x14ac:dyDescent="0.25">
      <c r="B22" s="38" t="str">
        <f>"10."</f>
        <v>10.</v>
      </c>
      <c r="C22" s="38" t="s">
        <v>60</v>
      </c>
    </row>
    <row r="23" spans="2:3" ht="15.75" x14ac:dyDescent="0.25">
      <c r="B23" s="37" t="s">
        <v>61</v>
      </c>
      <c r="C23" s="37" t="s">
        <v>62</v>
      </c>
    </row>
    <row r="24" spans="2:3" ht="15.75" x14ac:dyDescent="0.25">
      <c r="B24" s="37" t="s">
        <v>63</v>
      </c>
      <c r="C24" s="37" t="s">
        <v>64</v>
      </c>
    </row>
    <row r="25" spans="2:3" ht="15.75" x14ac:dyDescent="0.25">
      <c r="B25" s="37" t="s">
        <v>65</v>
      </c>
      <c r="C25" s="37" t="s">
        <v>66</v>
      </c>
    </row>
    <row r="26" spans="2:3" ht="15.75" x14ac:dyDescent="0.25">
      <c r="B26" s="37" t="s">
        <v>67</v>
      </c>
      <c r="C26" s="37" t="s">
        <v>68</v>
      </c>
    </row>
    <row r="27" spans="2:3" ht="15.75" x14ac:dyDescent="0.25">
      <c r="B27" s="38" t="str">
        <f>"11."</f>
        <v>11.</v>
      </c>
      <c r="C27" s="38" t="s">
        <v>125</v>
      </c>
    </row>
    <row r="28" spans="2:3" ht="15.75" x14ac:dyDescent="0.25">
      <c r="B28" s="37" t="s">
        <v>69</v>
      </c>
      <c r="C28" s="37" t="s">
        <v>126</v>
      </c>
    </row>
    <row r="29" spans="2:3" ht="15.75" x14ac:dyDescent="0.25">
      <c r="B29" s="38" t="s">
        <v>132</v>
      </c>
      <c r="C29" s="38" t="s">
        <v>116</v>
      </c>
    </row>
    <row r="30" spans="2:3" ht="15.75" x14ac:dyDescent="0.25">
      <c r="B30" s="38" t="s">
        <v>131</v>
      </c>
      <c r="C30" s="38" t="s">
        <v>70</v>
      </c>
    </row>
    <row r="31" spans="2:3" ht="15.75" x14ac:dyDescent="0.25">
      <c r="B31" s="38" t="str">
        <f>"13."</f>
        <v>13.</v>
      </c>
      <c r="C31" s="38" t="s">
        <v>71</v>
      </c>
    </row>
    <row r="32" spans="2:3" ht="15.75" x14ac:dyDescent="0.25">
      <c r="B32" s="37" t="s">
        <v>72</v>
      </c>
      <c r="C32" s="37" t="s">
        <v>73</v>
      </c>
    </row>
    <row r="33" spans="2:3" ht="15.75" x14ac:dyDescent="0.25">
      <c r="B33" s="37" t="s">
        <v>74</v>
      </c>
      <c r="C33" s="37" t="s">
        <v>75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workbookViewId="0"/>
  </sheetViews>
  <sheetFormatPr baseColWidth="10" defaultColWidth="11.42578125" defaultRowHeight="15" x14ac:dyDescent="0.25"/>
  <cols>
    <col min="1" max="1" width="28.28515625" style="4" bestFit="1" customWidth="1"/>
    <col min="2" max="2" width="16" style="4" bestFit="1" customWidth="1"/>
    <col min="3" max="3" width="28.42578125" style="4" customWidth="1"/>
    <col min="4" max="16384" width="11.42578125" style="4"/>
  </cols>
  <sheetData>
    <row r="1" spans="1:13" ht="22.5" customHeight="1" x14ac:dyDescent="0.35">
      <c r="D1" s="5" t="s">
        <v>26</v>
      </c>
    </row>
    <row r="4" spans="1:13" x14ac:dyDescent="0.25">
      <c r="F4" s="6"/>
      <c r="G4" s="6"/>
      <c r="I4" s="1" t="s">
        <v>166</v>
      </c>
    </row>
    <row r="6" spans="1:13" x14ac:dyDescent="0.25">
      <c r="A6" s="82" t="s">
        <v>28</v>
      </c>
      <c r="B6" s="83"/>
      <c r="C6" s="83"/>
      <c r="D6" s="79" t="s">
        <v>165</v>
      </c>
      <c r="E6" s="80"/>
      <c r="F6" s="79" t="s">
        <v>130</v>
      </c>
      <c r="G6" s="80"/>
      <c r="H6" s="81" t="s">
        <v>27</v>
      </c>
      <c r="I6" s="80"/>
    </row>
    <row r="7" spans="1:13" x14ac:dyDescent="0.25">
      <c r="A7" s="84"/>
      <c r="B7" s="84"/>
      <c r="C7" s="84"/>
      <c r="D7" s="7">
        <v>2019</v>
      </c>
      <c r="E7" s="7">
        <v>2020</v>
      </c>
      <c r="F7" s="7">
        <v>2019</v>
      </c>
      <c r="G7" s="7">
        <v>2020</v>
      </c>
      <c r="H7" s="7" t="s">
        <v>0</v>
      </c>
      <c r="I7" s="7" t="s">
        <v>2</v>
      </c>
    </row>
    <row r="8" spans="1:13" x14ac:dyDescent="0.25">
      <c r="A8" s="73" t="s">
        <v>10</v>
      </c>
      <c r="B8" s="73" t="s">
        <v>11</v>
      </c>
      <c r="C8" s="8" t="s">
        <v>12</v>
      </c>
      <c r="D8" s="35">
        <f>Líquidos!B35</f>
        <v>15178422</v>
      </c>
      <c r="E8" s="35">
        <f>Líquidos!C35</f>
        <v>13745088</v>
      </c>
      <c r="F8" s="35">
        <f>Líquidos!D35</f>
        <v>187089688.90100002</v>
      </c>
      <c r="G8" s="35">
        <f>Líquidos!E35</f>
        <v>166991119.514</v>
      </c>
      <c r="H8" s="9">
        <f>G8-F8</f>
        <v>-20098569.387000024</v>
      </c>
      <c r="I8" s="10">
        <f>((G8*100/F8)-100)</f>
        <v>-10.742745634493701</v>
      </c>
    </row>
    <row r="9" spans="1:13" x14ac:dyDescent="0.25">
      <c r="A9" s="74"/>
      <c r="B9" s="76"/>
      <c r="C9" s="8" t="s">
        <v>13</v>
      </c>
      <c r="D9" s="35">
        <f>Sólidos!B35</f>
        <v>6896712</v>
      </c>
      <c r="E9" s="35">
        <f>Sólidos!C35</f>
        <v>6165562</v>
      </c>
      <c r="F9" s="35">
        <f>Sólidos!D35</f>
        <v>90843676.803000003</v>
      </c>
      <c r="G9" s="35">
        <f>Sólidos!E35</f>
        <v>77071497.620999992</v>
      </c>
      <c r="H9" s="9">
        <f t="shared" ref="H9:H19" si="0">G9-F9</f>
        <v>-13772179.182000011</v>
      </c>
      <c r="I9" s="10">
        <f t="shared" ref="I9:I19" si="1">((G9*100/F9)-100)</f>
        <v>-15.160305776554836</v>
      </c>
    </row>
    <row r="10" spans="1:13" x14ac:dyDescent="0.25">
      <c r="A10" s="74"/>
      <c r="B10" s="73" t="s">
        <v>14</v>
      </c>
      <c r="C10" s="8" t="s">
        <v>15</v>
      </c>
      <c r="D10" s="35">
        <f>D12-D11</f>
        <v>5823463</v>
      </c>
      <c r="E10" s="35">
        <f t="shared" ref="E10:G10" si="2">E12-E11</f>
        <v>5724250</v>
      </c>
      <c r="F10" s="35">
        <f t="shared" si="2"/>
        <v>78722688.757200569</v>
      </c>
      <c r="G10" s="35">
        <f t="shared" si="2"/>
        <v>67731572.623332918</v>
      </c>
      <c r="H10" s="9">
        <f t="shared" si="0"/>
        <v>-10991116.133867651</v>
      </c>
      <c r="I10" s="10">
        <f t="shared" si="1"/>
        <v>-13.961814957523686</v>
      </c>
    </row>
    <row r="11" spans="1:13" x14ac:dyDescent="0.25">
      <c r="A11" s="74"/>
      <c r="B11" s="74"/>
      <c r="C11" s="8" t="s">
        <v>16</v>
      </c>
      <c r="D11" s="35">
        <f>'Mercancías contenedores'!B35</f>
        <v>15120388</v>
      </c>
      <c r="E11" s="35">
        <f>'Mercancías contenedores'!C35</f>
        <v>17404768</v>
      </c>
      <c r="F11" s="35">
        <f>'Mercancías contenedores'!D35</f>
        <v>195289626.01608434</v>
      </c>
      <c r="G11" s="35">
        <f>'Mercancías contenedores'!E35</f>
        <v>193782881.30297619</v>
      </c>
      <c r="H11" s="9">
        <f t="shared" si="0"/>
        <v>-1506744.7131081522</v>
      </c>
      <c r="I11" s="10">
        <f t="shared" si="1"/>
        <v>-0.77154365229009159</v>
      </c>
    </row>
    <row r="12" spans="1:13" x14ac:dyDescent="0.25">
      <c r="A12" s="76"/>
      <c r="B12" s="76"/>
      <c r="C12" s="8" t="s">
        <v>1</v>
      </c>
      <c r="D12" s="35">
        <f>'Mercancía general'!B35</f>
        <v>20943851</v>
      </c>
      <c r="E12" s="35">
        <f>'Mercancía general'!C35</f>
        <v>23129018</v>
      </c>
      <c r="F12" s="35">
        <f>'Mercancía general'!D35</f>
        <v>274012314.77328491</v>
      </c>
      <c r="G12" s="35">
        <f>'Mercancía general'!E35</f>
        <v>261514453.92630911</v>
      </c>
      <c r="H12" s="9">
        <f t="shared" si="0"/>
        <v>-12497860.846975803</v>
      </c>
      <c r="I12" s="10">
        <f t="shared" si="1"/>
        <v>-4.5610580886907854</v>
      </c>
    </row>
    <row r="13" spans="1:13" x14ac:dyDescent="0.25">
      <c r="A13" s="11"/>
      <c r="B13" s="11"/>
      <c r="C13" s="34" t="s">
        <v>1</v>
      </c>
      <c r="D13" s="36">
        <f>+D8+D9+D12</f>
        <v>43018985</v>
      </c>
      <c r="E13" s="36">
        <f t="shared" ref="E13:G13" si="3">+E8+E9+E12</f>
        <v>43039668</v>
      </c>
      <c r="F13" s="36">
        <f t="shared" si="3"/>
        <v>551945680.47728491</v>
      </c>
      <c r="G13" s="36">
        <f t="shared" si="3"/>
        <v>505577071.0613091</v>
      </c>
      <c r="H13" s="12">
        <f t="shared" si="0"/>
        <v>-46368609.415975809</v>
      </c>
      <c r="I13" s="13">
        <f t="shared" si="1"/>
        <v>-8.4009370950922886</v>
      </c>
    </row>
    <row r="14" spans="1:13" x14ac:dyDescent="0.25">
      <c r="A14" s="73" t="s">
        <v>3</v>
      </c>
      <c r="B14" s="14" t="s">
        <v>4</v>
      </c>
      <c r="C14" s="8" t="s">
        <v>5</v>
      </c>
      <c r="D14" s="35">
        <f>Pesca!B35</f>
        <v>17355</v>
      </c>
      <c r="E14" s="35">
        <f>Pesca!C35</f>
        <v>9125</v>
      </c>
      <c r="F14" s="35">
        <f>Pesca!D35</f>
        <v>205394.16570999997</v>
      </c>
      <c r="G14" s="35">
        <f>Pesca!E35</f>
        <v>163355.93308000002</v>
      </c>
      <c r="H14" s="9">
        <f>G14-F14</f>
        <v>-42038.232629999955</v>
      </c>
      <c r="I14" s="10">
        <f t="shared" si="1"/>
        <v>-20.467101626126293</v>
      </c>
    </row>
    <row r="15" spans="1:13" x14ac:dyDescent="0.25">
      <c r="A15" s="74"/>
      <c r="B15" s="73" t="s">
        <v>6</v>
      </c>
      <c r="C15" s="23" t="s">
        <v>122</v>
      </c>
      <c r="D15" s="35">
        <f>'Avi. combustibles'!B35</f>
        <v>685668</v>
      </c>
      <c r="E15" s="35">
        <f>'Avi. combustibles'!C35</f>
        <v>568079</v>
      </c>
      <c r="F15" s="35">
        <f>'Avi. combustibles'!D35</f>
        <v>7988860</v>
      </c>
      <c r="G15" s="35">
        <f>'Avi. combustibles'!E35</f>
        <v>6539682.2220000001</v>
      </c>
      <c r="H15" s="9">
        <f>G15-F15</f>
        <v>-1449177.7779999999</v>
      </c>
      <c r="I15" s="10">
        <f t="shared" si="1"/>
        <v>-18.139982150144064</v>
      </c>
      <c r="J15" s="15"/>
      <c r="K15" s="15"/>
      <c r="L15" s="15"/>
      <c r="M15" s="15"/>
    </row>
    <row r="16" spans="1:13" x14ac:dyDescent="0.25">
      <c r="A16" s="74"/>
      <c r="B16" s="76"/>
      <c r="C16" s="8" t="s">
        <v>7</v>
      </c>
      <c r="D16" s="35">
        <f>Avituallamiento!B35-'Resumen general'!D15</f>
        <v>178535</v>
      </c>
      <c r="E16" s="35">
        <f>Avituallamiento!C35-'Resumen general'!E15</f>
        <v>117287</v>
      </c>
      <c r="F16" s="35">
        <f>Avituallamiento!D35-'Resumen general'!F15</f>
        <v>2058455</v>
      </c>
      <c r="G16" s="35">
        <f>Avituallamiento!E35-'Resumen general'!G15</f>
        <v>1358958.0080000004</v>
      </c>
      <c r="H16" s="9">
        <f>G16-F16</f>
        <v>-699496.99199999962</v>
      </c>
      <c r="I16" s="10">
        <f t="shared" si="1"/>
        <v>-33.981650898367931</v>
      </c>
    </row>
    <row r="17" spans="1:9" x14ac:dyDescent="0.25">
      <c r="A17" s="76"/>
      <c r="B17" s="14" t="s">
        <v>8</v>
      </c>
      <c r="C17" s="8" t="s">
        <v>9</v>
      </c>
      <c r="D17" s="35">
        <f>'Tráfico interior'!B35</f>
        <v>148433</v>
      </c>
      <c r="E17" s="35">
        <f>'Tráfico interior'!C35</f>
        <v>163089</v>
      </c>
      <c r="F17" s="35">
        <f>'Tráfico interior'!D35</f>
        <v>2305650.4500000002</v>
      </c>
      <c r="G17" s="35">
        <f>'Tráfico interior'!E35</f>
        <v>1934642.1840000001</v>
      </c>
      <c r="H17" s="9">
        <f t="shared" si="0"/>
        <v>-371008.26600000006</v>
      </c>
      <c r="I17" s="10">
        <f t="shared" si="1"/>
        <v>-16.091262489507031</v>
      </c>
    </row>
    <row r="18" spans="1:9" x14ac:dyDescent="0.25">
      <c r="A18" s="16"/>
      <c r="B18" s="16"/>
      <c r="C18" s="34" t="s">
        <v>1</v>
      </c>
      <c r="D18" s="36">
        <f>+D14+D15+D16+D17</f>
        <v>1029991</v>
      </c>
      <c r="E18" s="36">
        <f t="shared" ref="E18:F18" si="4">+E14+E15+E16+E17</f>
        <v>857580</v>
      </c>
      <c r="F18" s="36">
        <f t="shared" si="4"/>
        <v>12558359.615710001</v>
      </c>
      <c r="G18" s="36">
        <f>+G14+G15+G16+G17</f>
        <v>9996638.3470799997</v>
      </c>
      <c r="H18" s="12">
        <f t="shared" si="0"/>
        <v>-2561721.2686300017</v>
      </c>
      <c r="I18" s="13">
        <f t="shared" si="1"/>
        <v>-20.398534100149448</v>
      </c>
    </row>
    <row r="19" spans="1:9" x14ac:dyDescent="0.25">
      <c r="A19" s="17"/>
      <c r="B19" s="17"/>
      <c r="C19" s="22" t="s">
        <v>76</v>
      </c>
      <c r="D19" s="18">
        <f>+D13+D18</f>
        <v>44048976</v>
      </c>
      <c r="E19" s="18">
        <f t="shared" ref="E19:F19" si="5">+E13+E18</f>
        <v>43897248</v>
      </c>
      <c r="F19" s="18">
        <f t="shared" si="5"/>
        <v>564504040.09299493</v>
      </c>
      <c r="G19" s="18">
        <f>+G13+G18</f>
        <v>515573709.40838909</v>
      </c>
      <c r="H19" s="18">
        <f t="shared" si="0"/>
        <v>-48930330.684605837</v>
      </c>
      <c r="I19" s="19">
        <f t="shared" si="1"/>
        <v>-8.6678441976332294</v>
      </c>
    </row>
    <row r="20" spans="1:9" x14ac:dyDescent="0.25">
      <c r="A20" s="16"/>
      <c r="B20" s="16"/>
      <c r="I20" s="20"/>
    </row>
    <row r="21" spans="1:9" x14ac:dyDescent="0.25">
      <c r="A21" s="73" t="s">
        <v>17</v>
      </c>
      <c r="B21" s="73" t="s">
        <v>18</v>
      </c>
      <c r="C21" s="8" t="s">
        <v>19</v>
      </c>
      <c r="D21" s="35">
        <f>'Mercancías tránsito'!B35</f>
        <v>11957820</v>
      </c>
      <c r="E21" s="35">
        <f>'Mercancías tránsito'!C35</f>
        <v>13807486</v>
      </c>
      <c r="F21" s="35">
        <f>'Mercancías tránsito'!D35</f>
        <v>154656062.25633287</v>
      </c>
      <c r="G21" s="35">
        <f>'Mercancías tránsito'!E35</f>
        <v>156371175.31016687</v>
      </c>
      <c r="H21" s="9">
        <f>G21-F21</f>
        <v>1715113.0538339913</v>
      </c>
      <c r="I21" s="10">
        <f t="shared" ref="I21:I36" si="6">((G21*100/F21)-100)</f>
        <v>1.1089853374071481</v>
      </c>
    </row>
    <row r="22" spans="1:9" x14ac:dyDescent="0.25">
      <c r="A22" s="74"/>
      <c r="B22" s="76"/>
      <c r="C22" s="8" t="s">
        <v>20</v>
      </c>
      <c r="D22" s="35">
        <f>'Mercan. contene. tránsito'!B35</f>
        <v>9203403</v>
      </c>
      <c r="E22" s="35">
        <f>'Mercan. contene. tránsito'!C35</f>
        <v>11250330</v>
      </c>
      <c r="F22" s="35">
        <f>'Mercan. contene. tránsito'!D35</f>
        <v>119236512.05133285</v>
      </c>
      <c r="G22" s="35">
        <f>'Mercan. contene. tránsito'!E35</f>
        <v>122423278.59016687</v>
      </c>
      <c r="H22" s="9">
        <f>G22-F22</f>
        <v>3186766.5388340205</v>
      </c>
      <c r="I22" s="10">
        <f t="shared" si="6"/>
        <v>2.6726432063545076</v>
      </c>
    </row>
    <row r="23" spans="1:9" x14ac:dyDescent="0.25">
      <c r="A23" s="74"/>
      <c r="B23" s="73" t="s">
        <v>21</v>
      </c>
      <c r="C23" s="8" t="s">
        <v>22</v>
      </c>
      <c r="D23" s="35">
        <f>'Ro-Ro'!B35</f>
        <v>4798098</v>
      </c>
      <c r="E23" s="35">
        <f>'Ro-Ro'!C35</f>
        <v>4906854</v>
      </c>
      <c r="F23" s="35">
        <f>'Ro-Ro'!D35</f>
        <v>65778392.418333337</v>
      </c>
      <c r="G23" s="35">
        <f>'Ro-Ro'!E35</f>
        <v>57079523.853666626</v>
      </c>
      <c r="H23" s="9">
        <f t="shared" ref="H23:H36" si="7">G23-F23</f>
        <v>-8698868.5646667108</v>
      </c>
      <c r="I23" s="10">
        <f t="shared" si="6"/>
        <v>-13.224507691437921</v>
      </c>
    </row>
    <row r="24" spans="1:9" x14ac:dyDescent="0.25">
      <c r="A24" s="74"/>
      <c r="B24" s="76"/>
      <c r="C24" s="23" t="s">
        <v>117</v>
      </c>
      <c r="D24" s="35">
        <f>'Ro-Ro remolques'!B35</f>
        <v>115861</v>
      </c>
      <c r="E24" s="35">
        <f>'Ro-Ro remolques'!C35</f>
        <v>90111</v>
      </c>
      <c r="F24" s="35">
        <f>'Ro-Ro remolques'!D35</f>
        <v>1335400</v>
      </c>
      <c r="G24" s="35">
        <f>'Ro-Ro remolques'!E35</f>
        <v>1044943</v>
      </c>
      <c r="H24" s="9">
        <f t="shared" si="7"/>
        <v>-290457</v>
      </c>
      <c r="I24" s="10">
        <f t="shared" si="6"/>
        <v>-21.750561629474319</v>
      </c>
    </row>
    <row r="25" spans="1:9" x14ac:dyDescent="0.25">
      <c r="A25" s="74"/>
      <c r="B25" s="77" t="s">
        <v>105</v>
      </c>
      <c r="C25" s="23" t="s">
        <v>104</v>
      </c>
      <c r="D25" s="35">
        <f>TEUS!B35</f>
        <v>1342377</v>
      </c>
      <c r="E25" s="35">
        <f>TEUS!C35</f>
        <v>1495291</v>
      </c>
      <c r="F25" s="35">
        <f>TEUS!D35</f>
        <v>17509574</v>
      </c>
      <c r="G25" s="35">
        <f>TEUS!E35</f>
        <v>16792659.111904763</v>
      </c>
      <c r="H25" s="9">
        <f t="shared" si="7"/>
        <v>-716914.88809523731</v>
      </c>
      <c r="I25" s="10">
        <f t="shared" si="6"/>
        <v>-4.0944165066222524</v>
      </c>
    </row>
    <row r="26" spans="1:9" x14ac:dyDescent="0.25">
      <c r="A26" s="74"/>
      <c r="B26" s="74"/>
      <c r="C26" s="8" t="s">
        <v>106</v>
      </c>
      <c r="D26" s="35">
        <f>'TEUS tránsito'!B35</f>
        <v>732334</v>
      </c>
      <c r="E26" s="35">
        <f>'TEUS tránsito'!C35</f>
        <v>859501</v>
      </c>
      <c r="F26" s="35">
        <f>'TEUS tránsito'!D35</f>
        <v>9406165</v>
      </c>
      <c r="G26" s="35">
        <f>'TEUS tránsito'!E35</f>
        <v>9381940</v>
      </c>
      <c r="H26" s="9">
        <f t="shared" si="7"/>
        <v>-24225</v>
      </c>
      <c r="I26" s="10">
        <f t="shared" si="6"/>
        <v>-0.25754385554580494</v>
      </c>
    </row>
    <row r="27" spans="1:9" x14ac:dyDescent="0.25">
      <c r="A27" s="74"/>
      <c r="B27" s="74"/>
      <c r="C27" s="8" t="s">
        <v>107</v>
      </c>
      <c r="D27" s="35">
        <f>'TEUS nacional'!B35</f>
        <v>157086</v>
      </c>
      <c r="E27" s="35">
        <f>'TEUS nacional'!C35</f>
        <v>152467</v>
      </c>
      <c r="F27" s="35">
        <f>'TEUS nacional'!D35</f>
        <v>2009908</v>
      </c>
      <c r="G27" s="35">
        <f>'TEUS nacional'!E35</f>
        <v>1794214.85</v>
      </c>
      <c r="H27" s="9">
        <f t="shared" si="7"/>
        <v>-215693.14999999991</v>
      </c>
      <c r="I27" s="10">
        <f t="shared" si="6"/>
        <v>-10.73149368030775</v>
      </c>
    </row>
    <row r="28" spans="1:9" x14ac:dyDescent="0.25">
      <c r="A28" s="74"/>
      <c r="B28" s="74"/>
      <c r="C28" s="8" t="s">
        <v>108</v>
      </c>
      <c r="D28" s="35">
        <f>'TEUS exterior'!B35</f>
        <v>452957</v>
      </c>
      <c r="E28" s="35">
        <f>'TEUS exterior'!C35</f>
        <v>483326</v>
      </c>
      <c r="F28" s="35">
        <f>'TEUS exterior'!D35</f>
        <v>6057927</v>
      </c>
      <c r="G28" s="35">
        <f>'TEUS exterior'!E35</f>
        <v>5616504.2619047603</v>
      </c>
      <c r="H28" s="9">
        <f t="shared" si="7"/>
        <v>-441422.73809523974</v>
      </c>
      <c r="I28" s="10">
        <f t="shared" si="6"/>
        <v>-7.2866962262047679</v>
      </c>
    </row>
    <row r="29" spans="1:9" x14ac:dyDescent="0.25">
      <c r="A29" s="74"/>
      <c r="B29" s="76"/>
      <c r="C29" s="8" t="s">
        <v>109</v>
      </c>
      <c r="D29" s="35">
        <f>'TEUS nacional y exterior'!B35</f>
        <v>610042</v>
      </c>
      <c r="E29" s="35">
        <f>'TEUS nacional y exterior'!C35</f>
        <v>635792</v>
      </c>
      <c r="F29" s="35">
        <f>'TEUS nacional y exterior'!D35</f>
        <v>8067835</v>
      </c>
      <c r="G29" s="35">
        <f>'TEUS nacional y exterior'!E35</f>
        <v>7410719.1119047608</v>
      </c>
      <c r="H29" s="9">
        <f t="shared" si="7"/>
        <v>-657115.88809523918</v>
      </c>
      <c r="I29" s="10">
        <f t="shared" si="6"/>
        <v>-8.1448850663807519</v>
      </c>
    </row>
    <row r="30" spans="1:9" x14ac:dyDescent="0.25">
      <c r="A30" s="74"/>
      <c r="B30" s="73" t="s">
        <v>23</v>
      </c>
      <c r="C30" s="23" t="s">
        <v>123</v>
      </c>
      <c r="D30" s="35">
        <f>'Pasajeros total'!B35</f>
        <v>2305879</v>
      </c>
      <c r="E30" s="35">
        <f>'Pasajeros total'!C35</f>
        <v>758353</v>
      </c>
      <c r="F30" s="35">
        <f>'Pasajeros total'!D35</f>
        <v>37607449</v>
      </c>
      <c r="G30" s="35">
        <f>'Pasajeros total'!E35</f>
        <v>13343303</v>
      </c>
      <c r="H30" s="9">
        <f t="shared" si="7"/>
        <v>-24264146</v>
      </c>
      <c r="I30" s="10">
        <f t="shared" si="6"/>
        <v>-64.519521119339942</v>
      </c>
    </row>
    <row r="31" spans="1:9" x14ac:dyDescent="0.25">
      <c r="A31" s="74"/>
      <c r="B31" s="76"/>
      <c r="C31" s="23" t="s">
        <v>124</v>
      </c>
      <c r="D31" s="35">
        <f>'Pasajeros crucero'!B35</f>
        <v>656832</v>
      </c>
      <c r="E31" s="35">
        <f>'Pasajeros crucero'!C35</f>
        <v>55131</v>
      </c>
      <c r="F31" s="35">
        <f>'Pasajeros crucero'!D35</f>
        <v>10664581</v>
      </c>
      <c r="G31" s="35">
        <f>'Pasajeros crucero'!E35</f>
        <v>1369361</v>
      </c>
      <c r="H31" s="9">
        <f t="shared" si="7"/>
        <v>-9295220</v>
      </c>
      <c r="I31" s="10">
        <f t="shared" si="6"/>
        <v>-87.159729950946968</v>
      </c>
    </row>
    <row r="32" spans="1:9" x14ac:dyDescent="0.25">
      <c r="A32" s="74"/>
      <c r="B32" s="77" t="s">
        <v>118</v>
      </c>
      <c r="C32" s="8" t="s">
        <v>110</v>
      </c>
      <c r="D32" s="35">
        <f>'Automóviles régimen pasaje'!B35</f>
        <v>419757</v>
      </c>
      <c r="E32" s="35">
        <f>'Automóviles régimen pasaje'!C35</f>
        <v>210433</v>
      </c>
      <c r="F32" s="35">
        <f>'Automóviles régimen pasaje'!D35</f>
        <v>5917910</v>
      </c>
      <c r="G32" s="35">
        <f>'Automóviles régimen pasaje'!E35</f>
        <v>3131747</v>
      </c>
      <c r="H32" s="9">
        <f t="shared" si="7"/>
        <v>-2786163</v>
      </c>
      <c r="I32" s="10">
        <f t="shared" si="6"/>
        <v>-47.080185403292717</v>
      </c>
    </row>
    <row r="33" spans="1:9" x14ac:dyDescent="0.25">
      <c r="A33" s="74"/>
      <c r="B33" s="76"/>
      <c r="C33" s="23" t="s">
        <v>82</v>
      </c>
      <c r="D33" s="35">
        <f>'Automóviles régimen mercancía'!B35</f>
        <v>268947</v>
      </c>
      <c r="E33" s="35">
        <f>'Automóviles régimen mercancía'!C35</f>
        <v>253800</v>
      </c>
      <c r="F33" s="35">
        <f>'Automóviles régimen mercancía'!D35</f>
        <v>3405324</v>
      </c>
      <c r="G33" s="35">
        <f>'Automóviles régimen mercancía'!E35</f>
        <v>2865183</v>
      </c>
      <c r="H33" s="9">
        <f t="shared" si="7"/>
        <v>-540141</v>
      </c>
      <c r="I33" s="10">
        <f t="shared" si="6"/>
        <v>-15.861662502598875</v>
      </c>
    </row>
    <row r="34" spans="1:9" x14ac:dyDescent="0.25">
      <c r="A34" s="74"/>
      <c r="B34" s="73" t="s">
        <v>24</v>
      </c>
      <c r="C34" s="8" t="s">
        <v>111</v>
      </c>
      <c r="D34" s="35">
        <f>'Buques número'!B35</f>
        <v>12064</v>
      </c>
      <c r="E34" s="35">
        <f>'Buques número'!C35</f>
        <v>9546</v>
      </c>
      <c r="F34" s="35">
        <f>'Buques número'!D35</f>
        <v>170944</v>
      </c>
      <c r="G34" s="35">
        <f>'Buques número'!E35</f>
        <v>117829</v>
      </c>
      <c r="H34" s="9">
        <f t="shared" si="7"/>
        <v>-53115</v>
      </c>
      <c r="I34" s="10">
        <f t="shared" si="6"/>
        <v>-31.071578996630478</v>
      </c>
    </row>
    <row r="35" spans="1:9" x14ac:dyDescent="0.25">
      <c r="A35" s="74"/>
      <c r="B35" s="74"/>
      <c r="C35" s="8" t="s">
        <v>25</v>
      </c>
      <c r="D35" s="35">
        <f>'Buques GT'!B35</f>
        <v>187717688</v>
      </c>
      <c r="E35" s="35">
        <f>'Buques GT'!C35</f>
        <v>143811701</v>
      </c>
      <c r="F35" s="35">
        <f>'Buques GT'!D35</f>
        <v>2391606805</v>
      </c>
      <c r="G35" s="35">
        <f>'Buques GT'!E35</f>
        <v>1774382091.97</v>
      </c>
      <c r="H35" s="9">
        <f t="shared" si="7"/>
        <v>-617224713.02999997</v>
      </c>
      <c r="I35" s="10">
        <f t="shared" si="6"/>
        <v>-25.807951028555465</v>
      </c>
    </row>
    <row r="36" spans="1:9" x14ac:dyDescent="0.25">
      <c r="A36" s="75"/>
      <c r="B36" s="78"/>
      <c r="C36" s="8" t="s">
        <v>112</v>
      </c>
      <c r="D36" s="35">
        <f>Cruceros!B35</f>
        <v>289</v>
      </c>
      <c r="E36" s="35">
        <f>Cruceros!C35</f>
        <v>78</v>
      </c>
      <c r="F36" s="35">
        <f>Cruceros!D35</f>
        <v>4236</v>
      </c>
      <c r="G36" s="35">
        <f>Cruceros!E35</f>
        <v>744</v>
      </c>
      <c r="H36" s="9">
        <f t="shared" si="7"/>
        <v>-3492</v>
      </c>
      <c r="I36" s="10">
        <f t="shared" si="6"/>
        <v>-82.436260623229458</v>
      </c>
    </row>
    <row r="37" spans="1:9" x14ac:dyDescent="0.25">
      <c r="A37" s="24" t="s">
        <v>77</v>
      </c>
    </row>
    <row r="38" spans="1:9" x14ac:dyDescent="0.25">
      <c r="A38" s="24" t="s">
        <v>78</v>
      </c>
    </row>
    <row r="39" spans="1:9" x14ac:dyDescent="0.25">
      <c r="A39" s="21"/>
    </row>
  </sheetData>
  <mergeCells count="16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5:B29"/>
    <mergeCell ref="B30:B31"/>
    <mergeCell ref="B34:B36"/>
    <mergeCell ref="B23:B24"/>
    <mergeCell ref="B32:B33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F1" s="40" t="s">
        <v>121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1092898</v>
      </c>
      <c r="C7" s="2">
        <v>800409</v>
      </c>
      <c r="D7" s="2">
        <v>13696827.740010001</v>
      </c>
      <c r="E7" s="2">
        <v>10599040</v>
      </c>
      <c r="F7" s="45">
        <f>((E7*100)/D7)-100</f>
        <v>-22.616826310525965</v>
      </c>
      <c r="G7" s="46"/>
      <c r="H7" s="46"/>
      <c r="I7" s="46"/>
    </row>
    <row r="8" spans="1:12" x14ac:dyDescent="0.25">
      <c r="A8" s="47" t="s">
        <v>136</v>
      </c>
      <c r="B8" s="3">
        <v>261497</v>
      </c>
      <c r="C8" s="3">
        <v>293263</v>
      </c>
      <c r="D8" s="3">
        <v>2919012.4690000005</v>
      </c>
      <c r="E8" s="3">
        <v>2731080.5550000002</v>
      </c>
      <c r="F8" s="48">
        <f t="shared" ref="F8:F34" si="0">((E8*100)/D8)-100</f>
        <v>-6.4382018232482068</v>
      </c>
      <c r="G8" s="46"/>
      <c r="H8" s="46"/>
      <c r="I8" s="46"/>
    </row>
    <row r="9" spans="1:12" x14ac:dyDescent="0.25">
      <c r="A9" s="44" t="s">
        <v>137</v>
      </c>
      <c r="B9" s="2">
        <v>364801</v>
      </c>
      <c r="C9" s="2">
        <v>456864</v>
      </c>
      <c r="D9" s="2">
        <v>5639603.8616000004</v>
      </c>
      <c r="E9" s="2">
        <v>4827086.926</v>
      </c>
      <c r="F9" s="45">
        <f t="shared" si="0"/>
        <v>-14.407340578163996</v>
      </c>
      <c r="G9" s="46"/>
      <c r="H9" s="46"/>
      <c r="I9" s="46"/>
    </row>
    <row r="10" spans="1:12" x14ac:dyDescent="0.25">
      <c r="A10" s="47" t="s">
        <v>138</v>
      </c>
      <c r="B10" s="3">
        <v>409720</v>
      </c>
      <c r="C10" s="3">
        <v>309858</v>
      </c>
      <c r="D10" s="3">
        <v>5146026.4390000002</v>
      </c>
      <c r="E10" s="3">
        <v>4121671.3149999999</v>
      </c>
      <c r="F10" s="48">
        <f t="shared" si="0"/>
        <v>-19.905749341603808</v>
      </c>
      <c r="G10" s="46"/>
      <c r="H10" s="46"/>
      <c r="I10" s="46"/>
    </row>
    <row r="11" spans="1:12" x14ac:dyDescent="0.25">
      <c r="A11" s="44" t="s">
        <v>139</v>
      </c>
      <c r="B11" s="2">
        <v>8419518</v>
      </c>
      <c r="C11" s="2">
        <v>9162945</v>
      </c>
      <c r="D11" s="2">
        <v>109415051.90799922</v>
      </c>
      <c r="E11" s="2">
        <v>107323349.76299958</v>
      </c>
      <c r="F11" s="45">
        <f t="shared" si="0"/>
        <v>-1.9117133415596612</v>
      </c>
      <c r="G11" s="46"/>
      <c r="H11" s="46"/>
      <c r="I11" s="46"/>
    </row>
    <row r="12" spans="1:12" x14ac:dyDescent="0.25">
      <c r="A12" s="47" t="s">
        <v>140</v>
      </c>
      <c r="B12" s="3">
        <v>492495</v>
      </c>
      <c r="C12" s="3">
        <v>402156</v>
      </c>
      <c r="D12" s="3">
        <v>4443392.0089999996</v>
      </c>
      <c r="E12" s="3">
        <v>4449319.0609999998</v>
      </c>
      <c r="F12" s="48">
        <f t="shared" si="0"/>
        <v>0.13339025654263992</v>
      </c>
      <c r="G12" s="46"/>
      <c r="H12" s="46"/>
      <c r="I12" s="46"/>
    </row>
    <row r="13" spans="1:12" x14ac:dyDescent="0.25">
      <c r="A13" s="44" t="s">
        <v>141</v>
      </c>
      <c r="B13" s="2">
        <v>981426</v>
      </c>
      <c r="C13" s="2">
        <v>1004795</v>
      </c>
      <c r="D13" s="2">
        <v>16812166.835000001</v>
      </c>
      <c r="E13" s="2">
        <v>12367160.325999999</v>
      </c>
      <c r="F13" s="45">
        <f t="shared" si="0"/>
        <v>-26.439224358315741</v>
      </c>
      <c r="G13" s="46"/>
      <c r="H13" s="46"/>
      <c r="I13" s="46"/>
    </row>
    <row r="14" spans="1:12" x14ac:dyDescent="0.25">
      <c r="A14" s="47" t="s">
        <v>142</v>
      </c>
      <c r="B14" s="3">
        <v>4989084</v>
      </c>
      <c r="C14" s="3">
        <v>5967499</v>
      </c>
      <c r="D14" s="3">
        <v>67693385.065285698</v>
      </c>
      <c r="E14" s="3">
        <v>59497429.154309496</v>
      </c>
      <c r="F14" s="48">
        <f t="shared" si="0"/>
        <v>-12.107469441913352</v>
      </c>
      <c r="G14" s="46"/>
      <c r="H14" s="46"/>
      <c r="I14" s="46"/>
    </row>
    <row r="15" spans="1:12" x14ac:dyDescent="0.25">
      <c r="A15" s="44" t="s">
        <v>143</v>
      </c>
      <c r="B15" s="2">
        <v>2864644</v>
      </c>
      <c r="C15" s="2">
        <v>1635598</v>
      </c>
      <c r="D15" s="2">
        <v>35561022</v>
      </c>
      <c r="E15" s="2">
        <v>29645138</v>
      </c>
      <c r="F15" s="45">
        <f t="shared" si="0"/>
        <v>-16.635866089562896</v>
      </c>
      <c r="G15" s="46"/>
      <c r="H15" s="46"/>
      <c r="I15" s="46"/>
    </row>
    <row r="16" spans="1:12" x14ac:dyDescent="0.25">
      <c r="A16" s="47" t="s">
        <v>144</v>
      </c>
      <c r="B16" s="3">
        <v>3027734</v>
      </c>
      <c r="C16" s="3">
        <v>3031123</v>
      </c>
      <c r="D16" s="3">
        <v>34282140.571000002</v>
      </c>
      <c r="E16" s="3">
        <v>32894926.706000008</v>
      </c>
      <c r="F16" s="48">
        <f t="shared" si="0"/>
        <v>-4.0464622158788615</v>
      </c>
      <c r="G16" s="46"/>
      <c r="H16" s="46"/>
      <c r="I16" s="46"/>
    </row>
    <row r="17" spans="1:9" x14ac:dyDescent="0.25">
      <c r="A17" s="44" t="s">
        <v>145</v>
      </c>
      <c r="B17" s="2">
        <v>1553950</v>
      </c>
      <c r="C17" s="2">
        <v>1518952</v>
      </c>
      <c r="D17" s="2">
        <v>20720851.922000036</v>
      </c>
      <c r="E17" s="2">
        <v>18541539.511</v>
      </c>
      <c r="F17" s="45">
        <f t="shared" si="0"/>
        <v>-10.517484605380474</v>
      </c>
      <c r="G17" s="46"/>
      <c r="H17" s="46"/>
      <c r="I17" s="46"/>
    </row>
    <row r="18" spans="1:9" x14ac:dyDescent="0.25">
      <c r="A18" s="47" t="s">
        <v>146</v>
      </c>
      <c r="B18" s="3">
        <v>195755</v>
      </c>
      <c r="C18" s="3">
        <v>138426</v>
      </c>
      <c r="D18" s="3">
        <v>2501971.6469999999</v>
      </c>
      <c r="E18" s="3">
        <v>1851680.3220000002</v>
      </c>
      <c r="F18" s="48">
        <f t="shared" si="0"/>
        <v>-25.991154847007735</v>
      </c>
      <c r="G18" s="46"/>
      <c r="H18" s="46"/>
      <c r="I18" s="46"/>
    </row>
    <row r="19" spans="1:9" x14ac:dyDescent="0.25">
      <c r="A19" s="44" t="s">
        <v>147</v>
      </c>
      <c r="B19" s="2">
        <v>961660</v>
      </c>
      <c r="C19" s="2">
        <v>691843</v>
      </c>
      <c r="D19" s="2">
        <v>11183383.551000001</v>
      </c>
      <c r="E19" s="2">
        <v>10034624.478</v>
      </c>
      <c r="F19" s="45">
        <f t="shared" si="0"/>
        <v>-10.272017120411476</v>
      </c>
      <c r="G19" s="46"/>
      <c r="H19" s="46"/>
      <c r="I19" s="46"/>
    </row>
    <row r="20" spans="1:9" x14ac:dyDescent="0.25">
      <c r="A20" s="47" t="s">
        <v>148</v>
      </c>
      <c r="B20" s="3">
        <v>1023052</v>
      </c>
      <c r="C20" s="3">
        <v>1147024</v>
      </c>
      <c r="D20" s="3">
        <v>17392019.008000001</v>
      </c>
      <c r="E20" s="3">
        <v>16131487.341</v>
      </c>
      <c r="F20" s="48">
        <f t="shared" si="0"/>
        <v>-7.2477592533689261</v>
      </c>
      <c r="G20" s="46"/>
      <c r="H20" s="46"/>
      <c r="I20" s="46"/>
    </row>
    <row r="21" spans="1:9" x14ac:dyDescent="0.25">
      <c r="A21" s="44" t="s">
        <v>149</v>
      </c>
      <c r="B21" s="2">
        <v>2531645</v>
      </c>
      <c r="C21" s="2">
        <v>2400774</v>
      </c>
      <c r="D21" s="2">
        <v>33813726.098999999</v>
      </c>
      <c r="E21" s="2">
        <v>29919219.951000001</v>
      </c>
      <c r="F21" s="45">
        <f t="shared" si="0"/>
        <v>-11.517530297009102</v>
      </c>
      <c r="G21" s="46"/>
      <c r="H21" s="46"/>
      <c r="I21" s="46"/>
    </row>
    <row r="22" spans="1:9" x14ac:dyDescent="0.25">
      <c r="A22" s="47" t="s">
        <v>150</v>
      </c>
      <c r="B22" s="3">
        <v>2320591</v>
      </c>
      <c r="C22" s="3">
        <v>2138476</v>
      </c>
      <c r="D22" s="3">
        <v>26690343.228999998</v>
      </c>
      <c r="E22" s="3">
        <v>25767949.743000001</v>
      </c>
      <c r="F22" s="48">
        <f t="shared" si="0"/>
        <v>-3.4559071724404902</v>
      </c>
      <c r="G22" s="46"/>
      <c r="H22" s="46"/>
      <c r="I22" s="46"/>
    </row>
    <row r="23" spans="1:9" x14ac:dyDescent="0.25">
      <c r="A23" s="44" t="s">
        <v>151</v>
      </c>
      <c r="B23" s="2">
        <v>362035</v>
      </c>
      <c r="C23" s="2">
        <v>184601</v>
      </c>
      <c r="D23" s="2">
        <v>3589995.1549999998</v>
      </c>
      <c r="E23" s="2">
        <v>2763540.0314799999</v>
      </c>
      <c r="F23" s="45">
        <f t="shared" si="0"/>
        <v>-23.021065150156161</v>
      </c>
      <c r="G23" s="46"/>
      <c r="H23" s="46"/>
      <c r="I23" s="46"/>
    </row>
    <row r="24" spans="1:9" x14ac:dyDescent="0.25">
      <c r="A24" s="47" t="s">
        <v>152</v>
      </c>
      <c r="B24" s="3">
        <v>261983</v>
      </c>
      <c r="C24" s="3">
        <v>165932</v>
      </c>
      <c r="D24" s="3">
        <v>2471707.3590000002</v>
      </c>
      <c r="E24" s="3">
        <v>2087838.263</v>
      </c>
      <c r="F24" s="48">
        <f t="shared" si="0"/>
        <v>-15.530523652092256</v>
      </c>
      <c r="G24" s="46"/>
      <c r="H24" s="46"/>
      <c r="I24" s="46"/>
    </row>
    <row r="25" spans="1:9" x14ac:dyDescent="0.25">
      <c r="A25" s="44" t="s">
        <v>153</v>
      </c>
      <c r="B25" s="2">
        <v>64189</v>
      </c>
      <c r="C25" s="2">
        <v>56015</v>
      </c>
      <c r="D25" s="2">
        <v>863501</v>
      </c>
      <c r="E25" s="2">
        <v>625244</v>
      </c>
      <c r="F25" s="45">
        <f t="shared" si="0"/>
        <v>-27.591977310970108</v>
      </c>
      <c r="G25" s="46"/>
      <c r="H25" s="46"/>
      <c r="I25" s="46"/>
    </row>
    <row r="26" spans="1:9" x14ac:dyDescent="0.25">
      <c r="A26" s="47" t="s">
        <v>154</v>
      </c>
      <c r="B26" s="3">
        <v>245403</v>
      </c>
      <c r="C26" s="3">
        <v>120022</v>
      </c>
      <c r="D26" s="3">
        <v>2775517.9649999999</v>
      </c>
      <c r="E26" s="3">
        <v>2214657.5356000001</v>
      </c>
      <c r="F26" s="48">
        <f t="shared" si="0"/>
        <v>-20.2074148491415</v>
      </c>
      <c r="G26" s="46"/>
      <c r="H26" s="46"/>
      <c r="I26" s="46"/>
    </row>
    <row r="27" spans="1:9" x14ac:dyDescent="0.25">
      <c r="A27" s="44" t="s">
        <v>155</v>
      </c>
      <c r="B27" s="2">
        <v>336223</v>
      </c>
      <c r="C27" s="2">
        <v>327286</v>
      </c>
      <c r="D27" s="2">
        <v>3244922.2570000002</v>
      </c>
      <c r="E27" s="2">
        <v>3036628.645</v>
      </c>
      <c r="F27" s="45">
        <f t="shared" si="0"/>
        <v>-6.4190632472215867</v>
      </c>
      <c r="G27" s="46"/>
      <c r="H27" s="46"/>
      <c r="I27" s="46"/>
    </row>
    <row r="28" spans="1:9" x14ac:dyDescent="0.25">
      <c r="A28" s="47" t="s">
        <v>156</v>
      </c>
      <c r="B28" s="3">
        <v>1346109</v>
      </c>
      <c r="C28" s="3">
        <v>944590</v>
      </c>
      <c r="D28" s="3">
        <v>13094033.699000001</v>
      </c>
      <c r="E28" s="3">
        <v>10950231.904999999</v>
      </c>
      <c r="F28" s="48">
        <f t="shared" si="0"/>
        <v>-16.3723558628364</v>
      </c>
      <c r="G28" s="46"/>
      <c r="H28" s="46"/>
      <c r="I28" s="46"/>
    </row>
    <row r="29" spans="1:9" x14ac:dyDescent="0.25">
      <c r="A29" s="44" t="s">
        <v>157</v>
      </c>
      <c r="B29" s="2">
        <v>509008</v>
      </c>
      <c r="C29" s="2">
        <v>443029</v>
      </c>
      <c r="D29" s="2">
        <v>6586232.8240999999</v>
      </c>
      <c r="E29" s="2">
        <v>5866720.5669999998</v>
      </c>
      <c r="F29" s="45">
        <f t="shared" si="0"/>
        <v>-10.924488646486935</v>
      </c>
      <c r="G29" s="46"/>
      <c r="H29" s="46"/>
      <c r="I29" s="46"/>
    </row>
    <row r="30" spans="1:9" x14ac:dyDescent="0.25">
      <c r="A30" s="47" t="s">
        <v>158</v>
      </c>
      <c r="B30" s="3">
        <v>419060</v>
      </c>
      <c r="C30" s="3">
        <v>316680</v>
      </c>
      <c r="D30" s="3">
        <v>4393664</v>
      </c>
      <c r="E30" s="3">
        <v>4229261</v>
      </c>
      <c r="F30" s="48">
        <f t="shared" si="0"/>
        <v>-3.7418200390380321</v>
      </c>
      <c r="G30" s="46"/>
      <c r="H30" s="46"/>
      <c r="I30" s="46"/>
    </row>
    <row r="31" spans="1:9" x14ac:dyDescent="0.25">
      <c r="A31" s="44" t="s">
        <v>159</v>
      </c>
      <c r="B31" s="2">
        <v>2362048</v>
      </c>
      <c r="C31" s="2">
        <v>2476967</v>
      </c>
      <c r="D31" s="2">
        <v>32802075.443</v>
      </c>
      <c r="E31" s="2">
        <v>26508631.862</v>
      </c>
      <c r="F31" s="45">
        <f t="shared" si="0"/>
        <v>-19.186113976038158</v>
      </c>
      <c r="G31" s="46"/>
      <c r="H31" s="46"/>
      <c r="I31" s="46"/>
    </row>
    <row r="32" spans="1:9" x14ac:dyDescent="0.25">
      <c r="A32" s="47" t="s">
        <v>160</v>
      </c>
      <c r="B32" s="3">
        <v>6171599</v>
      </c>
      <c r="C32" s="3">
        <v>7263485</v>
      </c>
      <c r="D32" s="3">
        <v>81063554.662</v>
      </c>
      <c r="E32" s="3">
        <v>80882224.232999995</v>
      </c>
      <c r="F32" s="48">
        <f t="shared" si="0"/>
        <v>-0.22368921490807736</v>
      </c>
      <c r="G32" s="46"/>
      <c r="H32" s="46"/>
      <c r="I32" s="46"/>
    </row>
    <row r="33" spans="1:9" x14ac:dyDescent="0.25">
      <c r="A33" s="44" t="s">
        <v>161</v>
      </c>
      <c r="B33" s="2">
        <v>371782</v>
      </c>
      <c r="C33" s="2">
        <v>387038</v>
      </c>
      <c r="D33" s="2">
        <v>4387209.375</v>
      </c>
      <c r="E33" s="2">
        <v>4496206.214000009</v>
      </c>
      <c r="F33" s="45">
        <f t="shared" si="0"/>
        <v>2.484423005227768</v>
      </c>
      <c r="G33" s="46"/>
      <c r="H33" s="46"/>
      <c r="I33" s="46"/>
    </row>
    <row r="34" spans="1:9" x14ac:dyDescent="0.25">
      <c r="A34" s="47" t="s">
        <v>162</v>
      </c>
      <c r="B34" s="3">
        <v>109068</v>
      </c>
      <c r="C34" s="3">
        <v>111598</v>
      </c>
      <c r="D34" s="3">
        <v>1320702</v>
      </c>
      <c r="E34" s="3">
        <v>1209822</v>
      </c>
      <c r="F34" s="48">
        <f t="shared" si="0"/>
        <v>-8.395535101786777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44048977</v>
      </c>
      <c r="C35" s="50">
        <f t="shared" ref="C35:E35" si="1">SUM(C7:C34)</f>
        <v>43897248</v>
      </c>
      <c r="D35" s="50">
        <f t="shared" si="1"/>
        <v>564504040.09299493</v>
      </c>
      <c r="E35" s="50">
        <f t="shared" si="1"/>
        <v>515573709.40838897</v>
      </c>
      <c r="F35" s="51">
        <f t="shared" ref="F35" si="2">((E35*100)/D35)-100</f>
        <v>-8.6678441976332579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10599040</v>
      </c>
      <c r="C39" s="55">
        <f t="shared" si="4"/>
        <v>13696827.740010001</v>
      </c>
      <c r="D39" s="55">
        <f>_xlfn.RANK.EQ(B39,$B$39:$B$66)+COUNTIF($B$39:$B$66,B39)-1</f>
        <v>13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107323349.76299958</v>
      </c>
      <c r="G39" s="54">
        <f>LOOKUP(E39,$A$39:$A$66,$C$39:$C$66)</f>
        <v>109415051.90799922</v>
      </c>
    </row>
    <row r="40" spans="1:9" x14ac:dyDescent="0.25">
      <c r="A40" s="54" t="str">
        <f t="shared" si="5"/>
        <v>Alicante</v>
      </c>
      <c r="B40" s="55">
        <f t="shared" si="3"/>
        <v>2731080.5550000002</v>
      </c>
      <c r="C40" s="55">
        <f t="shared" si="4"/>
        <v>2919012.4690000005</v>
      </c>
      <c r="D40" s="55">
        <f t="shared" ref="D40:D66" si="7">_xlfn.RANK.EQ(B40,$B$39:$B$66)+COUNTIF($B$39:$B$66,B40)-1</f>
        <v>23</v>
      </c>
      <c r="E40" s="54" t="str">
        <f t="shared" si="6"/>
        <v>Valencia</v>
      </c>
      <c r="F40" s="54">
        <f t="shared" ref="F40:F66" si="8">LOOKUP(E40,$A$39:$A$66,$B$39:$B$66)</f>
        <v>80882224.232999995</v>
      </c>
      <c r="G40" s="54">
        <f t="shared" ref="G40:G66" si="9">LOOKUP(E40,$A$39:$A$66,$C$39:$C$66)</f>
        <v>81063554.662</v>
      </c>
    </row>
    <row r="41" spans="1:9" x14ac:dyDescent="0.25">
      <c r="A41" s="54" t="str">
        <f t="shared" si="5"/>
        <v>Almería</v>
      </c>
      <c r="B41" s="55">
        <f t="shared" si="3"/>
        <v>4827086.926</v>
      </c>
      <c r="C41" s="55">
        <f t="shared" si="4"/>
        <v>5639603.8616000004</v>
      </c>
      <c r="D41" s="55">
        <f t="shared" si="7"/>
        <v>16</v>
      </c>
      <c r="E41" s="54" t="str">
        <f t="shared" si="6"/>
        <v>Barcelona</v>
      </c>
      <c r="F41" s="54">
        <f t="shared" si="8"/>
        <v>59497429.154309496</v>
      </c>
      <c r="G41" s="54">
        <f t="shared" si="9"/>
        <v>67693385.065285698</v>
      </c>
    </row>
    <row r="42" spans="1:9" x14ac:dyDescent="0.25">
      <c r="A42" s="54" t="str">
        <f t="shared" si="5"/>
        <v>Avilés</v>
      </c>
      <c r="B42" s="55">
        <f t="shared" si="3"/>
        <v>4121671.3149999999</v>
      </c>
      <c r="C42" s="55">
        <f t="shared" si="4"/>
        <v>5146026.4390000002</v>
      </c>
      <c r="D42" s="55">
        <f t="shared" si="7"/>
        <v>20</v>
      </c>
      <c r="E42" s="54" t="str">
        <f t="shared" si="6"/>
        <v>Cartagena</v>
      </c>
      <c r="F42" s="54">
        <f t="shared" si="8"/>
        <v>32894926.706000008</v>
      </c>
      <c r="G42" s="54">
        <f t="shared" si="9"/>
        <v>34282140.571000002</v>
      </c>
    </row>
    <row r="43" spans="1:9" x14ac:dyDescent="0.25">
      <c r="A43" s="54" t="str">
        <f t="shared" si="5"/>
        <v>Bahía de Algeciras</v>
      </c>
      <c r="B43" s="55">
        <f t="shared" si="3"/>
        <v>107323349.76299958</v>
      </c>
      <c r="C43" s="55">
        <f t="shared" si="4"/>
        <v>109415051.90799922</v>
      </c>
      <c r="D43" s="55">
        <f t="shared" si="7"/>
        <v>1</v>
      </c>
      <c r="E43" s="54" t="str">
        <f t="shared" si="6"/>
        <v>Huelva</v>
      </c>
      <c r="F43" s="54">
        <f t="shared" si="8"/>
        <v>29919219.951000001</v>
      </c>
      <c r="G43" s="54">
        <f t="shared" si="9"/>
        <v>33813726.098999999</v>
      </c>
    </row>
    <row r="44" spans="1:9" x14ac:dyDescent="0.25">
      <c r="A44" s="54" t="str">
        <f t="shared" si="5"/>
        <v>Bahía de Cádiz</v>
      </c>
      <c r="B44" s="55">
        <f t="shared" si="3"/>
        <v>4449319.0609999998</v>
      </c>
      <c r="C44" s="55">
        <f t="shared" si="4"/>
        <v>4443392.0089999996</v>
      </c>
      <c r="D44" s="55">
        <f t="shared" si="7"/>
        <v>18</v>
      </c>
      <c r="E44" s="54" t="str">
        <f t="shared" si="6"/>
        <v>Bilbao</v>
      </c>
      <c r="F44" s="54">
        <f t="shared" si="8"/>
        <v>29645138</v>
      </c>
      <c r="G44" s="54">
        <f t="shared" si="9"/>
        <v>35561022</v>
      </c>
    </row>
    <row r="45" spans="1:9" x14ac:dyDescent="0.25">
      <c r="A45" s="54" t="str">
        <f t="shared" si="5"/>
        <v>Baleares</v>
      </c>
      <c r="B45" s="55">
        <f t="shared" si="3"/>
        <v>12367160.325999999</v>
      </c>
      <c r="C45" s="55">
        <f t="shared" si="4"/>
        <v>16812166.835000001</v>
      </c>
      <c r="D45" s="55">
        <f t="shared" si="7"/>
        <v>11</v>
      </c>
      <c r="E45" s="54" t="str">
        <f t="shared" si="6"/>
        <v>Tarragona</v>
      </c>
      <c r="F45" s="54">
        <f t="shared" si="8"/>
        <v>26508631.862</v>
      </c>
      <c r="G45" s="54">
        <f t="shared" si="9"/>
        <v>32802075.443</v>
      </c>
    </row>
    <row r="46" spans="1:9" x14ac:dyDescent="0.25">
      <c r="A46" s="54" t="str">
        <f t="shared" si="5"/>
        <v>Barcelona</v>
      </c>
      <c r="B46" s="55">
        <f t="shared" si="3"/>
        <v>59497429.154309496</v>
      </c>
      <c r="C46" s="55">
        <f t="shared" si="4"/>
        <v>67693385.065285698</v>
      </c>
      <c r="D46" s="55">
        <f t="shared" si="7"/>
        <v>3</v>
      </c>
      <c r="E46" s="54" t="str">
        <f t="shared" si="6"/>
        <v>Las Palmas</v>
      </c>
      <c r="F46" s="54">
        <f t="shared" si="8"/>
        <v>25767949.743000001</v>
      </c>
      <c r="G46" s="54">
        <f t="shared" si="9"/>
        <v>26690343.228999998</v>
      </c>
    </row>
    <row r="47" spans="1:9" x14ac:dyDescent="0.25">
      <c r="A47" s="54" t="str">
        <f t="shared" si="5"/>
        <v>Bilbao</v>
      </c>
      <c r="B47" s="55">
        <f t="shared" si="3"/>
        <v>29645138</v>
      </c>
      <c r="C47" s="55">
        <f t="shared" si="4"/>
        <v>35561022</v>
      </c>
      <c r="D47" s="55">
        <f t="shared" si="7"/>
        <v>6</v>
      </c>
      <c r="E47" s="54" t="str">
        <f t="shared" si="6"/>
        <v>Castellón</v>
      </c>
      <c r="F47" s="54">
        <f t="shared" si="8"/>
        <v>18541539.511</v>
      </c>
      <c r="G47" s="54">
        <f t="shared" si="9"/>
        <v>20720851.922000036</v>
      </c>
    </row>
    <row r="48" spans="1:9" x14ac:dyDescent="0.25">
      <c r="A48" s="54" t="str">
        <f t="shared" si="5"/>
        <v>Cartagena</v>
      </c>
      <c r="B48" s="55">
        <f t="shared" si="3"/>
        <v>32894926.706000008</v>
      </c>
      <c r="C48" s="55">
        <f t="shared" si="4"/>
        <v>34282140.571000002</v>
      </c>
      <c r="D48" s="55">
        <f t="shared" si="7"/>
        <v>4</v>
      </c>
      <c r="E48" s="54" t="str">
        <f t="shared" si="6"/>
        <v>Gijón</v>
      </c>
      <c r="F48" s="54">
        <f t="shared" si="8"/>
        <v>16131487.341</v>
      </c>
      <c r="G48" s="54">
        <f t="shared" si="9"/>
        <v>17392019.008000001</v>
      </c>
    </row>
    <row r="49" spans="1:7" x14ac:dyDescent="0.25">
      <c r="A49" s="54" t="str">
        <f t="shared" si="5"/>
        <v>Castellón</v>
      </c>
      <c r="B49" s="55">
        <f t="shared" si="3"/>
        <v>18541539.511</v>
      </c>
      <c r="C49" s="55">
        <f t="shared" si="4"/>
        <v>20720851.922000036</v>
      </c>
      <c r="D49" s="55">
        <f t="shared" si="7"/>
        <v>9</v>
      </c>
      <c r="E49" s="54" t="str">
        <f t="shared" si="6"/>
        <v>Baleares</v>
      </c>
      <c r="F49" s="54">
        <f t="shared" si="8"/>
        <v>12367160.325999999</v>
      </c>
      <c r="G49" s="54">
        <f t="shared" si="9"/>
        <v>16812166.835000001</v>
      </c>
    </row>
    <row r="50" spans="1:7" x14ac:dyDescent="0.25">
      <c r="A50" s="54" t="str">
        <f t="shared" si="5"/>
        <v>Ceuta</v>
      </c>
      <c r="B50" s="55">
        <f t="shared" si="3"/>
        <v>1851680.3220000002</v>
      </c>
      <c r="C50" s="55">
        <f t="shared" si="4"/>
        <v>2501971.6469999999</v>
      </c>
      <c r="D50" s="55">
        <f t="shared" si="7"/>
        <v>26</v>
      </c>
      <c r="E50" s="54" t="str">
        <f t="shared" si="6"/>
        <v>Santa Cruz de Tenerife</v>
      </c>
      <c r="F50" s="54">
        <f t="shared" si="8"/>
        <v>10950231.904999999</v>
      </c>
      <c r="G50" s="54">
        <f t="shared" si="9"/>
        <v>13094033.699000001</v>
      </c>
    </row>
    <row r="51" spans="1:7" x14ac:dyDescent="0.25">
      <c r="A51" s="54" t="str">
        <f t="shared" si="5"/>
        <v>Ferrol-San Cibrao</v>
      </c>
      <c r="B51" s="55">
        <f t="shared" si="3"/>
        <v>10034624.478</v>
      </c>
      <c r="C51" s="55">
        <f t="shared" si="4"/>
        <v>11183383.551000001</v>
      </c>
      <c r="D51" s="55">
        <f t="shared" si="7"/>
        <v>14</v>
      </c>
      <c r="E51" s="54" t="str">
        <f t="shared" si="6"/>
        <v>A Coruña</v>
      </c>
      <c r="F51" s="54">
        <f t="shared" si="8"/>
        <v>10599040</v>
      </c>
      <c r="G51" s="54">
        <f t="shared" si="9"/>
        <v>13696827.740010001</v>
      </c>
    </row>
    <row r="52" spans="1:7" x14ac:dyDescent="0.25">
      <c r="A52" s="54" t="str">
        <f t="shared" si="5"/>
        <v>Gijón</v>
      </c>
      <c r="B52" s="55">
        <f t="shared" si="3"/>
        <v>16131487.341</v>
      </c>
      <c r="C52" s="55">
        <f t="shared" si="4"/>
        <v>17392019.008000001</v>
      </c>
      <c r="D52" s="55">
        <f t="shared" si="7"/>
        <v>10</v>
      </c>
      <c r="E52" s="54" t="str">
        <f t="shared" si="6"/>
        <v>Ferrol-San Cibrao</v>
      </c>
      <c r="F52" s="54">
        <f t="shared" si="8"/>
        <v>10034624.478</v>
      </c>
      <c r="G52" s="54">
        <f t="shared" si="9"/>
        <v>11183383.551000001</v>
      </c>
    </row>
    <row r="53" spans="1:7" x14ac:dyDescent="0.25">
      <c r="A53" s="54" t="str">
        <f t="shared" si="5"/>
        <v>Huelva</v>
      </c>
      <c r="B53" s="55">
        <f t="shared" si="3"/>
        <v>29919219.951000001</v>
      </c>
      <c r="C53" s="55">
        <f t="shared" si="4"/>
        <v>33813726.098999999</v>
      </c>
      <c r="D53" s="55">
        <f t="shared" si="7"/>
        <v>5</v>
      </c>
      <c r="E53" s="54" t="str">
        <f t="shared" si="6"/>
        <v>Santander</v>
      </c>
      <c r="F53" s="54">
        <f t="shared" si="8"/>
        <v>5866720.5669999998</v>
      </c>
      <c r="G53" s="54">
        <f t="shared" si="9"/>
        <v>6586232.8240999999</v>
      </c>
    </row>
    <row r="54" spans="1:7" x14ac:dyDescent="0.25">
      <c r="A54" s="54" t="str">
        <f t="shared" si="5"/>
        <v>Las Palmas</v>
      </c>
      <c r="B54" s="55">
        <f t="shared" si="3"/>
        <v>25767949.743000001</v>
      </c>
      <c r="C54" s="55">
        <f t="shared" si="4"/>
        <v>26690343.228999998</v>
      </c>
      <c r="D54" s="55">
        <f t="shared" si="7"/>
        <v>8</v>
      </c>
      <c r="E54" s="54" t="str">
        <f t="shared" si="6"/>
        <v>Almería</v>
      </c>
      <c r="F54" s="54">
        <f t="shared" si="8"/>
        <v>4827086.926</v>
      </c>
      <c r="G54" s="54">
        <f t="shared" si="9"/>
        <v>5639603.8616000004</v>
      </c>
    </row>
    <row r="55" spans="1:7" x14ac:dyDescent="0.25">
      <c r="A55" s="54" t="str">
        <f t="shared" si="5"/>
        <v>Málaga</v>
      </c>
      <c r="B55" s="55">
        <f t="shared" si="3"/>
        <v>2763540.0314799999</v>
      </c>
      <c r="C55" s="55">
        <f t="shared" si="4"/>
        <v>3589995.1549999998</v>
      </c>
      <c r="D55" s="55">
        <f t="shared" si="7"/>
        <v>22</v>
      </c>
      <c r="E55" s="54" t="str">
        <f t="shared" si="6"/>
        <v>Vigo</v>
      </c>
      <c r="F55" s="54">
        <f t="shared" si="8"/>
        <v>4496206.214000009</v>
      </c>
      <c r="G55" s="54">
        <f t="shared" si="9"/>
        <v>4387209.375</v>
      </c>
    </row>
    <row r="56" spans="1:7" x14ac:dyDescent="0.25">
      <c r="A56" s="54" t="str">
        <f t="shared" si="5"/>
        <v>Marín y Ría de Pontevedra</v>
      </c>
      <c r="B56" s="55">
        <f t="shared" si="3"/>
        <v>2087838.263</v>
      </c>
      <c r="C56" s="55">
        <f t="shared" si="4"/>
        <v>2471707.3590000002</v>
      </c>
      <c r="D56" s="55">
        <f t="shared" si="7"/>
        <v>25</v>
      </c>
      <c r="E56" s="54" t="str">
        <f t="shared" si="6"/>
        <v>Bahía de Cádiz</v>
      </c>
      <c r="F56" s="54">
        <f t="shared" si="8"/>
        <v>4449319.0609999998</v>
      </c>
      <c r="G56" s="54">
        <f t="shared" si="9"/>
        <v>4443392.0089999996</v>
      </c>
    </row>
    <row r="57" spans="1:7" x14ac:dyDescent="0.25">
      <c r="A57" s="54" t="str">
        <f t="shared" si="5"/>
        <v>Melilla</v>
      </c>
      <c r="B57" s="55">
        <f t="shared" si="3"/>
        <v>625244</v>
      </c>
      <c r="C57" s="55">
        <f t="shared" si="4"/>
        <v>863501</v>
      </c>
      <c r="D57" s="55">
        <f t="shared" si="7"/>
        <v>28</v>
      </c>
      <c r="E57" s="54" t="str">
        <f t="shared" si="6"/>
        <v>Sevilla</v>
      </c>
      <c r="F57" s="54">
        <f t="shared" si="8"/>
        <v>4229261</v>
      </c>
      <c r="G57" s="54">
        <f t="shared" si="9"/>
        <v>4393664</v>
      </c>
    </row>
    <row r="58" spans="1:7" x14ac:dyDescent="0.25">
      <c r="A58" s="54" t="str">
        <f t="shared" si="5"/>
        <v>Motril</v>
      </c>
      <c r="B58" s="55">
        <f t="shared" si="3"/>
        <v>2214657.5356000001</v>
      </c>
      <c r="C58" s="55">
        <f t="shared" si="4"/>
        <v>2775517.9649999999</v>
      </c>
      <c r="D58" s="55">
        <f t="shared" si="7"/>
        <v>24</v>
      </c>
      <c r="E58" s="54" t="str">
        <f t="shared" si="6"/>
        <v>Avilés</v>
      </c>
      <c r="F58" s="54">
        <f t="shared" si="8"/>
        <v>4121671.3149999999</v>
      </c>
      <c r="G58" s="54">
        <f t="shared" si="9"/>
        <v>5146026.4390000002</v>
      </c>
    </row>
    <row r="59" spans="1:7" x14ac:dyDescent="0.25">
      <c r="A59" s="54" t="str">
        <f t="shared" si="5"/>
        <v>Pasaia</v>
      </c>
      <c r="B59" s="55">
        <f t="shared" si="3"/>
        <v>3036628.645</v>
      </c>
      <c r="C59" s="55">
        <f t="shared" si="4"/>
        <v>3244922.2570000002</v>
      </c>
      <c r="D59" s="55">
        <f t="shared" si="7"/>
        <v>21</v>
      </c>
      <c r="E59" s="54" t="str">
        <f t="shared" si="6"/>
        <v>Pasaia</v>
      </c>
      <c r="F59" s="54">
        <f t="shared" si="8"/>
        <v>3036628.645</v>
      </c>
      <c r="G59" s="54">
        <f t="shared" si="9"/>
        <v>3244922.2570000002</v>
      </c>
    </row>
    <row r="60" spans="1:7" x14ac:dyDescent="0.25">
      <c r="A60" s="54" t="str">
        <f t="shared" si="5"/>
        <v>Santa Cruz de Tenerife</v>
      </c>
      <c r="B60" s="55">
        <f t="shared" si="3"/>
        <v>10950231.904999999</v>
      </c>
      <c r="C60" s="55">
        <f t="shared" si="4"/>
        <v>13094033.699000001</v>
      </c>
      <c r="D60" s="55">
        <f t="shared" si="7"/>
        <v>12</v>
      </c>
      <c r="E60" s="54" t="str">
        <f t="shared" si="6"/>
        <v>Málaga</v>
      </c>
      <c r="F60" s="54">
        <f t="shared" si="8"/>
        <v>2763540.0314799999</v>
      </c>
      <c r="G60" s="54">
        <f t="shared" si="9"/>
        <v>3589995.1549999998</v>
      </c>
    </row>
    <row r="61" spans="1:7" x14ac:dyDescent="0.25">
      <c r="A61" s="54" t="str">
        <f t="shared" si="5"/>
        <v>Santander</v>
      </c>
      <c r="B61" s="55">
        <f t="shared" si="3"/>
        <v>5866720.5669999998</v>
      </c>
      <c r="C61" s="55">
        <f t="shared" si="4"/>
        <v>6586232.8240999999</v>
      </c>
      <c r="D61" s="55">
        <f t="shared" si="7"/>
        <v>15</v>
      </c>
      <c r="E61" s="54" t="str">
        <f t="shared" si="6"/>
        <v>Alicante</v>
      </c>
      <c r="F61" s="54">
        <f t="shared" si="8"/>
        <v>2731080.5550000002</v>
      </c>
      <c r="G61" s="54">
        <f t="shared" si="9"/>
        <v>2919012.4690000005</v>
      </c>
    </row>
    <row r="62" spans="1:7" x14ac:dyDescent="0.25">
      <c r="A62" s="54" t="str">
        <f t="shared" si="5"/>
        <v>Sevilla</v>
      </c>
      <c r="B62" s="55">
        <f t="shared" si="3"/>
        <v>4229261</v>
      </c>
      <c r="C62" s="55">
        <f t="shared" si="4"/>
        <v>4393664</v>
      </c>
      <c r="D62" s="55">
        <f t="shared" si="7"/>
        <v>19</v>
      </c>
      <c r="E62" s="54" t="str">
        <f t="shared" si="6"/>
        <v>Motril</v>
      </c>
      <c r="F62" s="54">
        <f t="shared" si="8"/>
        <v>2214657.5356000001</v>
      </c>
      <c r="G62" s="54">
        <f t="shared" si="9"/>
        <v>2775517.9649999999</v>
      </c>
    </row>
    <row r="63" spans="1:7" x14ac:dyDescent="0.25">
      <c r="A63" s="54" t="str">
        <f t="shared" si="5"/>
        <v>Tarragona</v>
      </c>
      <c r="B63" s="55">
        <f t="shared" si="3"/>
        <v>26508631.862</v>
      </c>
      <c r="C63" s="55">
        <f t="shared" si="4"/>
        <v>32802075.443</v>
      </c>
      <c r="D63" s="55">
        <f t="shared" si="7"/>
        <v>7</v>
      </c>
      <c r="E63" s="54" t="str">
        <f t="shared" si="6"/>
        <v>Marín y Ría de Pontevedra</v>
      </c>
      <c r="F63" s="54">
        <f t="shared" si="8"/>
        <v>2087838.263</v>
      </c>
      <c r="G63" s="54">
        <f t="shared" si="9"/>
        <v>2471707.3590000002</v>
      </c>
    </row>
    <row r="64" spans="1:7" x14ac:dyDescent="0.25">
      <c r="A64" s="54" t="str">
        <f t="shared" si="5"/>
        <v>Valencia</v>
      </c>
      <c r="B64" s="55">
        <f t="shared" si="3"/>
        <v>80882224.232999995</v>
      </c>
      <c r="C64" s="55">
        <f t="shared" si="4"/>
        <v>81063554.662</v>
      </c>
      <c r="D64" s="55">
        <f t="shared" si="7"/>
        <v>2</v>
      </c>
      <c r="E64" s="54" t="str">
        <f t="shared" si="6"/>
        <v>Ceuta</v>
      </c>
      <c r="F64" s="54">
        <f t="shared" si="8"/>
        <v>1851680.3220000002</v>
      </c>
      <c r="G64" s="54">
        <f t="shared" si="9"/>
        <v>2501971.6469999999</v>
      </c>
    </row>
    <row r="65" spans="1:7" x14ac:dyDescent="0.25">
      <c r="A65" s="54" t="str">
        <f t="shared" si="5"/>
        <v>Vigo</v>
      </c>
      <c r="B65" s="55">
        <f t="shared" si="3"/>
        <v>4496206.214000009</v>
      </c>
      <c r="C65" s="55">
        <f t="shared" si="4"/>
        <v>4387209.375</v>
      </c>
      <c r="D65" s="55">
        <f t="shared" si="7"/>
        <v>17</v>
      </c>
      <c r="E65" s="54" t="str">
        <f t="shared" si="6"/>
        <v>Vilagarcía</v>
      </c>
      <c r="F65" s="54">
        <f t="shared" si="8"/>
        <v>1209822</v>
      </c>
      <c r="G65" s="54">
        <f t="shared" si="9"/>
        <v>1320702</v>
      </c>
    </row>
    <row r="66" spans="1:7" x14ac:dyDescent="0.25">
      <c r="A66" s="54" t="str">
        <f t="shared" si="5"/>
        <v>Vilagarcía</v>
      </c>
      <c r="B66" s="55">
        <f t="shared" si="3"/>
        <v>1209822</v>
      </c>
      <c r="C66" s="55">
        <f t="shared" si="4"/>
        <v>1320702</v>
      </c>
      <c r="D66" s="55">
        <f t="shared" si="7"/>
        <v>27</v>
      </c>
      <c r="E66" s="54" t="str">
        <f t="shared" si="6"/>
        <v>Melilla</v>
      </c>
      <c r="F66" s="54">
        <f t="shared" si="8"/>
        <v>625244</v>
      </c>
      <c r="G66" s="54">
        <f t="shared" si="9"/>
        <v>863501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56"/>
      <c r="B68" s="56"/>
      <c r="C68" s="56"/>
      <c r="D68" s="56"/>
      <c r="E68" s="56"/>
      <c r="F68" s="56"/>
    </row>
    <row r="69" spans="1:7" x14ac:dyDescent="0.25">
      <c r="A69" s="57"/>
      <c r="B69" s="58"/>
      <c r="C69" s="58"/>
      <c r="D69" s="58"/>
      <c r="E69" s="58"/>
      <c r="F69" s="59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4" width="11.5703125" style="41" bestFit="1" customWidth="1"/>
    <col min="5" max="5" width="11.42578125" style="4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33</v>
      </c>
    </row>
    <row r="2" spans="1:12" s="40" customFormat="1" ht="21" x14ac:dyDescent="0.25">
      <c r="I2" s="40" t="s">
        <v>93</v>
      </c>
    </row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1064760</v>
      </c>
      <c r="C7" s="2">
        <v>777474</v>
      </c>
      <c r="D7" s="2">
        <v>13451055</v>
      </c>
      <c r="E7" s="2">
        <v>10504577</v>
      </c>
      <c r="F7" s="45">
        <f>((E7*100)/D7)-100</f>
        <v>-21.905181415138074</v>
      </c>
      <c r="G7" s="46"/>
      <c r="H7" s="46"/>
      <c r="I7" s="46"/>
    </row>
    <row r="8" spans="1:12" x14ac:dyDescent="0.25">
      <c r="A8" s="47" t="s">
        <v>136</v>
      </c>
      <c r="B8" s="3">
        <v>259685</v>
      </c>
      <c r="C8" s="3">
        <v>291610</v>
      </c>
      <c r="D8" s="3">
        <v>2896152.8600000003</v>
      </c>
      <c r="E8" s="3">
        <v>2715164</v>
      </c>
      <c r="F8" s="48">
        <f t="shared" ref="F8:F34" si="0">((E8*100)/D8)-100</f>
        <v>-6.2492854745243136</v>
      </c>
      <c r="G8" s="46"/>
      <c r="H8" s="46"/>
      <c r="I8" s="46"/>
    </row>
    <row r="9" spans="1:12" x14ac:dyDescent="0.25">
      <c r="A9" s="44" t="s">
        <v>137</v>
      </c>
      <c r="B9" s="2">
        <v>360049</v>
      </c>
      <c r="C9" s="2">
        <v>453920</v>
      </c>
      <c r="D9" s="2">
        <v>5557531</v>
      </c>
      <c r="E9" s="2">
        <v>4782425</v>
      </c>
      <c r="F9" s="45">
        <f t="shared" si="0"/>
        <v>-13.946948743965621</v>
      </c>
      <c r="G9" s="46"/>
      <c r="H9" s="46"/>
      <c r="I9" s="46"/>
    </row>
    <row r="10" spans="1:12" x14ac:dyDescent="0.25">
      <c r="A10" s="47" t="s">
        <v>138</v>
      </c>
      <c r="B10" s="3">
        <v>405886</v>
      </c>
      <c r="C10" s="3">
        <v>305735</v>
      </c>
      <c r="D10" s="3">
        <v>5087740</v>
      </c>
      <c r="E10" s="3">
        <v>4050774</v>
      </c>
      <c r="F10" s="48">
        <f t="shared" si="0"/>
        <v>-20.38166258495913</v>
      </c>
      <c r="G10" s="46"/>
      <c r="H10" s="46"/>
      <c r="I10" s="46"/>
    </row>
    <row r="11" spans="1:12" x14ac:dyDescent="0.25">
      <c r="A11" s="44" t="s">
        <v>139</v>
      </c>
      <c r="B11" s="2">
        <v>8087948</v>
      </c>
      <c r="C11" s="2">
        <v>8830383</v>
      </c>
      <c r="D11" s="2">
        <v>104882050.58799922</v>
      </c>
      <c r="E11" s="2">
        <v>103595896.01899958</v>
      </c>
      <c r="F11" s="45">
        <f t="shared" si="0"/>
        <v>-1.2262866351192514</v>
      </c>
      <c r="G11" s="46"/>
      <c r="H11" s="46"/>
      <c r="I11" s="46"/>
    </row>
    <row r="12" spans="1:12" x14ac:dyDescent="0.25">
      <c r="A12" s="47" t="s">
        <v>140</v>
      </c>
      <c r="B12" s="3">
        <v>488250</v>
      </c>
      <c r="C12" s="3">
        <v>396074</v>
      </c>
      <c r="D12" s="3">
        <v>4342232</v>
      </c>
      <c r="E12" s="3">
        <v>4360698.7</v>
      </c>
      <c r="F12" s="48">
        <f t="shared" si="0"/>
        <v>0.42528128391113285</v>
      </c>
      <c r="G12" s="46"/>
      <c r="H12" s="46"/>
      <c r="I12" s="46"/>
    </row>
    <row r="13" spans="1:12" x14ac:dyDescent="0.25">
      <c r="A13" s="44" t="s">
        <v>141</v>
      </c>
      <c r="B13" s="2">
        <v>975077</v>
      </c>
      <c r="C13" s="2">
        <v>1001900</v>
      </c>
      <c r="D13" s="2">
        <v>16523691</v>
      </c>
      <c r="E13" s="2">
        <v>12327169</v>
      </c>
      <c r="F13" s="45">
        <f t="shared" si="0"/>
        <v>-25.397001190593556</v>
      </c>
      <c r="G13" s="46"/>
      <c r="H13" s="46"/>
      <c r="I13" s="46"/>
    </row>
    <row r="14" spans="1:12" x14ac:dyDescent="0.25">
      <c r="A14" s="47" t="s">
        <v>142</v>
      </c>
      <c r="B14" s="3">
        <v>4880929</v>
      </c>
      <c r="C14" s="3">
        <v>5871757</v>
      </c>
      <c r="D14" s="3">
        <v>65958084.8862857</v>
      </c>
      <c r="E14" s="3">
        <v>58471200.479309499</v>
      </c>
      <c r="F14" s="48">
        <f t="shared" si="0"/>
        <v>-11.350973000328736</v>
      </c>
      <c r="G14" s="46"/>
      <c r="H14" s="46"/>
      <c r="I14" s="46"/>
    </row>
    <row r="15" spans="1:12" x14ac:dyDescent="0.25">
      <c r="A15" s="44" t="s">
        <v>143</v>
      </c>
      <c r="B15" s="2">
        <v>2855960</v>
      </c>
      <c r="C15" s="2">
        <v>1629515</v>
      </c>
      <c r="D15" s="2">
        <v>35446290</v>
      </c>
      <c r="E15" s="2">
        <v>29544082</v>
      </c>
      <c r="F15" s="45">
        <f t="shared" si="0"/>
        <v>-16.651130485023955</v>
      </c>
      <c r="G15" s="46"/>
      <c r="H15" s="46"/>
      <c r="I15" s="46"/>
    </row>
    <row r="16" spans="1:12" x14ac:dyDescent="0.25">
      <c r="A16" s="47" t="s">
        <v>144</v>
      </c>
      <c r="B16" s="3">
        <v>3005561</v>
      </c>
      <c r="C16" s="3">
        <v>3016247</v>
      </c>
      <c r="D16" s="3">
        <v>34098945</v>
      </c>
      <c r="E16" s="3">
        <v>32708472.639000006</v>
      </c>
      <c r="F16" s="48">
        <f t="shared" si="0"/>
        <v>-4.0777577165510337</v>
      </c>
      <c r="G16" s="46"/>
      <c r="H16" s="46"/>
      <c r="I16" s="46"/>
    </row>
    <row r="17" spans="1:9" x14ac:dyDescent="0.25">
      <c r="A17" s="44" t="s">
        <v>145</v>
      </c>
      <c r="B17" s="2">
        <v>1553018</v>
      </c>
      <c r="C17" s="2">
        <v>1516151</v>
      </c>
      <c r="D17" s="2">
        <v>20697211.143000036</v>
      </c>
      <c r="E17" s="2">
        <v>18506727.399999999</v>
      </c>
      <c r="F17" s="45">
        <f t="shared" si="0"/>
        <v>-10.583472951334699</v>
      </c>
      <c r="G17" s="46"/>
      <c r="H17" s="46"/>
      <c r="I17" s="46"/>
    </row>
    <row r="18" spans="1:9" x14ac:dyDescent="0.25">
      <c r="A18" s="47" t="s">
        <v>146</v>
      </c>
      <c r="B18" s="3">
        <v>134801</v>
      </c>
      <c r="C18" s="3">
        <v>95845</v>
      </c>
      <c r="D18" s="3">
        <v>1729387</v>
      </c>
      <c r="E18" s="3">
        <v>1295641</v>
      </c>
      <c r="F18" s="48">
        <f t="shared" si="0"/>
        <v>-25.080910172217088</v>
      </c>
      <c r="G18" s="46"/>
      <c r="H18" s="46"/>
      <c r="I18" s="46"/>
    </row>
    <row r="19" spans="1:9" x14ac:dyDescent="0.25">
      <c r="A19" s="44" t="s">
        <v>147</v>
      </c>
      <c r="B19" s="2">
        <v>960627</v>
      </c>
      <c r="C19" s="2">
        <v>690864</v>
      </c>
      <c r="D19" s="2">
        <v>11169568</v>
      </c>
      <c r="E19" s="2">
        <v>10020719</v>
      </c>
      <c r="F19" s="45">
        <f t="shared" si="0"/>
        <v>-10.285527605006749</v>
      </c>
      <c r="G19" s="46"/>
      <c r="H19" s="46"/>
      <c r="I19" s="46"/>
    </row>
    <row r="20" spans="1:9" x14ac:dyDescent="0.25">
      <c r="A20" s="47" t="s">
        <v>148</v>
      </c>
      <c r="B20" s="3">
        <v>1022967</v>
      </c>
      <c r="C20" s="3">
        <v>1146890</v>
      </c>
      <c r="D20" s="3">
        <v>17370929</v>
      </c>
      <c r="E20" s="3">
        <v>16103154</v>
      </c>
      <c r="F20" s="48">
        <f t="shared" si="0"/>
        <v>-7.2982567599004113</v>
      </c>
      <c r="G20" s="46"/>
      <c r="H20" s="46"/>
      <c r="I20" s="46"/>
    </row>
    <row r="21" spans="1:9" x14ac:dyDescent="0.25">
      <c r="A21" s="44" t="s">
        <v>149</v>
      </c>
      <c r="B21" s="2">
        <v>2516728</v>
      </c>
      <c r="C21" s="2">
        <v>2377079</v>
      </c>
      <c r="D21" s="2">
        <v>33576756</v>
      </c>
      <c r="E21" s="2">
        <v>29672943</v>
      </c>
      <c r="F21" s="45">
        <f t="shared" si="0"/>
        <v>-11.626534141654417</v>
      </c>
      <c r="G21" s="46"/>
      <c r="H21" s="46"/>
      <c r="I21" s="46"/>
    </row>
    <row r="22" spans="1:9" x14ac:dyDescent="0.25">
      <c r="A22" s="47" t="s">
        <v>150</v>
      </c>
      <c r="B22" s="3">
        <v>2073063</v>
      </c>
      <c r="C22" s="3">
        <v>1954178</v>
      </c>
      <c r="D22" s="3">
        <v>24169380</v>
      </c>
      <c r="E22" s="3">
        <v>23437158</v>
      </c>
      <c r="F22" s="48">
        <f t="shared" si="0"/>
        <v>-3.0295439932675094</v>
      </c>
      <c r="G22" s="46"/>
      <c r="H22" s="46"/>
      <c r="I22" s="46"/>
    </row>
    <row r="23" spans="1:9" x14ac:dyDescent="0.25">
      <c r="A23" s="44" t="s">
        <v>151</v>
      </c>
      <c r="B23" s="2">
        <v>355268</v>
      </c>
      <c r="C23" s="2">
        <v>181862</v>
      </c>
      <c r="D23" s="2">
        <v>3486143</v>
      </c>
      <c r="E23" s="2">
        <v>2701277</v>
      </c>
      <c r="F23" s="45">
        <f t="shared" si="0"/>
        <v>-22.513878518465816</v>
      </c>
      <c r="G23" s="46"/>
      <c r="H23" s="46"/>
      <c r="I23" s="46"/>
    </row>
    <row r="24" spans="1:9" x14ac:dyDescent="0.25">
      <c r="A24" s="47" t="s">
        <v>152</v>
      </c>
      <c r="B24" s="3">
        <v>260223</v>
      </c>
      <c r="C24" s="3">
        <v>163129</v>
      </c>
      <c r="D24" s="3">
        <v>2438486</v>
      </c>
      <c r="E24" s="3">
        <v>2056755</v>
      </c>
      <c r="F24" s="48">
        <f t="shared" si="0"/>
        <v>-15.654426558118445</v>
      </c>
      <c r="G24" s="46"/>
      <c r="H24" s="46"/>
      <c r="I24" s="46"/>
    </row>
    <row r="25" spans="1:9" x14ac:dyDescent="0.25">
      <c r="A25" s="44" t="s">
        <v>153</v>
      </c>
      <c r="B25" s="2">
        <v>63728</v>
      </c>
      <c r="C25" s="2">
        <v>55362</v>
      </c>
      <c r="D25" s="2">
        <v>858875</v>
      </c>
      <c r="E25" s="2">
        <v>620552</v>
      </c>
      <c r="F25" s="45">
        <f t="shared" si="0"/>
        <v>-27.748275360209576</v>
      </c>
      <c r="G25" s="46"/>
      <c r="H25" s="46"/>
      <c r="I25" s="46"/>
    </row>
    <row r="26" spans="1:9" x14ac:dyDescent="0.25">
      <c r="A26" s="47" t="s">
        <v>154</v>
      </c>
      <c r="B26" s="3">
        <v>240735</v>
      </c>
      <c r="C26" s="3">
        <v>118873</v>
      </c>
      <c r="D26" s="3">
        <v>2737001</v>
      </c>
      <c r="E26" s="3">
        <v>2194343</v>
      </c>
      <c r="F26" s="48">
        <f t="shared" si="0"/>
        <v>-19.826737366920952</v>
      </c>
      <c r="G26" s="46"/>
      <c r="H26" s="46"/>
      <c r="I26" s="46"/>
    </row>
    <row r="27" spans="1:9" x14ac:dyDescent="0.25">
      <c r="A27" s="44" t="s">
        <v>155</v>
      </c>
      <c r="B27" s="2">
        <v>331393</v>
      </c>
      <c r="C27" s="2">
        <v>322367</v>
      </c>
      <c r="D27" s="2">
        <v>3197923</v>
      </c>
      <c r="E27" s="2">
        <v>2993324</v>
      </c>
      <c r="F27" s="45">
        <f t="shared" si="0"/>
        <v>-6.3978713683850401</v>
      </c>
      <c r="G27" s="46"/>
      <c r="H27" s="46"/>
      <c r="I27" s="46"/>
    </row>
    <row r="28" spans="1:9" x14ac:dyDescent="0.25">
      <c r="A28" s="47" t="s">
        <v>156</v>
      </c>
      <c r="B28" s="3">
        <v>1250815</v>
      </c>
      <c r="C28" s="3">
        <v>906468</v>
      </c>
      <c r="D28" s="3">
        <v>12441160</v>
      </c>
      <c r="E28" s="3">
        <v>10446534</v>
      </c>
      <c r="F28" s="48">
        <f t="shared" si="0"/>
        <v>-16.032476071363121</v>
      </c>
      <c r="G28" s="46"/>
      <c r="H28" s="46"/>
      <c r="I28" s="46"/>
    </row>
    <row r="29" spans="1:9" x14ac:dyDescent="0.25">
      <c r="A29" s="44" t="s">
        <v>157</v>
      </c>
      <c r="B29" s="2">
        <v>506531</v>
      </c>
      <c r="C29" s="2">
        <v>441181</v>
      </c>
      <c r="D29" s="2">
        <v>6556928</v>
      </c>
      <c r="E29" s="2">
        <v>5837732</v>
      </c>
      <c r="F29" s="45">
        <f t="shared" si="0"/>
        <v>-10.968490122203562</v>
      </c>
      <c r="G29" s="46"/>
      <c r="H29" s="46"/>
      <c r="I29" s="46"/>
    </row>
    <row r="30" spans="1:9" x14ac:dyDescent="0.25">
      <c r="A30" s="47" t="s">
        <v>158</v>
      </c>
      <c r="B30" s="3">
        <v>406045</v>
      </c>
      <c r="C30" s="3">
        <v>314357</v>
      </c>
      <c r="D30" s="3">
        <v>4356465</v>
      </c>
      <c r="E30" s="3">
        <v>4202348</v>
      </c>
      <c r="F30" s="48">
        <f t="shared" si="0"/>
        <v>-3.537661842801441</v>
      </c>
      <c r="G30" s="46"/>
      <c r="H30" s="46"/>
      <c r="I30" s="46"/>
    </row>
    <row r="31" spans="1:9" x14ac:dyDescent="0.25">
      <c r="A31" s="44" t="s">
        <v>159</v>
      </c>
      <c r="B31" s="2">
        <v>2355557</v>
      </c>
      <c r="C31" s="2">
        <v>2471906</v>
      </c>
      <c r="D31" s="2">
        <v>32707994</v>
      </c>
      <c r="E31" s="2">
        <v>26341217</v>
      </c>
      <c r="F31" s="45">
        <f t="shared" si="0"/>
        <v>-19.465507423047711</v>
      </c>
      <c r="G31" s="46"/>
      <c r="H31" s="46"/>
      <c r="I31" s="46"/>
    </row>
    <row r="32" spans="1:9" x14ac:dyDescent="0.25">
      <c r="A32" s="47" t="s">
        <v>160</v>
      </c>
      <c r="B32" s="3">
        <v>6145320</v>
      </c>
      <c r="C32" s="3">
        <v>7226777</v>
      </c>
      <c r="D32" s="3">
        <v>80727739</v>
      </c>
      <c r="E32" s="3">
        <v>80544637</v>
      </c>
      <c r="F32" s="48">
        <f t="shared" si="0"/>
        <v>-0.22681423048402394</v>
      </c>
      <c r="G32" s="46"/>
      <c r="H32" s="46"/>
      <c r="I32" s="46"/>
    </row>
    <row r="33" spans="1:9" x14ac:dyDescent="0.25">
      <c r="A33" s="44" t="s">
        <v>161</v>
      </c>
      <c r="B33" s="2">
        <v>349338</v>
      </c>
      <c r="C33" s="2">
        <v>370771</v>
      </c>
      <c r="D33" s="2">
        <v>4164544</v>
      </c>
      <c r="E33" s="2">
        <v>4336977.8240000093</v>
      </c>
      <c r="F33" s="45">
        <f t="shared" si="0"/>
        <v>4.1405211230811716</v>
      </c>
      <c r="G33" s="46"/>
      <c r="H33" s="46"/>
      <c r="I33" s="46"/>
    </row>
    <row r="34" spans="1:9" x14ac:dyDescent="0.25">
      <c r="A34" s="47" t="s">
        <v>162</v>
      </c>
      <c r="B34" s="3">
        <v>108723</v>
      </c>
      <c r="C34" s="3">
        <v>110993</v>
      </c>
      <c r="D34" s="3">
        <v>1315419</v>
      </c>
      <c r="E34" s="3">
        <v>1204573</v>
      </c>
      <c r="F34" s="48">
        <f t="shared" si="0"/>
        <v>-8.4266686128146233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43018985</v>
      </c>
      <c r="C35" s="50">
        <f t="shared" ref="C35:E35" si="1">SUM(C7:C34)</f>
        <v>43039668</v>
      </c>
      <c r="D35" s="50">
        <f t="shared" si="1"/>
        <v>551945680.47728491</v>
      </c>
      <c r="E35" s="50">
        <f t="shared" si="1"/>
        <v>505577071.06130904</v>
      </c>
      <c r="F35" s="51">
        <f t="shared" ref="F35" si="2">((E35*100)/D35)-100</f>
        <v>-8.4009370950923028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10504577</v>
      </c>
      <c r="C39" s="55">
        <f t="shared" si="4"/>
        <v>13451055</v>
      </c>
      <c r="D39" s="55">
        <f>_xlfn.RANK.EQ(B39,$B$39:$B$66)+COUNTIF($B$39:$B$66,B39)-1</f>
        <v>12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103595896.01899958</v>
      </c>
      <c r="G39" s="54">
        <f>LOOKUP(E39,$A$39:$A$66,$C$39:$C$66)</f>
        <v>104882050.58799922</v>
      </c>
    </row>
    <row r="40" spans="1:9" x14ac:dyDescent="0.25">
      <c r="A40" s="54" t="str">
        <f t="shared" si="5"/>
        <v>Alicante</v>
      </c>
      <c r="B40" s="55">
        <f t="shared" si="3"/>
        <v>2715164</v>
      </c>
      <c r="C40" s="55">
        <f t="shared" si="4"/>
        <v>2896152.8600000003</v>
      </c>
      <c r="D40" s="55">
        <f t="shared" ref="D40:D66" si="7">_xlfn.RANK.EQ(B40,$B$39:$B$66)+COUNTIF($B$39:$B$66,B40)-1</f>
        <v>22</v>
      </c>
      <c r="E40" s="54" t="str">
        <f t="shared" si="6"/>
        <v>Valencia</v>
      </c>
      <c r="F40" s="54">
        <f t="shared" ref="F40:F55" si="8">LOOKUP(E40,$A$39:$A$66,$B$39:$B$66)</f>
        <v>80544637</v>
      </c>
      <c r="G40" s="54">
        <f t="shared" ref="G40:G66" si="9">LOOKUP(E40,$A$39:$A$66,$C$39:$C$66)</f>
        <v>80727739</v>
      </c>
    </row>
    <row r="41" spans="1:9" x14ac:dyDescent="0.25">
      <c r="A41" s="54" t="str">
        <f t="shared" si="5"/>
        <v>Almería</v>
      </c>
      <c r="B41" s="55">
        <f t="shared" si="3"/>
        <v>4782425</v>
      </c>
      <c r="C41" s="55">
        <f t="shared" si="4"/>
        <v>5557531</v>
      </c>
      <c r="D41" s="55">
        <f t="shared" si="7"/>
        <v>16</v>
      </c>
      <c r="E41" s="54" t="str">
        <f t="shared" si="6"/>
        <v>Barcelona</v>
      </c>
      <c r="F41" s="54">
        <f t="shared" si="8"/>
        <v>58471200.479309499</v>
      </c>
      <c r="G41" s="54">
        <f t="shared" si="9"/>
        <v>65958084.8862857</v>
      </c>
    </row>
    <row r="42" spans="1:9" x14ac:dyDescent="0.25">
      <c r="A42" s="54" t="str">
        <f t="shared" si="5"/>
        <v>Avilés</v>
      </c>
      <c r="B42" s="55">
        <f t="shared" si="3"/>
        <v>4050774</v>
      </c>
      <c r="C42" s="55">
        <f t="shared" si="4"/>
        <v>5087740</v>
      </c>
      <c r="D42" s="55">
        <f t="shared" si="7"/>
        <v>20</v>
      </c>
      <c r="E42" s="54" t="str">
        <f t="shared" si="6"/>
        <v>Cartagena</v>
      </c>
      <c r="F42" s="54">
        <f t="shared" si="8"/>
        <v>32708472.639000006</v>
      </c>
      <c r="G42" s="54">
        <f t="shared" si="9"/>
        <v>34098945</v>
      </c>
    </row>
    <row r="43" spans="1:9" x14ac:dyDescent="0.25">
      <c r="A43" s="54" t="str">
        <f t="shared" si="5"/>
        <v>Bahía de Algeciras</v>
      </c>
      <c r="B43" s="55">
        <f t="shared" si="3"/>
        <v>103595896.01899958</v>
      </c>
      <c r="C43" s="55">
        <f t="shared" si="4"/>
        <v>104882050.58799922</v>
      </c>
      <c r="D43" s="55">
        <f t="shared" si="7"/>
        <v>1</v>
      </c>
      <c r="E43" s="54" t="str">
        <f t="shared" si="6"/>
        <v>Huelva</v>
      </c>
      <c r="F43" s="54">
        <f t="shared" si="8"/>
        <v>29672943</v>
      </c>
      <c r="G43" s="54">
        <f t="shared" si="9"/>
        <v>33576756</v>
      </c>
    </row>
    <row r="44" spans="1:9" x14ac:dyDescent="0.25">
      <c r="A44" s="54" t="str">
        <f t="shared" si="5"/>
        <v>Bahía de Cádiz</v>
      </c>
      <c r="B44" s="55">
        <f t="shared" si="3"/>
        <v>4360698.7</v>
      </c>
      <c r="C44" s="55">
        <f t="shared" si="4"/>
        <v>4342232</v>
      </c>
      <c r="D44" s="55">
        <f t="shared" si="7"/>
        <v>17</v>
      </c>
      <c r="E44" s="54" t="str">
        <f t="shared" si="6"/>
        <v>Bilbao</v>
      </c>
      <c r="F44" s="54">
        <f t="shared" si="8"/>
        <v>29544082</v>
      </c>
      <c r="G44" s="54">
        <f t="shared" si="9"/>
        <v>35446290</v>
      </c>
    </row>
    <row r="45" spans="1:9" x14ac:dyDescent="0.25">
      <c r="A45" s="54" t="str">
        <f t="shared" si="5"/>
        <v>Baleares</v>
      </c>
      <c r="B45" s="55">
        <f t="shared" si="3"/>
        <v>12327169</v>
      </c>
      <c r="C45" s="55">
        <f t="shared" si="4"/>
        <v>16523691</v>
      </c>
      <c r="D45" s="55">
        <f t="shared" si="7"/>
        <v>11</v>
      </c>
      <c r="E45" s="54" t="str">
        <f t="shared" si="6"/>
        <v>Tarragona</v>
      </c>
      <c r="F45" s="54">
        <f t="shared" si="8"/>
        <v>26341217</v>
      </c>
      <c r="G45" s="54">
        <f t="shared" si="9"/>
        <v>32707994</v>
      </c>
    </row>
    <row r="46" spans="1:9" x14ac:dyDescent="0.25">
      <c r="A46" s="54" t="str">
        <f t="shared" si="5"/>
        <v>Barcelona</v>
      </c>
      <c r="B46" s="55">
        <f t="shared" si="3"/>
        <v>58471200.479309499</v>
      </c>
      <c r="C46" s="55">
        <f t="shared" si="4"/>
        <v>65958084.8862857</v>
      </c>
      <c r="D46" s="55">
        <f t="shared" si="7"/>
        <v>3</v>
      </c>
      <c r="E46" s="54" t="str">
        <f t="shared" si="6"/>
        <v>Las Palmas</v>
      </c>
      <c r="F46" s="54">
        <f t="shared" si="8"/>
        <v>23437158</v>
      </c>
      <c r="G46" s="54">
        <f t="shared" si="9"/>
        <v>24169380</v>
      </c>
    </row>
    <row r="47" spans="1:9" x14ac:dyDescent="0.25">
      <c r="A47" s="54" t="str">
        <f t="shared" si="5"/>
        <v>Bilbao</v>
      </c>
      <c r="B47" s="55">
        <f t="shared" si="3"/>
        <v>29544082</v>
      </c>
      <c r="C47" s="55">
        <f t="shared" si="4"/>
        <v>35446290</v>
      </c>
      <c r="D47" s="55">
        <f t="shared" si="7"/>
        <v>6</v>
      </c>
      <c r="E47" s="54" t="str">
        <f t="shared" si="6"/>
        <v>Castellón</v>
      </c>
      <c r="F47" s="54">
        <f t="shared" si="8"/>
        <v>18506727.399999999</v>
      </c>
      <c r="G47" s="54">
        <f t="shared" si="9"/>
        <v>20697211.143000036</v>
      </c>
    </row>
    <row r="48" spans="1:9" x14ac:dyDescent="0.25">
      <c r="A48" s="54" t="str">
        <f t="shared" si="5"/>
        <v>Cartagena</v>
      </c>
      <c r="B48" s="55">
        <f t="shared" si="3"/>
        <v>32708472.639000006</v>
      </c>
      <c r="C48" s="55">
        <f t="shared" si="4"/>
        <v>34098945</v>
      </c>
      <c r="D48" s="55">
        <f t="shared" si="7"/>
        <v>4</v>
      </c>
      <c r="E48" s="54" t="str">
        <f t="shared" si="6"/>
        <v>Gijón</v>
      </c>
      <c r="F48" s="54">
        <f t="shared" si="8"/>
        <v>16103154</v>
      </c>
      <c r="G48" s="54">
        <f t="shared" si="9"/>
        <v>17370929</v>
      </c>
    </row>
    <row r="49" spans="1:7" x14ac:dyDescent="0.25">
      <c r="A49" s="54" t="str">
        <f t="shared" si="5"/>
        <v>Castellón</v>
      </c>
      <c r="B49" s="55">
        <f t="shared" si="3"/>
        <v>18506727.399999999</v>
      </c>
      <c r="C49" s="55">
        <f t="shared" si="4"/>
        <v>20697211.143000036</v>
      </c>
      <c r="D49" s="55">
        <f t="shared" si="7"/>
        <v>9</v>
      </c>
      <c r="E49" s="54" t="str">
        <f t="shared" si="6"/>
        <v>Baleares</v>
      </c>
      <c r="F49" s="54">
        <f t="shared" si="8"/>
        <v>12327169</v>
      </c>
      <c r="G49" s="54">
        <f t="shared" si="9"/>
        <v>16523691</v>
      </c>
    </row>
    <row r="50" spans="1:7" x14ac:dyDescent="0.25">
      <c r="A50" s="54" t="str">
        <f t="shared" si="5"/>
        <v>Ceuta</v>
      </c>
      <c r="B50" s="55">
        <f t="shared" si="3"/>
        <v>1295641</v>
      </c>
      <c r="C50" s="55">
        <f t="shared" si="4"/>
        <v>1729387</v>
      </c>
      <c r="D50" s="55">
        <f t="shared" si="7"/>
        <v>26</v>
      </c>
      <c r="E50" s="54" t="str">
        <f t="shared" si="6"/>
        <v>A Coruña</v>
      </c>
      <c r="F50" s="54">
        <f t="shared" si="8"/>
        <v>10504577</v>
      </c>
      <c r="G50" s="54">
        <f t="shared" si="9"/>
        <v>13451055</v>
      </c>
    </row>
    <row r="51" spans="1:7" x14ac:dyDescent="0.25">
      <c r="A51" s="54" t="str">
        <f t="shared" si="5"/>
        <v>Ferrol-San Cibrao</v>
      </c>
      <c r="B51" s="55">
        <f t="shared" si="3"/>
        <v>10020719</v>
      </c>
      <c r="C51" s="55">
        <f t="shared" si="4"/>
        <v>11169568</v>
      </c>
      <c r="D51" s="55">
        <f t="shared" si="7"/>
        <v>14</v>
      </c>
      <c r="E51" s="54" t="str">
        <f t="shared" si="6"/>
        <v>Santa Cruz de Tenerife</v>
      </c>
      <c r="F51" s="54">
        <f t="shared" si="8"/>
        <v>10446534</v>
      </c>
      <c r="G51" s="54">
        <f t="shared" si="9"/>
        <v>12441160</v>
      </c>
    </row>
    <row r="52" spans="1:7" x14ac:dyDescent="0.25">
      <c r="A52" s="54" t="str">
        <f t="shared" si="5"/>
        <v>Gijón</v>
      </c>
      <c r="B52" s="55">
        <f t="shared" si="3"/>
        <v>16103154</v>
      </c>
      <c r="C52" s="55">
        <f t="shared" si="4"/>
        <v>17370929</v>
      </c>
      <c r="D52" s="55">
        <f t="shared" si="7"/>
        <v>10</v>
      </c>
      <c r="E52" s="54" t="str">
        <f t="shared" si="6"/>
        <v>Ferrol-San Cibrao</v>
      </c>
      <c r="F52" s="54">
        <f t="shared" si="8"/>
        <v>10020719</v>
      </c>
      <c r="G52" s="54">
        <f t="shared" si="9"/>
        <v>11169568</v>
      </c>
    </row>
    <row r="53" spans="1:7" x14ac:dyDescent="0.25">
      <c r="A53" s="54" t="str">
        <f t="shared" si="5"/>
        <v>Huelva</v>
      </c>
      <c r="B53" s="55">
        <f t="shared" si="3"/>
        <v>29672943</v>
      </c>
      <c r="C53" s="55">
        <f t="shared" si="4"/>
        <v>33576756</v>
      </c>
      <c r="D53" s="55">
        <f t="shared" si="7"/>
        <v>5</v>
      </c>
      <c r="E53" s="54" t="str">
        <f t="shared" si="6"/>
        <v>Santander</v>
      </c>
      <c r="F53" s="54">
        <f t="shared" si="8"/>
        <v>5837732</v>
      </c>
      <c r="G53" s="54">
        <f t="shared" si="9"/>
        <v>6556928</v>
      </c>
    </row>
    <row r="54" spans="1:7" x14ac:dyDescent="0.25">
      <c r="A54" s="54" t="str">
        <f t="shared" si="5"/>
        <v>Las Palmas</v>
      </c>
      <c r="B54" s="55">
        <f t="shared" si="3"/>
        <v>23437158</v>
      </c>
      <c r="C54" s="55">
        <f t="shared" si="4"/>
        <v>24169380</v>
      </c>
      <c r="D54" s="55">
        <f t="shared" si="7"/>
        <v>8</v>
      </c>
      <c r="E54" s="54" t="str">
        <f t="shared" si="6"/>
        <v>Almería</v>
      </c>
      <c r="F54" s="54">
        <f t="shared" si="8"/>
        <v>4782425</v>
      </c>
      <c r="G54" s="54">
        <f t="shared" si="9"/>
        <v>5557531</v>
      </c>
    </row>
    <row r="55" spans="1:7" x14ac:dyDescent="0.25">
      <c r="A55" s="54" t="str">
        <f t="shared" si="5"/>
        <v>Málaga</v>
      </c>
      <c r="B55" s="55">
        <f t="shared" si="3"/>
        <v>2701277</v>
      </c>
      <c r="C55" s="55">
        <f t="shared" si="4"/>
        <v>3486143</v>
      </c>
      <c r="D55" s="55">
        <f t="shared" si="7"/>
        <v>23</v>
      </c>
      <c r="E55" s="54" t="str">
        <f t="shared" si="6"/>
        <v>Bahía de Cádiz</v>
      </c>
      <c r="F55" s="54">
        <f t="shared" si="8"/>
        <v>4360698.7</v>
      </c>
      <c r="G55" s="54">
        <f t="shared" si="9"/>
        <v>4342232</v>
      </c>
    </row>
    <row r="56" spans="1:7" x14ac:dyDescent="0.25">
      <c r="A56" s="54" t="str">
        <f t="shared" si="5"/>
        <v>Marín y Ría de Pontevedra</v>
      </c>
      <c r="B56" s="55">
        <f t="shared" si="3"/>
        <v>2056755</v>
      </c>
      <c r="C56" s="55">
        <f t="shared" si="4"/>
        <v>2438486</v>
      </c>
      <c r="D56" s="55">
        <f t="shared" si="7"/>
        <v>25</v>
      </c>
      <c r="E56" s="54" t="str">
        <f t="shared" si="6"/>
        <v>Vigo</v>
      </c>
      <c r="F56" s="54">
        <f t="shared" ref="F56:F66" si="10">LOOKUP(E56,$A$39:$A$66,$B$39:$B$66)</f>
        <v>4336977.8240000093</v>
      </c>
      <c r="G56" s="54">
        <f t="shared" si="9"/>
        <v>4164544</v>
      </c>
    </row>
    <row r="57" spans="1:7" x14ac:dyDescent="0.25">
      <c r="A57" s="54" t="str">
        <f t="shared" si="5"/>
        <v>Melilla</v>
      </c>
      <c r="B57" s="55">
        <f t="shared" si="3"/>
        <v>620552</v>
      </c>
      <c r="C57" s="55">
        <f t="shared" si="4"/>
        <v>858875</v>
      </c>
      <c r="D57" s="55">
        <f t="shared" si="7"/>
        <v>28</v>
      </c>
      <c r="E57" s="54" t="str">
        <f t="shared" si="6"/>
        <v>Sevilla</v>
      </c>
      <c r="F57" s="54">
        <f t="shared" si="10"/>
        <v>4202348</v>
      </c>
      <c r="G57" s="54">
        <f t="shared" si="9"/>
        <v>4356465</v>
      </c>
    </row>
    <row r="58" spans="1:7" x14ac:dyDescent="0.25">
      <c r="A58" s="54" t="str">
        <f t="shared" si="5"/>
        <v>Motril</v>
      </c>
      <c r="B58" s="55">
        <f t="shared" si="3"/>
        <v>2194343</v>
      </c>
      <c r="C58" s="55">
        <f t="shared" si="4"/>
        <v>2737001</v>
      </c>
      <c r="D58" s="55">
        <f t="shared" si="7"/>
        <v>24</v>
      </c>
      <c r="E58" s="54" t="str">
        <f t="shared" si="6"/>
        <v>Avilés</v>
      </c>
      <c r="F58" s="54">
        <f t="shared" si="10"/>
        <v>4050774</v>
      </c>
      <c r="G58" s="54">
        <f t="shared" si="9"/>
        <v>5087740</v>
      </c>
    </row>
    <row r="59" spans="1:7" x14ac:dyDescent="0.25">
      <c r="A59" s="54" t="str">
        <f t="shared" si="5"/>
        <v>Pasaia</v>
      </c>
      <c r="B59" s="55">
        <f t="shared" si="3"/>
        <v>2993324</v>
      </c>
      <c r="C59" s="55">
        <f t="shared" si="4"/>
        <v>3197923</v>
      </c>
      <c r="D59" s="55">
        <f t="shared" si="7"/>
        <v>21</v>
      </c>
      <c r="E59" s="54" t="str">
        <f t="shared" si="6"/>
        <v>Pasaia</v>
      </c>
      <c r="F59" s="54">
        <f t="shared" si="10"/>
        <v>2993324</v>
      </c>
      <c r="G59" s="54">
        <f t="shared" si="9"/>
        <v>3197923</v>
      </c>
    </row>
    <row r="60" spans="1:7" x14ac:dyDescent="0.25">
      <c r="A60" s="54" t="str">
        <f t="shared" si="5"/>
        <v>Santa Cruz de Tenerife</v>
      </c>
      <c r="B60" s="55">
        <f t="shared" si="3"/>
        <v>10446534</v>
      </c>
      <c r="C60" s="55">
        <f t="shared" si="4"/>
        <v>12441160</v>
      </c>
      <c r="D60" s="55">
        <f t="shared" si="7"/>
        <v>13</v>
      </c>
      <c r="E60" s="54" t="str">
        <f t="shared" si="6"/>
        <v>Alicante</v>
      </c>
      <c r="F60" s="54">
        <f t="shared" si="10"/>
        <v>2715164</v>
      </c>
      <c r="G60" s="54">
        <f t="shared" si="9"/>
        <v>2896152.8600000003</v>
      </c>
    </row>
    <row r="61" spans="1:7" x14ac:dyDescent="0.25">
      <c r="A61" s="54" t="str">
        <f t="shared" si="5"/>
        <v>Santander</v>
      </c>
      <c r="B61" s="55">
        <f t="shared" si="3"/>
        <v>5837732</v>
      </c>
      <c r="C61" s="55">
        <f t="shared" si="4"/>
        <v>6556928</v>
      </c>
      <c r="D61" s="55">
        <f t="shared" si="7"/>
        <v>15</v>
      </c>
      <c r="E61" s="54" t="str">
        <f t="shared" si="6"/>
        <v>Málaga</v>
      </c>
      <c r="F61" s="54">
        <f t="shared" si="10"/>
        <v>2701277</v>
      </c>
      <c r="G61" s="54">
        <f t="shared" si="9"/>
        <v>3486143</v>
      </c>
    </row>
    <row r="62" spans="1:7" x14ac:dyDescent="0.25">
      <c r="A62" s="54" t="str">
        <f t="shared" si="5"/>
        <v>Sevilla</v>
      </c>
      <c r="B62" s="55">
        <f t="shared" si="3"/>
        <v>4202348</v>
      </c>
      <c r="C62" s="55">
        <f t="shared" si="4"/>
        <v>4356465</v>
      </c>
      <c r="D62" s="55">
        <f t="shared" si="7"/>
        <v>19</v>
      </c>
      <c r="E62" s="54" t="str">
        <f t="shared" si="6"/>
        <v>Motril</v>
      </c>
      <c r="F62" s="54">
        <f t="shared" si="10"/>
        <v>2194343</v>
      </c>
      <c r="G62" s="54">
        <f t="shared" si="9"/>
        <v>2737001</v>
      </c>
    </row>
    <row r="63" spans="1:7" x14ac:dyDescent="0.25">
      <c r="A63" s="54" t="str">
        <f t="shared" si="5"/>
        <v>Tarragona</v>
      </c>
      <c r="B63" s="55">
        <f t="shared" si="3"/>
        <v>26341217</v>
      </c>
      <c r="C63" s="55">
        <f t="shared" si="4"/>
        <v>32707994</v>
      </c>
      <c r="D63" s="55">
        <f t="shared" si="7"/>
        <v>7</v>
      </c>
      <c r="E63" s="54" t="str">
        <f t="shared" si="6"/>
        <v>Marín y Ría de Pontevedra</v>
      </c>
      <c r="F63" s="54">
        <f t="shared" si="10"/>
        <v>2056755</v>
      </c>
      <c r="G63" s="54">
        <f t="shared" si="9"/>
        <v>2438486</v>
      </c>
    </row>
    <row r="64" spans="1:7" x14ac:dyDescent="0.25">
      <c r="A64" s="54" t="str">
        <f t="shared" si="5"/>
        <v>Valencia</v>
      </c>
      <c r="B64" s="55">
        <f t="shared" si="3"/>
        <v>80544637</v>
      </c>
      <c r="C64" s="55">
        <f t="shared" si="4"/>
        <v>80727739</v>
      </c>
      <c r="D64" s="55">
        <f t="shared" si="7"/>
        <v>2</v>
      </c>
      <c r="E64" s="54" t="str">
        <f t="shared" si="6"/>
        <v>Ceuta</v>
      </c>
      <c r="F64" s="54">
        <f t="shared" si="10"/>
        <v>1295641</v>
      </c>
      <c r="G64" s="54">
        <f t="shared" si="9"/>
        <v>1729387</v>
      </c>
    </row>
    <row r="65" spans="1:7" x14ac:dyDescent="0.25">
      <c r="A65" s="54" t="str">
        <f t="shared" si="5"/>
        <v>Vigo</v>
      </c>
      <c r="B65" s="55">
        <f t="shared" si="3"/>
        <v>4336977.8240000093</v>
      </c>
      <c r="C65" s="55">
        <f t="shared" si="4"/>
        <v>4164544</v>
      </c>
      <c r="D65" s="55">
        <f t="shared" si="7"/>
        <v>18</v>
      </c>
      <c r="E65" s="54" t="str">
        <f t="shared" si="6"/>
        <v>Vilagarcía</v>
      </c>
      <c r="F65" s="54">
        <f t="shared" si="10"/>
        <v>1204573</v>
      </c>
      <c r="G65" s="54">
        <f t="shared" si="9"/>
        <v>1315419</v>
      </c>
    </row>
    <row r="66" spans="1:7" x14ac:dyDescent="0.25">
      <c r="A66" s="54" t="str">
        <f t="shared" si="5"/>
        <v>Vilagarcía</v>
      </c>
      <c r="B66" s="55">
        <f t="shared" si="3"/>
        <v>1204573</v>
      </c>
      <c r="C66" s="55">
        <f t="shared" si="4"/>
        <v>1315419</v>
      </c>
      <c r="D66" s="55">
        <f t="shared" si="7"/>
        <v>27</v>
      </c>
      <c r="E66" s="54" t="str">
        <f t="shared" si="6"/>
        <v>Melilla</v>
      </c>
      <c r="F66" s="54">
        <f t="shared" si="10"/>
        <v>620552</v>
      </c>
      <c r="G66" s="54">
        <f t="shared" si="9"/>
        <v>858875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94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749787</v>
      </c>
      <c r="C7" s="2">
        <v>611239</v>
      </c>
      <c r="D7" s="2">
        <v>8970330</v>
      </c>
      <c r="E7" s="2">
        <v>7116313</v>
      </c>
      <c r="F7" s="45">
        <f>((E7*100)/D7)-100</f>
        <v>-20.66832546851677</v>
      </c>
      <c r="G7" s="46"/>
      <c r="H7" s="46"/>
      <c r="I7" s="46"/>
    </row>
    <row r="8" spans="1:12" x14ac:dyDescent="0.25">
      <c r="A8" s="47" t="s">
        <v>136</v>
      </c>
      <c r="B8" s="3">
        <v>2096</v>
      </c>
      <c r="C8" s="3">
        <v>4976</v>
      </c>
      <c r="D8" s="3">
        <v>31578.82</v>
      </c>
      <c r="E8" s="3">
        <v>34480</v>
      </c>
      <c r="F8" s="48">
        <f t="shared" ref="F8:F34" si="0">((E8*100)/D8)-100</f>
        <v>9.1871070546651197</v>
      </c>
      <c r="G8" s="46"/>
      <c r="H8" s="46"/>
      <c r="I8" s="46"/>
    </row>
    <row r="9" spans="1:12" x14ac:dyDescent="0.25">
      <c r="A9" s="44" t="s">
        <v>137</v>
      </c>
      <c r="B9" s="2">
        <v>4003</v>
      </c>
      <c r="C9" s="2">
        <v>3384</v>
      </c>
      <c r="D9" s="2">
        <v>56707</v>
      </c>
      <c r="E9" s="2">
        <v>107351</v>
      </c>
      <c r="F9" s="45">
        <f t="shared" si="0"/>
        <v>89.30819828239899</v>
      </c>
      <c r="G9" s="46"/>
      <c r="H9" s="46"/>
      <c r="I9" s="46"/>
    </row>
    <row r="10" spans="1:12" x14ac:dyDescent="0.25">
      <c r="A10" s="47" t="s">
        <v>138</v>
      </c>
      <c r="B10" s="3">
        <v>93311</v>
      </c>
      <c r="C10" s="3">
        <v>59135</v>
      </c>
      <c r="D10" s="3">
        <v>717949</v>
      </c>
      <c r="E10" s="3">
        <v>675125</v>
      </c>
      <c r="F10" s="48">
        <f t="shared" si="0"/>
        <v>-5.9647690852692818</v>
      </c>
      <c r="G10" s="46"/>
      <c r="H10" s="46"/>
      <c r="I10" s="46"/>
    </row>
    <row r="11" spans="1:12" x14ac:dyDescent="0.25">
      <c r="A11" s="44" t="s">
        <v>139</v>
      </c>
      <c r="B11" s="2">
        <v>2356577</v>
      </c>
      <c r="C11" s="2">
        <v>2654203</v>
      </c>
      <c r="D11" s="2">
        <v>30577073.640000001</v>
      </c>
      <c r="E11" s="2">
        <v>28312085</v>
      </c>
      <c r="F11" s="45">
        <f t="shared" si="0"/>
        <v>-7.4074735426512888</v>
      </c>
      <c r="G11" s="46"/>
      <c r="H11" s="46"/>
      <c r="I11" s="46"/>
    </row>
    <row r="12" spans="1:12" x14ac:dyDescent="0.25">
      <c r="A12" s="47" t="s">
        <v>140</v>
      </c>
      <c r="B12" s="3">
        <v>90481</v>
      </c>
      <c r="C12" s="3">
        <v>70855</v>
      </c>
      <c r="D12" s="3">
        <v>1331878</v>
      </c>
      <c r="E12" s="3">
        <v>1271350.3</v>
      </c>
      <c r="F12" s="48">
        <f t="shared" si="0"/>
        <v>-4.5445378630775508</v>
      </c>
      <c r="G12" s="46"/>
      <c r="H12" s="46"/>
      <c r="I12" s="46"/>
    </row>
    <row r="13" spans="1:12" x14ac:dyDescent="0.25">
      <c r="A13" s="44" t="s">
        <v>141</v>
      </c>
      <c r="B13" s="2">
        <v>23817</v>
      </c>
      <c r="C13" s="2">
        <v>73474</v>
      </c>
      <c r="D13" s="2">
        <v>1543505</v>
      </c>
      <c r="E13" s="2">
        <v>979245</v>
      </c>
      <c r="F13" s="45">
        <f t="shared" si="0"/>
        <v>-36.557056828452126</v>
      </c>
      <c r="G13" s="46"/>
      <c r="H13" s="46"/>
      <c r="I13" s="46"/>
    </row>
    <row r="14" spans="1:12" x14ac:dyDescent="0.25">
      <c r="A14" s="47" t="s">
        <v>142</v>
      </c>
      <c r="B14" s="3">
        <v>1196919</v>
      </c>
      <c r="C14" s="3">
        <v>1153670</v>
      </c>
      <c r="D14" s="3">
        <v>16132219.375</v>
      </c>
      <c r="E14" s="3">
        <v>12862069.376</v>
      </c>
      <c r="F14" s="48">
        <f t="shared" si="0"/>
        <v>-20.270924433793226</v>
      </c>
      <c r="G14" s="46"/>
      <c r="H14" s="46"/>
      <c r="I14" s="46"/>
    </row>
    <row r="15" spans="1:12" x14ac:dyDescent="0.25">
      <c r="A15" s="44" t="s">
        <v>143</v>
      </c>
      <c r="B15" s="2">
        <v>1846114</v>
      </c>
      <c r="C15" s="2">
        <v>1037311</v>
      </c>
      <c r="D15" s="2">
        <v>20821508</v>
      </c>
      <c r="E15" s="2">
        <v>18156750</v>
      </c>
      <c r="F15" s="45">
        <f t="shared" si="0"/>
        <v>-12.798102807923428</v>
      </c>
      <c r="G15" s="46"/>
      <c r="H15" s="46"/>
      <c r="I15" s="46"/>
    </row>
    <row r="16" spans="1:12" x14ac:dyDescent="0.25">
      <c r="A16" s="47" t="s">
        <v>144</v>
      </c>
      <c r="B16" s="3">
        <v>2216060</v>
      </c>
      <c r="C16" s="3">
        <v>2122024</v>
      </c>
      <c r="D16" s="3">
        <v>26007858</v>
      </c>
      <c r="E16" s="3">
        <v>25161497.875999987</v>
      </c>
      <c r="F16" s="48">
        <f t="shared" si="0"/>
        <v>-3.2542477123645313</v>
      </c>
      <c r="G16" s="46"/>
      <c r="H16" s="46"/>
      <c r="I16" s="46"/>
    </row>
    <row r="17" spans="1:9" x14ac:dyDescent="0.25">
      <c r="A17" s="44" t="s">
        <v>145</v>
      </c>
      <c r="B17" s="2">
        <v>862814</v>
      </c>
      <c r="C17" s="2">
        <v>826522</v>
      </c>
      <c r="D17" s="2">
        <v>10601850.065999998</v>
      </c>
      <c r="E17" s="2">
        <v>9801550.4000000004</v>
      </c>
      <c r="F17" s="45">
        <f t="shared" si="0"/>
        <v>-7.5486793438680024</v>
      </c>
      <c r="G17" s="46"/>
      <c r="H17" s="46"/>
      <c r="I17" s="46"/>
    </row>
    <row r="18" spans="1:9" x14ac:dyDescent="0.25">
      <c r="A18" s="47" t="s">
        <v>146</v>
      </c>
      <c r="B18" s="3">
        <v>84298</v>
      </c>
      <c r="C18" s="3">
        <v>47481</v>
      </c>
      <c r="D18" s="3">
        <v>872261</v>
      </c>
      <c r="E18" s="3">
        <v>714554</v>
      </c>
      <c r="F18" s="48">
        <f t="shared" si="0"/>
        <v>-18.08025350210545</v>
      </c>
      <c r="G18" s="46"/>
      <c r="H18" s="46"/>
      <c r="I18" s="46"/>
    </row>
    <row r="19" spans="1:9" x14ac:dyDescent="0.25">
      <c r="A19" s="44" t="s">
        <v>147</v>
      </c>
      <c r="B19" s="2">
        <v>297531</v>
      </c>
      <c r="C19" s="2">
        <v>223630</v>
      </c>
      <c r="D19" s="2">
        <v>2311900</v>
      </c>
      <c r="E19" s="2">
        <v>2936160</v>
      </c>
      <c r="F19" s="45">
        <f t="shared" si="0"/>
        <v>27.002032959903104</v>
      </c>
      <c r="G19" s="46"/>
      <c r="H19" s="46"/>
      <c r="I19" s="46"/>
    </row>
    <row r="20" spans="1:9" x14ac:dyDescent="0.25">
      <c r="A20" s="47" t="s">
        <v>148</v>
      </c>
      <c r="B20" s="3">
        <v>119044</v>
      </c>
      <c r="C20" s="3">
        <v>18348</v>
      </c>
      <c r="D20" s="3">
        <v>894741</v>
      </c>
      <c r="E20" s="3">
        <v>641005</v>
      </c>
      <c r="F20" s="48">
        <f t="shared" si="0"/>
        <v>-28.358597627693371</v>
      </c>
      <c r="G20" s="46"/>
      <c r="H20" s="46"/>
      <c r="I20" s="46"/>
    </row>
    <row r="21" spans="1:9" x14ac:dyDescent="0.25">
      <c r="A21" s="44" t="s">
        <v>149</v>
      </c>
      <c r="B21" s="2">
        <v>1995452</v>
      </c>
      <c r="C21" s="2">
        <v>1770421</v>
      </c>
      <c r="D21" s="2">
        <v>26675733</v>
      </c>
      <c r="E21" s="2">
        <v>23486206</v>
      </c>
      <c r="F21" s="45">
        <f t="shared" si="0"/>
        <v>-11.956661134672473</v>
      </c>
      <c r="G21" s="46"/>
      <c r="H21" s="46"/>
      <c r="I21" s="46"/>
    </row>
    <row r="22" spans="1:9" x14ac:dyDescent="0.25">
      <c r="A22" s="47" t="s">
        <v>150</v>
      </c>
      <c r="B22" s="3">
        <v>785802</v>
      </c>
      <c r="C22" s="3">
        <v>556988</v>
      </c>
      <c r="D22" s="3">
        <v>8070275</v>
      </c>
      <c r="E22" s="3">
        <v>7817669</v>
      </c>
      <c r="F22" s="48">
        <f t="shared" si="0"/>
        <v>-3.1300792104358237</v>
      </c>
      <c r="G22" s="46"/>
      <c r="H22" s="46"/>
      <c r="I22" s="46"/>
    </row>
    <row r="23" spans="1:9" x14ac:dyDescent="0.25">
      <c r="A23" s="44" t="s">
        <v>151</v>
      </c>
      <c r="B23" s="2">
        <v>6947</v>
      </c>
      <c r="C23" s="2">
        <v>9780</v>
      </c>
      <c r="D23" s="2">
        <v>83774</v>
      </c>
      <c r="E23" s="2">
        <v>211773</v>
      </c>
      <c r="F23" s="45">
        <f t="shared" si="0"/>
        <v>152.79084202735933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7</v>
      </c>
      <c r="E24" s="3">
        <v>0</v>
      </c>
      <c r="F24" s="48">
        <f t="shared" si="0"/>
        <v>-100</v>
      </c>
      <c r="G24" s="46"/>
      <c r="H24" s="46"/>
      <c r="I24" s="46"/>
    </row>
    <row r="25" spans="1:9" x14ac:dyDescent="0.25">
      <c r="A25" s="44" t="s">
        <v>153</v>
      </c>
      <c r="B25" s="2">
        <v>7539</v>
      </c>
      <c r="C25" s="2">
        <v>4451</v>
      </c>
      <c r="D25" s="2">
        <v>75935</v>
      </c>
      <c r="E25" s="2">
        <v>64871</v>
      </c>
      <c r="F25" s="45">
        <f t="shared" si="0"/>
        <v>-14.570356225719365</v>
      </c>
      <c r="G25" s="46"/>
      <c r="H25" s="46"/>
      <c r="I25" s="46"/>
    </row>
    <row r="26" spans="1:9" x14ac:dyDescent="0.25">
      <c r="A26" s="47" t="s">
        <v>154</v>
      </c>
      <c r="B26" s="3">
        <v>108298</v>
      </c>
      <c r="C26" s="3">
        <v>80211</v>
      </c>
      <c r="D26" s="3">
        <v>1324304</v>
      </c>
      <c r="E26" s="3">
        <v>1399079</v>
      </c>
      <c r="F26" s="48">
        <f t="shared" si="0"/>
        <v>5.6463621645785196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0</v>
      </c>
      <c r="F27" s="45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562037</v>
      </c>
      <c r="C28" s="3">
        <v>300508</v>
      </c>
      <c r="D28" s="3">
        <v>4811479</v>
      </c>
      <c r="E28" s="3">
        <v>3397370</v>
      </c>
      <c r="F28" s="48">
        <f t="shared" si="0"/>
        <v>-29.390318444702757</v>
      </c>
      <c r="G28" s="46"/>
      <c r="H28" s="46"/>
      <c r="I28" s="46"/>
    </row>
    <row r="29" spans="1:9" x14ac:dyDescent="0.25">
      <c r="A29" s="44" t="s">
        <v>157</v>
      </c>
      <c r="B29" s="2">
        <v>33436</v>
      </c>
      <c r="C29" s="2">
        <v>23948</v>
      </c>
      <c r="D29" s="2">
        <v>323613</v>
      </c>
      <c r="E29" s="2">
        <v>213694</v>
      </c>
      <c r="F29" s="45">
        <f t="shared" si="0"/>
        <v>-33.96618800851634</v>
      </c>
      <c r="G29" s="46"/>
      <c r="H29" s="46"/>
      <c r="I29" s="46"/>
    </row>
    <row r="30" spans="1:9" x14ac:dyDescent="0.25">
      <c r="A30" s="47" t="s">
        <v>158</v>
      </c>
      <c r="B30" s="3">
        <v>32893</v>
      </c>
      <c r="C30" s="3">
        <v>25955</v>
      </c>
      <c r="D30" s="3">
        <v>293337</v>
      </c>
      <c r="E30" s="3">
        <v>346907</v>
      </c>
      <c r="F30" s="48">
        <f t="shared" si="0"/>
        <v>18.262271721603483</v>
      </c>
      <c r="G30" s="46"/>
      <c r="H30" s="46"/>
      <c r="I30" s="46"/>
    </row>
    <row r="31" spans="1:9" x14ac:dyDescent="0.25">
      <c r="A31" s="44" t="s">
        <v>159</v>
      </c>
      <c r="B31" s="2">
        <v>1429309</v>
      </c>
      <c r="C31" s="2">
        <v>1824860</v>
      </c>
      <c r="D31" s="2">
        <v>21210546</v>
      </c>
      <c r="E31" s="2">
        <v>18319624</v>
      </c>
      <c r="F31" s="45">
        <f t="shared" si="0"/>
        <v>-13.629644423109141</v>
      </c>
      <c r="G31" s="46"/>
      <c r="H31" s="46"/>
      <c r="I31" s="46"/>
    </row>
    <row r="32" spans="1:9" x14ac:dyDescent="0.25">
      <c r="A32" s="47" t="s">
        <v>160</v>
      </c>
      <c r="B32" s="3">
        <v>258931</v>
      </c>
      <c r="C32" s="3">
        <v>196439</v>
      </c>
      <c r="D32" s="3">
        <v>3120013</v>
      </c>
      <c r="E32" s="3">
        <v>2673188</v>
      </c>
      <c r="F32" s="48">
        <f t="shared" si="0"/>
        <v>-14.321254430670635</v>
      </c>
      <c r="G32" s="46"/>
      <c r="H32" s="46"/>
      <c r="I32" s="46"/>
    </row>
    <row r="33" spans="1:9" x14ac:dyDescent="0.25">
      <c r="A33" s="44" t="s">
        <v>161</v>
      </c>
      <c r="B33" s="2">
        <v>3800</v>
      </c>
      <c r="C33" s="2">
        <v>4282</v>
      </c>
      <c r="D33" s="2">
        <v>46770</v>
      </c>
      <c r="E33" s="2">
        <v>57744.061999999998</v>
      </c>
      <c r="F33" s="45">
        <f t="shared" si="0"/>
        <v>23.463891383365407</v>
      </c>
      <c r="G33" s="46"/>
      <c r="H33" s="46"/>
      <c r="I33" s="46"/>
    </row>
    <row r="34" spans="1:9" x14ac:dyDescent="0.25">
      <c r="A34" s="47" t="s">
        <v>162</v>
      </c>
      <c r="B34" s="3">
        <v>11126</v>
      </c>
      <c r="C34" s="3">
        <v>40993</v>
      </c>
      <c r="D34" s="3">
        <v>182544</v>
      </c>
      <c r="E34" s="3">
        <v>233458.5</v>
      </c>
      <c r="F34" s="48">
        <f t="shared" si="0"/>
        <v>27.891631606626348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15178422</v>
      </c>
      <c r="C35" s="50">
        <f t="shared" ref="C35:E35" si="1">SUM(C7:C34)</f>
        <v>13745088</v>
      </c>
      <c r="D35" s="50">
        <f t="shared" si="1"/>
        <v>187089688.90100002</v>
      </c>
      <c r="E35" s="50">
        <f t="shared" si="1"/>
        <v>166991119.514</v>
      </c>
      <c r="F35" s="51">
        <f t="shared" ref="F35" si="2">((E35*100)/D35)-100</f>
        <v>-10.742745634493701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7116313</v>
      </c>
      <c r="C39" s="55">
        <f t="shared" si="4"/>
        <v>8970330</v>
      </c>
      <c r="D39" s="55">
        <f>_xlfn.RANK.EQ(B39,$B$39:$B$66)+COUNTIF($B$39:$B$66,B39)-1</f>
        <v>9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28312085</v>
      </c>
      <c r="G39" s="54">
        <f>LOOKUP(E39,$A$39:$A$66,$C$39:$C$66)</f>
        <v>30577073.640000001</v>
      </c>
    </row>
    <row r="40" spans="1:9" x14ac:dyDescent="0.25">
      <c r="A40" s="54" t="str">
        <f t="shared" si="5"/>
        <v>Alicante</v>
      </c>
      <c r="B40" s="55">
        <f t="shared" si="3"/>
        <v>34480</v>
      </c>
      <c r="C40" s="55">
        <f t="shared" si="4"/>
        <v>31578.82</v>
      </c>
      <c r="D40" s="55">
        <f t="shared" ref="D40:D66" si="7">_xlfn.RANK.EQ(B40,$B$39:$B$66)+COUNTIF($B$39:$B$66,B40)-1</f>
        <v>26</v>
      </c>
      <c r="E40" s="54" t="str">
        <f t="shared" si="6"/>
        <v>Cartagena</v>
      </c>
      <c r="F40" s="54">
        <f t="shared" ref="F40:F55" si="8">LOOKUP(E40,$A$39:$A$66,$B$39:$B$66)</f>
        <v>25161497.875999987</v>
      </c>
      <c r="G40" s="54">
        <f t="shared" ref="G40:G66" si="9">LOOKUP(E40,$A$39:$A$66,$C$39:$C$66)</f>
        <v>26007858</v>
      </c>
    </row>
    <row r="41" spans="1:9" x14ac:dyDescent="0.25">
      <c r="A41" s="54" t="str">
        <f t="shared" si="5"/>
        <v>Almería</v>
      </c>
      <c r="B41" s="55">
        <f t="shared" si="3"/>
        <v>107351</v>
      </c>
      <c r="C41" s="55">
        <f t="shared" si="4"/>
        <v>56707</v>
      </c>
      <c r="D41" s="55">
        <f t="shared" si="7"/>
        <v>23</v>
      </c>
      <c r="E41" s="54" t="str">
        <f t="shared" si="6"/>
        <v>Huelva</v>
      </c>
      <c r="F41" s="54">
        <f t="shared" si="8"/>
        <v>23486206</v>
      </c>
      <c r="G41" s="54">
        <f t="shared" si="9"/>
        <v>26675733</v>
      </c>
    </row>
    <row r="42" spans="1:9" x14ac:dyDescent="0.25">
      <c r="A42" s="54" t="str">
        <f t="shared" si="5"/>
        <v>Avilés</v>
      </c>
      <c r="B42" s="55">
        <f t="shared" si="3"/>
        <v>675125</v>
      </c>
      <c r="C42" s="55">
        <f t="shared" si="4"/>
        <v>717949</v>
      </c>
      <c r="D42" s="55">
        <f t="shared" si="7"/>
        <v>17</v>
      </c>
      <c r="E42" s="54" t="str">
        <f t="shared" si="6"/>
        <v>Tarragona</v>
      </c>
      <c r="F42" s="54">
        <f t="shared" si="8"/>
        <v>18319624</v>
      </c>
      <c r="G42" s="54">
        <f t="shared" si="9"/>
        <v>21210546</v>
      </c>
    </row>
    <row r="43" spans="1:9" x14ac:dyDescent="0.25">
      <c r="A43" s="54" t="str">
        <f t="shared" si="5"/>
        <v>Bahía de Algeciras</v>
      </c>
      <c r="B43" s="55">
        <f t="shared" si="3"/>
        <v>28312085</v>
      </c>
      <c r="C43" s="55">
        <f t="shared" si="4"/>
        <v>30577073.640000001</v>
      </c>
      <c r="D43" s="55">
        <f t="shared" si="7"/>
        <v>1</v>
      </c>
      <c r="E43" s="54" t="str">
        <f t="shared" si="6"/>
        <v>Bilbao</v>
      </c>
      <c r="F43" s="54">
        <f t="shared" si="8"/>
        <v>18156750</v>
      </c>
      <c r="G43" s="54">
        <f t="shared" si="9"/>
        <v>20821508</v>
      </c>
    </row>
    <row r="44" spans="1:9" x14ac:dyDescent="0.25">
      <c r="A44" s="54" t="str">
        <f t="shared" si="5"/>
        <v>Bahía de Cádiz</v>
      </c>
      <c r="B44" s="55">
        <f t="shared" si="3"/>
        <v>1271350.3</v>
      </c>
      <c r="C44" s="55">
        <f t="shared" si="4"/>
        <v>1331878</v>
      </c>
      <c r="D44" s="55">
        <f t="shared" si="7"/>
        <v>14</v>
      </c>
      <c r="E44" s="54" t="str">
        <f t="shared" si="6"/>
        <v>Barcelona</v>
      </c>
      <c r="F44" s="54">
        <f t="shared" si="8"/>
        <v>12862069.376</v>
      </c>
      <c r="G44" s="54">
        <f t="shared" si="9"/>
        <v>16132219.375</v>
      </c>
    </row>
    <row r="45" spans="1:9" x14ac:dyDescent="0.25">
      <c r="A45" s="54" t="str">
        <f t="shared" si="5"/>
        <v>Baleares</v>
      </c>
      <c r="B45" s="55">
        <f t="shared" si="3"/>
        <v>979245</v>
      </c>
      <c r="C45" s="55">
        <f t="shared" si="4"/>
        <v>1543505</v>
      </c>
      <c r="D45" s="55">
        <f t="shared" si="7"/>
        <v>15</v>
      </c>
      <c r="E45" s="54" t="str">
        <f t="shared" si="6"/>
        <v>Castellón</v>
      </c>
      <c r="F45" s="54">
        <f t="shared" si="8"/>
        <v>9801550.4000000004</v>
      </c>
      <c r="G45" s="54">
        <f t="shared" si="9"/>
        <v>10601850.065999998</v>
      </c>
    </row>
    <row r="46" spans="1:9" x14ac:dyDescent="0.25">
      <c r="A46" s="54" t="str">
        <f t="shared" si="5"/>
        <v>Barcelona</v>
      </c>
      <c r="B46" s="55">
        <f t="shared" si="3"/>
        <v>12862069.376</v>
      </c>
      <c r="C46" s="55">
        <f t="shared" si="4"/>
        <v>16132219.375</v>
      </c>
      <c r="D46" s="55">
        <f t="shared" si="7"/>
        <v>6</v>
      </c>
      <c r="E46" s="54" t="str">
        <f t="shared" si="6"/>
        <v>Las Palmas</v>
      </c>
      <c r="F46" s="54">
        <f t="shared" si="8"/>
        <v>7817669</v>
      </c>
      <c r="G46" s="54">
        <f t="shared" si="9"/>
        <v>8070275</v>
      </c>
    </row>
    <row r="47" spans="1:9" x14ac:dyDescent="0.25">
      <c r="A47" s="54" t="str">
        <f t="shared" si="5"/>
        <v>Bilbao</v>
      </c>
      <c r="B47" s="55">
        <f t="shared" si="3"/>
        <v>18156750</v>
      </c>
      <c r="C47" s="55">
        <f t="shared" si="4"/>
        <v>20821508</v>
      </c>
      <c r="D47" s="55">
        <f t="shared" si="7"/>
        <v>5</v>
      </c>
      <c r="E47" s="54" t="str">
        <f t="shared" si="6"/>
        <v>A Coruña</v>
      </c>
      <c r="F47" s="54">
        <f t="shared" si="8"/>
        <v>7116313</v>
      </c>
      <c r="G47" s="54">
        <f t="shared" si="9"/>
        <v>8970330</v>
      </c>
    </row>
    <row r="48" spans="1:9" x14ac:dyDescent="0.25">
      <c r="A48" s="54" t="str">
        <f t="shared" si="5"/>
        <v>Cartagena</v>
      </c>
      <c r="B48" s="55">
        <f t="shared" si="3"/>
        <v>25161497.875999987</v>
      </c>
      <c r="C48" s="55">
        <f t="shared" si="4"/>
        <v>26007858</v>
      </c>
      <c r="D48" s="55">
        <f t="shared" si="7"/>
        <v>2</v>
      </c>
      <c r="E48" s="54" t="str">
        <f t="shared" si="6"/>
        <v>Santa Cruz de Tenerife</v>
      </c>
      <c r="F48" s="54">
        <f t="shared" si="8"/>
        <v>3397370</v>
      </c>
      <c r="G48" s="54">
        <f t="shared" si="9"/>
        <v>4811479</v>
      </c>
    </row>
    <row r="49" spans="1:7" x14ac:dyDescent="0.25">
      <c r="A49" s="54" t="str">
        <f t="shared" si="5"/>
        <v>Castellón</v>
      </c>
      <c r="B49" s="55">
        <f t="shared" si="3"/>
        <v>9801550.4000000004</v>
      </c>
      <c r="C49" s="55">
        <f t="shared" si="4"/>
        <v>10601850.065999998</v>
      </c>
      <c r="D49" s="55">
        <f t="shared" si="7"/>
        <v>7</v>
      </c>
      <c r="E49" s="54" t="str">
        <f t="shared" si="6"/>
        <v>Ferrol-San Cibrao</v>
      </c>
      <c r="F49" s="54">
        <f t="shared" si="8"/>
        <v>2936160</v>
      </c>
      <c r="G49" s="54">
        <f t="shared" si="9"/>
        <v>2311900</v>
      </c>
    </row>
    <row r="50" spans="1:7" x14ac:dyDescent="0.25">
      <c r="A50" s="54" t="str">
        <f t="shared" si="5"/>
        <v>Ceuta</v>
      </c>
      <c r="B50" s="55">
        <f t="shared" si="3"/>
        <v>714554</v>
      </c>
      <c r="C50" s="55">
        <f t="shared" si="4"/>
        <v>872261</v>
      </c>
      <c r="D50" s="55">
        <f t="shared" si="7"/>
        <v>16</v>
      </c>
      <c r="E50" s="54" t="str">
        <f t="shared" si="6"/>
        <v>Valencia</v>
      </c>
      <c r="F50" s="54">
        <f t="shared" si="8"/>
        <v>2673188</v>
      </c>
      <c r="G50" s="54">
        <f t="shared" si="9"/>
        <v>3120013</v>
      </c>
    </row>
    <row r="51" spans="1:7" x14ac:dyDescent="0.25">
      <c r="A51" s="54" t="str">
        <f t="shared" si="5"/>
        <v>Ferrol-San Cibrao</v>
      </c>
      <c r="B51" s="55">
        <f t="shared" si="3"/>
        <v>2936160</v>
      </c>
      <c r="C51" s="55">
        <f t="shared" si="4"/>
        <v>2311900</v>
      </c>
      <c r="D51" s="55">
        <f t="shared" si="7"/>
        <v>11</v>
      </c>
      <c r="E51" s="54" t="str">
        <f t="shared" si="6"/>
        <v>Motril</v>
      </c>
      <c r="F51" s="54">
        <f t="shared" si="8"/>
        <v>1399079</v>
      </c>
      <c r="G51" s="54">
        <f t="shared" si="9"/>
        <v>1324304</v>
      </c>
    </row>
    <row r="52" spans="1:7" x14ac:dyDescent="0.25">
      <c r="A52" s="54" t="str">
        <f t="shared" si="5"/>
        <v>Gijón</v>
      </c>
      <c r="B52" s="55">
        <f t="shared" si="3"/>
        <v>641005</v>
      </c>
      <c r="C52" s="55">
        <f t="shared" si="4"/>
        <v>894741</v>
      </c>
      <c r="D52" s="55">
        <f t="shared" si="7"/>
        <v>18</v>
      </c>
      <c r="E52" s="54" t="str">
        <f t="shared" si="6"/>
        <v>Bahía de Cádiz</v>
      </c>
      <c r="F52" s="54">
        <f t="shared" si="8"/>
        <v>1271350.3</v>
      </c>
      <c r="G52" s="54">
        <f t="shared" si="9"/>
        <v>1331878</v>
      </c>
    </row>
    <row r="53" spans="1:7" x14ac:dyDescent="0.25">
      <c r="A53" s="54" t="str">
        <f t="shared" si="5"/>
        <v>Huelva</v>
      </c>
      <c r="B53" s="55">
        <f t="shared" si="3"/>
        <v>23486206</v>
      </c>
      <c r="C53" s="55">
        <f t="shared" si="4"/>
        <v>26675733</v>
      </c>
      <c r="D53" s="55">
        <f t="shared" si="7"/>
        <v>3</v>
      </c>
      <c r="E53" s="54" t="str">
        <f t="shared" si="6"/>
        <v>Baleares</v>
      </c>
      <c r="F53" s="54">
        <f t="shared" si="8"/>
        <v>979245</v>
      </c>
      <c r="G53" s="54">
        <f t="shared" si="9"/>
        <v>1543505</v>
      </c>
    </row>
    <row r="54" spans="1:7" x14ac:dyDescent="0.25">
      <c r="A54" s="54" t="str">
        <f t="shared" si="5"/>
        <v>Las Palmas</v>
      </c>
      <c r="B54" s="55">
        <f t="shared" si="3"/>
        <v>7817669</v>
      </c>
      <c r="C54" s="55">
        <f t="shared" si="4"/>
        <v>8070275</v>
      </c>
      <c r="D54" s="55">
        <f t="shared" si="7"/>
        <v>8</v>
      </c>
      <c r="E54" s="54" t="str">
        <f t="shared" si="6"/>
        <v>Ceuta</v>
      </c>
      <c r="F54" s="54">
        <f t="shared" si="8"/>
        <v>714554</v>
      </c>
      <c r="G54" s="54">
        <f t="shared" si="9"/>
        <v>872261</v>
      </c>
    </row>
    <row r="55" spans="1:7" x14ac:dyDescent="0.25">
      <c r="A55" s="54" t="str">
        <f t="shared" si="5"/>
        <v>Málaga</v>
      </c>
      <c r="B55" s="55">
        <f t="shared" si="3"/>
        <v>211773</v>
      </c>
      <c r="C55" s="55">
        <f t="shared" si="4"/>
        <v>83774</v>
      </c>
      <c r="D55" s="55">
        <f t="shared" si="7"/>
        <v>22</v>
      </c>
      <c r="E55" s="54" t="str">
        <f t="shared" si="6"/>
        <v>Avilés</v>
      </c>
      <c r="F55" s="54">
        <f t="shared" si="8"/>
        <v>675125</v>
      </c>
      <c r="G55" s="54">
        <f t="shared" si="9"/>
        <v>717949</v>
      </c>
    </row>
    <row r="56" spans="1:7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7</v>
      </c>
      <c r="D56" s="55">
        <f t="shared" si="7"/>
        <v>28</v>
      </c>
      <c r="E56" s="54" t="str">
        <f t="shared" si="6"/>
        <v>Gijón</v>
      </c>
      <c r="F56" s="54">
        <f t="shared" ref="F56:F66" si="10">LOOKUP(E56,$A$39:$A$66,$B$39:$B$66)</f>
        <v>641005</v>
      </c>
      <c r="G56" s="54">
        <f t="shared" si="9"/>
        <v>894741</v>
      </c>
    </row>
    <row r="57" spans="1:7" x14ac:dyDescent="0.25">
      <c r="A57" s="54" t="str">
        <f t="shared" si="5"/>
        <v>Melilla</v>
      </c>
      <c r="B57" s="55">
        <f t="shared" si="3"/>
        <v>64871</v>
      </c>
      <c r="C57" s="55">
        <f t="shared" si="4"/>
        <v>75935</v>
      </c>
      <c r="D57" s="55">
        <f t="shared" si="7"/>
        <v>24</v>
      </c>
      <c r="E57" s="54" t="str">
        <f t="shared" si="6"/>
        <v>Sevilla</v>
      </c>
      <c r="F57" s="54">
        <f t="shared" si="10"/>
        <v>346907</v>
      </c>
      <c r="G57" s="54">
        <f t="shared" si="9"/>
        <v>293337</v>
      </c>
    </row>
    <row r="58" spans="1:7" x14ac:dyDescent="0.25">
      <c r="A58" s="54" t="str">
        <f t="shared" si="5"/>
        <v>Motril</v>
      </c>
      <c r="B58" s="55">
        <f t="shared" si="3"/>
        <v>1399079</v>
      </c>
      <c r="C58" s="55">
        <f t="shared" si="4"/>
        <v>1324304</v>
      </c>
      <c r="D58" s="55">
        <f t="shared" si="7"/>
        <v>13</v>
      </c>
      <c r="E58" s="54" t="str">
        <f t="shared" si="6"/>
        <v>Vilagarcía</v>
      </c>
      <c r="F58" s="54">
        <f t="shared" si="10"/>
        <v>233458.5</v>
      </c>
      <c r="G58" s="54">
        <f t="shared" si="9"/>
        <v>182544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0</v>
      </c>
      <c r="D59" s="55">
        <f t="shared" si="7"/>
        <v>28</v>
      </c>
      <c r="E59" s="54" t="str">
        <f t="shared" si="6"/>
        <v>Santander</v>
      </c>
      <c r="F59" s="54">
        <f t="shared" si="10"/>
        <v>213694</v>
      </c>
      <c r="G59" s="54">
        <f t="shared" si="9"/>
        <v>323613</v>
      </c>
    </row>
    <row r="60" spans="1:7" x14ac:dyDescent="0.25">
      <c r="A60" s="54" t="str">
        <f t="shared" si="5"/>
        <v>Santa Cruz de Tenerife</v>
      </c>
      <c r="B60" s="55">
        <f t="shared" si="3"/>
        <v>3397370</v>
      </c>
      <c r="C60" s="55">
        <f t="shared" si="4"/>
        <v>4811479</v>
      </c>
      <c r="D60" s="55">
        <f t="shared" si="7"/>
        <v>10</v>
      </c>
      <c r="E60" s="54" t="str">
        <f t="shared" si="6"/>
        <v>Málaga</v>
      </c>
      <c r="F60" s="54">
        <f t="shared" si="10"/>
        <v>211773</v>
      </c>
      <c r="G60" s="54">
        <f t="shared" si="9"/>
        <v>83774</v>
      </c>
    </row>
    <row r="61" spans="1:7" x14ac:dyDescent="0.25">
      <c r="A61" s="54" t="str">
        <f t="shared" si="5"/>
        <v>Santander</v>
      </c>
      <c r="B61" s="55">
        <f t="shared" si="3"/>
        <v>213694</v>
      </c>
      <c r="C61" s="55">
        <f t="shared" si="4"/>
        <v>323613</v>
      </c>
      <c r="D61" s="55">
        <f t="shared" si="7"/>
        <v>21</v>
      </c>
      <c r="E61" s="54" t="str">
        <f t="shared" si="6"/>
        <v>Almería</v>
      </c>
      <c r="F61" s="54">
        <f t="shared" si="10"/>
        <v>107351</v>
      </c>
      <c r="G61" s="54">
        <f t="shared" si="9"/>
        <v>56707</v>
      </c>
    </row>
    <row r="62" spans="1:7" x14ac:dyDescent="0.25">
      <c r="A62" s="54" t="str">
        <f t="shared" si="5"/>
        <v>Sevilla</v>
      </c>
      <c r="B62" s="55">
        <f t="shared" si="3"/>
        <v>346907</v>
      </c>
      <c r="C62" s="55">
        <f t="shared" si="4"/>
        <v>293337</v>
      </c>
      <c r="D62" s="55">
        <f t="shared" si="7"/>
        <v>19</v>
      </c>
      <c r="E62" s="54" t="str">
        <f t="shared" si="6"/>
        <v>Melilla</v>
      </c>
      <c r="F62" s="54">
        <f t="shared" si="10"/>
        <v>64871</v>
      </c>
      <c r="G62" s="54">
        <f t="shared" si="9"/>
        <v>75935</v>
      </c>
    </row>
    <row r="63" spans="1:7" x14ac:dyDescent="0.25">
      <c r="A63" s="54" t="str">
        <f t="shared" si="5"/>
        <v>Tarragona</v>
      </c>
      <c r="B63" s="55">
        <f t="shared" si="3"/>
        <v>18319624</v>
      </c>
      <c r="C63" s="55">
        <f t="shared" si="4"/>
        <v>21210546</v>
      </c>
      <c r="D63" s="55">
        <f t="shared" si="7"/>
        <v>4</v>
      </c>
      <c r="E63" s="54" t="str">
        <f t="shared" si="6"/>
        <v>Vigo</v>
      </c>
      <c r="F63" s="54">
        <f t="shared" si="10"/>
        <v>57744.061999999998</v>
      </c>
      <c r="G63" s="54">
        <f t="shared" si="9"/>
        <v>46770</v>
      </c>
    </row>
    <row r="64" spans="1:7" x14ac:dyDescent="0.25">
      <c r="A64" s="54" t="str">
        <f t="shared" si="5"/>
        <v>Valencia</v>
      </c>
      <c r="B64" s="55">
        <f t="shared" si="3"/>
        <v>2673188</v>
      </c>
      <c r="C64" s="55">
        <f t="shared" si="4"/>
        <v>3120013</v>
      </c>
      <c r="D64" s="55">
        <f t="shared" si="7"/>
        <v>12</v>
      </c>
      <c r="E64" s="54" t="str">
        <f t="shared" si="6"/>
        <v>Alicante</v>
      </c>
      <c r="F64" s="54">
        <f t="shared" si="10"/>
        <v>34480</v>
      </c>
      <c r="G64" s="54">
        <f t="shared" si="9"/>
        <v>31578.82</v>
      </c>
    </row>
    <row r="65" spans="1:7" x14ac:dyDescent="0.25">
      <c r="A65" s="54" t="str">
        <f t="shared" si="5"/>
        <v>Vigo</v>
      </c>
      <c r="B65" s="55">
        <f t="shared" si="3"/>
        <v>57744.061999999998</v>
      </c>
      <c r="C65" s="55">
        <f t="shared" si="4"/>
        <v>46770</v>
      </c>
      <c r="D65" s="55">
        <f t="shared" si="7"/>
        <v>25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233458.5</v>
      </c>
      <c r="C66" s="55">
        <f t="shared" si="4"/>
        <v>182544</v>
      </c>
      <c r="D66" s="55">
        <f t="shared" si="7"/>
        <v>20</v>
      </c>
      <c r="E66" s="54" t="str">
        <f t="shared" si="6"/>
        <v>Marín y Ría de Pontevedra</v>
      </c>
      <c r="F66" s="54">
        <f t="shared" si="10"/>
        <v>0</v>
      </c>
      <c r="G66" s="54">
        <f t="shared" si="9"/>
        <v>7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95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243206</v>
      </c>
      <c r="C7" s="2">
        <v>104929</v>
      </c>
      <c r="D7" s="2">
        <v>3474568</v>
      </c>
      <c r="E7" s="2">
        <v>2548387</v>
      </c>
      <c r="F7" s="45">
        <f>((E7*100)/D7)-100</f>
        <v>-26.656004429903234</v>
      </c>
      <c r="G7" s="46"/>
      <c r="H7" s="46"/>
      <c r="I7" s="46"/>
    </row>
    <row r="8" spans="1:12" x14ac:dyDescent="0.25">
      <c r="A8" s="47" t="s">
        <v>136</v>
      </c>
      <c r="B8" s="3">
        <v>141759</v>
      </c>
      <c r="C8" s="3">
        <v>167648</v>
      </c>
      <c r="D8" s="3">
        <v>1441065.69</v>
      </c>
      <c r="E8" s="3">
        <v>1396877</v>
      </c>
      <c r="F8" s="48">
        <f t="shared" ref="F8:F34" si="0">((E8*100)/D8)-100</f>
        <v>-3.0663897077446904</v>
      </c>
      <c r="G8" s="46"/>
      <c r="H8" s="46"/>
      <c r="I8" s="46"/>
    </row>
    <row r="9" spans="1:12" x14ac:dyDescent="0.25">
      <c r="A9" s="44" t="s">
        <v>137</v>
      </c>
      <c r="B9" s="2">
        <v>243478</v>
      </c>
      <c r="C9" s="2">
        <v>326081</v>
      </c>
      <c r="D9" s="2">
        <v>4411930</v>
      </c>
      <c r="E9" s="2">
        <v>3460895</v>
      </c>
      <c r="F9" s="45">
        <f t="shared" si="0"/>
        <v>-21.555985702402353</v>
      </c>
      <c r="G9" s="46"/>
      <c r="H9" s="46"/>
      <c r="I9" s="46"/>
    </row>
    <row r="10" spans="1:12" x14ac:dyDescent="0.25">
      <c r="A10" s="47" t="s">
        <v>138</v>
      </c>
      <c r="B10" s="3">
        <v>193927</v>
      </c>
      <c r="C10" s="3">
        <v>198915</v>
      </c>
      <c r="D10" s="3">
        <v>2797355</v>
      </c>
      <c r="E10" s="3">
        <v>2519254</v>
      </c>
      <c r="F10" s="48">
        <f t="shared" si="0"/>
        <v>-9.9415698043330281</v>
      </c>
      <c r="G10" s="46"/>
      <c r="H10" s="46"/>
      <c r="I10" s="46"/>
    </row>
    <row r="11" spans="1:12" x14ac:dyDescent="0.25">
      <c r="A11" s="44" t="s">
        <v>139</v>
      </c>
      <c r="B11" s="2">
        <v>13074</v>
      </c>
      <c r="C11" s="2">
        <v>58727</v>
      </c>
      <c r="D11" s="2">
        <v>973830.09300000011</v>
      </c>
      <c r="E11" s="2">
        <v>552762.13599999994</v>
      </c>
      <c r="F11" s="45">
        <f t="shared" si="0"/>
        <v>-43.238339010745698</v>
      </c>
      <c r="G11" s="46"/>
      <c r="H11" s="46"/>
      <c r="I11" s="46"/>
    </row>
    <row r="12" spans="1:12" x14ac:dyDescent="0.25">
      <c r="A12" s="47" t="s">
        <v>140</v>
      </c>
      <c r="B12" s="3">
        <v>301050</v>
      </c>
      <c r="C12" s="3">
        <v>105704</v>
      </c>
      <c r="D12" s="3">
        <v>1859008</v>
      </c>
      <c r="E12" s="3">
        <v>1443545.4</v>
      </c>
      <c r="F12" s="48">
        <f t="shared" si="0"/>
        <v>-22.348618187764657</v>
      </c>
      <c r="G12" s="46"/>
      <c r="H12" s="46"/>
      <c r="I12" s="46"/>
    </row>
    <row r="13" spans="1:12" x14ac:dyDescent="0.25">
      <c r="A13" s="44" t="s">
        <v>141</v>
      </c>
      <c r="B13" s="2">
        <v>85025</v>
      </c>
      <c r="C13" s="2">
        <v>62769</v>
      </c>
      <c r="D13" s="2">
        <v>1223606</v>
      </c>
      <c r="E13" s="2">
        <v>524598</v>
      </c>
      <c r="F13" s="45">
        <f t="shared" si="0"/>
        <v>-57.126885615140822</v>
      </c>
      <c r="G13" s="46"/>
      <c r="H13" s="46"/>
      <c r="I13" s="46"/>
    </row>
    <row r="14" spans="1:12" x14ac:dyDescent="0.25">
      <c r="A14" s="47" t="s">
        <v>142</v>
      </c>
      <c r="B14" s="3">
        <v>286367</v>
      </c>
      <c r="C14" s="3">
        <v>412430</v>
      </c>
      <c r="D14" s="3">
        <v>4071383.9270000001</v>
      </c>
      <c r="E14" s="3">
        <v>4012866.7379999999</v>
      </c>
      <c r="F14" s="48">
        <f t="shared" si="0"/>
        <v>-1.437280051432495</v>
      </c>
      <c r="G14" s="46"/>
      <c r="H14" s="46"/>
      <c r="I14" s="46"/>
    </row>
    <row r="15" spans="1:12" x14ac:dyDescent="0.25">
      <c r="A15" s="44" t="s">
        <v>143</v>
      </c>
      <c r="B15" s="2">
        <v>328390</v>
      </c>
      <c r="C15" s="2">
        <v>155458</v>
      </c>
      <c r="D15" s="2">
        <v>4681191</v>
      </c>
      <c r="E15" s="2">
        <v>3667962</v>
      </c>
      <c r="F15" s="45">
        <f t="shared" si="0"/>
        <v>-21.644684013106925</v>
      </c>
      <c r="G15" s="46"/>
      <c r="H15" s="46"/>
      <c r="I15" s="46"/>
    </row>
    <row r="16" spans="1:12" x14ac:dyDescent="0.25">
      <c r="A16" s="47" t="s">
        <v>144</v>
      </c>
      <c r="B16" s="3">
        <v>707044</v>
      </c>
      <c r="C16" s="3">
        <v>824507</v>
      </c>
      <c r="D16" s="3">
        <v>6835599</v>
      </c>
      <c r="E16" s="3">
        <v>6469064.8470000001</v>
      </c>
      <c r="F16" s="48">
        <f t="shared" si="0"/>
        <v>-5.3621365589175127</v>
      </c>
      <c r="G16" s="46"/>
      <c r="H16" s="46"/>
      <c r="I16" s="46"/>
    </row>
    <row r="17" spans="1:9" x14ac:dyDescent="0.25">
      <c r="A17" s="44" t="s">
        <v>145</v>
      </c>
      <c r="B17" s="2">
        <v>491787</v>
      </c>
      <c r="C17" s="2">
        <v>522442</v>
      </c>
      <c r="D17" s="2">
        <v>7097480.0929999975</v>
      </c>
      <c r="E17" s="2">
        <v>6727253</v>
      </c>
      <c r="F17" s="45">
        <f t="shared" si="0"/>
        <v>-5.2163174556155525</v>
      </c>
      <c r="G17" s="46"/>
      <c r="H17" s="46"/>
      <c r="I17" s="46"/>
    </row>
    <row r="18" spans="1:9" x14ac:dyDescent="0.25">
      <c r="A18" s="47" t="s">
        <v>146</v>
      </c>
      <c r="B18" s="3">
        <v>0</v>
      </c>
      <c r="C18" s="3">
        <v>0</v>
      </c>
      <c r="D18" s="3">
        <v>24625</v>
      </c>
      <c r="E18" s="3">
        <v>20697</v>
      </c>
      <c r="F18" s="48">
        <f t="shared" si="0"/>
        <v>-15.951269035532988</v>
      </c>
      <c r="G18" s="46"/>
      <c r="H18" s="46"/>
      <c r="I18" s="46"/>
    </row>
    <row r="19" spans="1:9" x14ac:dyDescent="0.25">
      <c r="A19" s="44" t="s">
        <v>147</v>
      </c>
      <c r="B19" s="2">
        <v>600458</v>
      </c>
      <c r="C19" s="2">
        <v>424483</v>
      </c>
      <c r="D19" s="2">
        <v>8095030</v>
      </c>
      <c r="E19" s="2">
        <v>6371480</v>
      </c>
      <c r="F19" s="45">
        <f t="shared" si="0"/>
        <v>-21.291459080448121</v>
      </c>
      <c r="G19" s="46"/>
      <c r="H19" s="46"/>
      <c r="I19" s="46"/>
    </row>
    <row r="20" spans="1:9" x14ac:dyDescent="0.25">
      <c r="A20" s="47" t="s">
        <v>148</v>
      </c>
      <c r="B20" s="3">
        <v>738506</v>
      </c>
      <c r="C20" s="3">
        <v>931619</v>
      </c>
      <c r="D20" s="3">
        <v>14589033</v>
      </c>
      <c r="E20" s="3">
        <v>13616321</v>
      </c>
      <c r="F20" s="48">
        <f t="shared" si="0"/>
        <v>-6.6674192868026267</v>
      </c>
      <c r="G20" s="46"/>
      <c r="H20" s="46"/>
      <c r="I20" s="46"/>
    </row>
    <row r="21" spans="1:9" x14ac:dyDescent="0.25">
      <c r="A21" s="44" t="s">
        <v>149</v>
      </c>
      <c r="B21" s="2">
        <v>420759</v>
      </c>
      <c r="C21" s="2">
        <v>497808</v>
      </c>
      <c r="D21" s="2">
        <v>5755664</v>
      </c>
      <c r="E21" s="2">
        <v>4886834</v>
      </c>
      <c r="F21" s="45">
        <f t="shared" si="0"/>
        <v>-15.095217510959642</v>
      </c>
      <c r="G21" s="46"/>
      <c r="H21" s="46"/>
      <c r="I21" s="46"/>
    </row>
    <row r="22" spans="1:9" x14ac:dyDescent="0.25">
      <c r="A22" s="47" t="s">
        <v>150</v>
      </c>
      <c r="B22" s="3">
        <v>17014</v>
      </c>
      <c r="C22" s="3">
        <v>18991</v>
      </c>
      <c r="D22" s="3">
        <v>453302</v>
      </c>
      <c r="E22" s="3">
        <v>396918</v>
      </c>
      <c r="F22" s="48">
        <f t="shared" si="0"/>
        <v>-12.43850677914503</v>
      </c>
      <c r="G22" s="46"/>
      <c r="H22" s="46"/>
      <c r="I22" s="46"/>
    </row>
    <row r="23" spans="1:9" x14ac:dyDescent="0.25">
      <c r="A23" s="44" t="s">
        <v>151</v>
      </c>
      <c r="B23" s="2">
        <v>186098</v>
      </c>
      <c r="C23" s="2">
        <v>69269</v>
      </c>
      <c r="D23" s="2">
        <v>1464546</v>
      </c>
      <c r="E23" s="2">
        <v>1427895</v>
      </c>
      <c r="F23" s="45">
        <f t="shared" si="0"/>
        <v>-2.5025502783797862</v>
      </c>
      <c r="G23" s="46"/>
      <c r="H23" s="46"/>
      <c r="I23" s="46"/>
    </row>
    <row r="24" spans="1:9" x14ac:dyDescent="0.25">
      <c r="A24" s="47" t="s">
        <v>152</v>
      </c>
      <c r="B24" s="3">
        <v>126004</v>
      </c>
      <c r="C24" s="3">
        <v>60349</v>
      </c>
      <c r="D24" s="3">
        <v>888504</v>
      </c>
      <c r="E24" s="3">
        <v>865207</v>
      </c>
      <c r="F24" s="48">
        <f t="shared" si="0"/>
        <v>-2.6220478467176349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11415</v>
      </c>
      <c r="D25" s="2">
        <v>7100</v>
      </c>
      <c r="E25" s="2">
        <v>37604</v>
      </c>
      <c r="F25" s="45">
        <f t="shared" si="0"/>
        <v>429.63380281690138</v>
      </c>
      <c r="G25" s="46"/>
      <c r="H25" s="46"/>
      <c r="I25" s="46"/>
    </row>
    <row r="26" spans="1:9" x14ac:dyDescent="0.25">
      <c r="A26" s="47" t="s">
        <v>154</v>
      </c>
      <c r="B26" s="3">
        <v>67682</v>
      </c>
      <c r="C26" s="3">
        <v>28345</v>
      </c>
      <c r="D26" s="3">
        <v>618405</v>
      </c>
      <c r="E26" s="3">
        <v>538875</v>
      </c>
      <c r="F26" s="48">
        <f t="shared" si="0"/>
        <v>-12.860504038615474</v>
      </c>
      <c r="G26" s="46"/>
      <c r="H26" s="46"/>
      <c r="I26" s="46"/>
    </row>
    <row r="27" spans="1:9" x14ac:dyDescent="0.25">
      <c r="A27" s="44" t="s">
        <v>155</v>
      </c>
      <c r="B27" s="2">
        <v>131524</v>
      </c>
      <c r="C27" s="2">
        <v>106689</v>
      </c>
      <c r="D27" s="2">
        <v>1031321</v>
      </c>
      <c r="E27" s="2">
        <v>1009078</v>
      </c>
      <c r="F27" s="45">
        <f t="shared" si="0"/>
        <v>-2.1567484808318653</v>
      </c>
      <c r="G27" s="46"/>
      <c r="H27" s="46"/>
      <c r="I27" s="46"/>
    </row>
    <row r="28" spans="1:9" x14ac:dyDescent="0.25">
      <c r="A28" s="47" t="s">
        <v>156</v>
      </c>
      <c r="B28" s="3">
        <v>46289</v>
      </c>
      <c r="C28" s="3">
        <v>32989</v>
      </c>
      <c r="D28" s="3">
        <v>421960</v>
      </c>
      <c r="E28" s="3">
        <v>378025</v>
      </c>
      <c r="F28" s="48">
        <f t="shared" si="0"/>
        <v>-10.412124371978393</v>
      </c>
      <c r="G28" s="46"/>
      <c r="H28" s="46"/>
      <c r="I28" s="46"/>
    </row>
    <row r="29" spans="1:9" x14ac:dyDescent="0.25">
      <c r="A29" s="44" t="s">
        <v>157</v>
      </c>
      <c r="B29" s="2">
        <v>259547</v>
      </c>
      <c r="C29" s="2">
        <v>169281</v>
      </c>
      <c r="D29" s="2">
        <v>3646528</v>
      </c>
      <c r="E29" s="2">
        <v>3026140</v>
      </c>
      <c r="F29" s="45">
        <f t="shared" si="0"/>
        <v>-17.013114941116598</v>
      </c>
      <c r="G29" s="46"/>
      <c r="H29" s="46"/>
      <c r="I29" s="46"/>
    </row>
    <row r="30" spans="1:9" x14ac:dyDescent="0.25">
      <c r="A30" s="47" t="s">
        <v>158</v>
      </c>
      <c r="B30" s="3">
        <v>222508</v>
      </c>
      <c r="C30" s="3">
        <v>140325</v>
      </c>
      <c r="D30" s="3">
        <v>2294024</v>
      </c>
      <c r="E30" s="3">
        <v>2217248</v>
      </c>
      <c r="F30" s="48">
        <f t="shared" si="0"/>
        <v>-3.3467827712351692</v>
      </c>
      <c r="G30" s="46"/>
      <c r="H30" s="46"/>
      <c r="I30" s="46"/>
    </row>
    <row r="31" spans="1:9" x14ac:dyDescent="0.25">
      <c r="A31" s="44" t="s">
        <v>159</v>
      </c>
      <c r="B31" s="2">
        <v>780025</v>
      </c>
      <c r="C31" s="2">
        <v>530222</v>
      </c>
      <c r="D31" s="2">
        <v>9718750</v>
      </c>
      <c r="E31" s="2">
        <v>6480982</v>
      </c>
      <c r="F31" s="45">
        <f t="shared" si="0"/>
        <v>-33.314654662379425</v>
      </c>
      <c r="G31" s="46"/>
      <c r="H31" s="46"/>
      <c r="I31" s="46"/>
    </row>
    <row r="32" spans="1:9" x14ac:dyDescent="0.25">
      <c r="A32" s="47" t="s">
        <v>160</v>
      </c>
      <c r="B32" s="3">
        <v>187044</v>
      </c>
      <c r="C32" s="3">
        <v>172365</v>
      </c>
      <c r="D32" s="3">
        <v>2190118</v>
      </c>
      <c r="E32" s="3">
        <v>1859496</v>
      </c>
      <c r="F32" s="48">
        <f t="shared" si="0"/>
        <v>-15.096081580992433</v>
      </c>
      <c r="G32" s="46"/>
      <c r="H32" s="46"/>
      <c r="I32" s="46"/>
    </row>
    <row r="33" spans="1:9" x14ac:dyDescent="0.25">
      <c r="A33" s="44" t="s">
        <v>161</v>
      </c>
      <c r="B33" s="2">
        <v>25151</v>
      </c>
      <c r="C33" s="2">
        <v>17200</v>
      </c>
      <c r="D33" s="2">
        <v>297778</v>
      </c>
      <c r="E33" s="2">
        <v>300986</v>
      </c>
      <c r="F33" s="45">
        <f t="shared" si="0"/>
        <v>1.0773126288711694</v>
      </c>
      <c r="G33" s="46"/>
      <c r="H33" s="46"/>
      <c r="I33" s="46"/>
    </row>
    <row r="34" spans="1:9" x14ac:dyDescent="0.25">
      <c r="A34" s="47" t="s">
        <v>162</v>
      </c>
      <c r="B34" s="3">
        <v>52996</v>
      </c>
      <c r="C34" s="3">
        <v>14602</v>
      </c>
      <c r="D34" s="3">
        <v>479972</v>
      </c>
      <c r="E34" s="3">
        <v>314246.5</v>
      </c>
      <c r="F34" s="48">
        <f t="shared" si="0"/>
        <v>-34.528159975998605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6896712</v>
      </c>
      <c r="C35" s="50">
        <f t="shared" ref="C35:E35" si="1">SUM(C7:C34)</f>
        <v>6165562</v>
      </c>
      <c r="D35" s="50">
        <f t="shared" si="1"/>
        <v>90843676.803000003</v>
      </c>
      <c r="E35" s="50">
        <f t="shared" si="1"/>
        <v>77071497.620999992</v>
      </c>
      <c r="F35" s="51">
        <f t="shared" ref="F35" si="2">((E35*100)/D35)-100</f>
        <v>-15.160305776554836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2548387</v>
      </c>
      <c r="C39" s="55">
        <f t="shared" si="4"/>
        <v>3474568</v>
      </c>
      <c r="D39" s="55">
        <f>_xlfn.RANK.EQ(B39,$B$39:$B$66)+COUNTIF($B$39:$B$66,B39)-1</f>
        <v>11</v>
      </c>
      <c r="E39" s="54" t="str">
        <f t="shared" ref="E39:E66" si="6">INDEX($A$39:$B$66,MATCH(ROW()-38,$D$39:$D$66,0),1)</f>
        <v>Gijón</v>
      </c>
      <c r="F39" s="54">
        <f>LOOKUP(E39,$A$39:$A$66,$B$39:$B$66)</f>
        <v>13616321</v>
      </c>
      <c r="G39" s="54">
        <f>LOOKUP(E39,$A$39:$A$66,$C$39:$C$66)</f>
        <v>14589033</v>
      </c>
    </row>
    <row r="40" spans="1:9" x14ac:dyDescent="0.25">
      <c r="A40" s="54" t="str">
        <f t="shared" si="5"/>
        <v>Alicante</v>
      </c>
      <c r="B40" s="55">
        <f t="shared" si="3"/>
        <v>1396877</v>
      </c>
      <c r="C40" s="55">
        <f t="shared" si="4"/>
        <v>1441065.69</v>
      </c>
      <c r="D40" s="55">
        <f t="shared" ref="D40:D66" si="7">_xlfn.RANK.EQ(B40,$B$39:$B$66)+COUNTIF($B$39:$B$66,B40)-1</f>
        <v>17</v>
      </c>
      <c r="E40" s="54" t="str">
        <f t="shared" si="6"/>
        <v>Castellón</v>
      </c>
      <c r="F40" s="54">
        <f t="shared" ref="F40:F55" si="8">LOOKUP(E40,$A$39:$A$66,$B$39:$B$66)</f>
        <v>6727253</v>
      </c>
      <c r="G40" s="54">
        <f t="shared" ref="G40:G66" si="9">LOOKUP(E40,$A$39:$A$66,$C$39:$C$66)</f>
        <v>7097480.0929999975</v>
      </c>
    </row>
    <row r="41" spans="1:9" x14ac:dyDescent="0.25">
      <c r="A41" s="54" t="str">
        <f t="shared" si="5"/>
        <v>Almería</v>
      </c>
      <c r="B41" s="55">
        <f t="shared" si="3"/>
        <v>3460895</v>
      </c>
      <c r="C41" s="55">
        <f t="shared" si="4"/>
        <v>4411930</v>
      </c>
      <c r="D41" s="55">
        <f t="shared" si="7"/>
        <v>9</v>
      </c>
      <c r="E41" s="54" t="str">
        <f t="shared" si="6"/>
        <v>Tarragona</v>
      </c>
      <c r="F41" s="54">
        <f t="shared" si="8"/>
        <v>6480982</v>
      </c>
      <c r="G41" s="54">
        <f t="shared" si="9"/>
        <v>9718750</v>
      </c>
    </row>
    <row r="42" spans="1:9" x14ac:dyDescent="0.25">
      <c r="A42" s="54" t="str">
        <f t="shared" si="5"/>
        <v>Avilés</v>
      </c>
      <c r="B42" s="55">
        <f t="shared" si="3"/>
        <v>2519254</v>
      </c>
      <c r="C42" s="55">
        <f t="shared" si="4"/>
        <v>2797355</v>
      </c>
      <c r="D42" s="55">
        <f t="shared" si="7"/>
        <v>12</v>
      </c>
      <c r="E42" s="54" t="str">
        <f t="shared" si="6"/>
        <v>Cartagena</v>
      </c>
      <c r="F42" s="54">
        <f t="shared" si="8"/>
        <v>6469064.8470000001</v>
      </c>
      <c r="G42" s="54">
        <f t="shared" si="9"/>
        <v>6835599</v>
      </c>
    </row>
    <row r="43" spans="1:9" x14ac:dyDescent="0.25">
      <c r="A43" s="54" t="str">
        <f t="shared" si="5"/>
        <v>Bahía de Algeciras</v>
      </c>
      <c r="B43" s="55">
        <f t="shared" si="3"/>
        <v>552762.13599999994</v>
      </c>
      <c r="C43" s="55">
        <f t="shared" si="4"/>
        <v>973830.09300000011</v>
      </c>
      <c r="D43" s="55">
        <f t="shared" si="7"/>
        <v>20</v>
      </c>
      <c r="E43" s="54" t="str">
        <f t="shared" si="6"/>
        <v>Ferrol-San Cibrao</v>
      </c>
      <c r="F43" s="54">
        <f t="shared" si="8"/>
        <v>6371480</v>
      </c>
      <c r="G43" s="54">
        <f t="shared" si="9"/>
        <v>8095030</v>
      </c>
    </row>
    <row r="44" spans="1:9" x14ac:dyDescent="0.25">
      <c r="A44" s="54" t="str">
        <f t="shared" si="5"/>
        <v>Bahía de Cádiz</v>
      </c>
      <c r="B44" s="55">
        <f t="shared" si="3"/>
        <v>1443545.4</v>
      </c>
      <c r="C44" s="55">
        <f t="shared" si="4"/>
        <v>1859008</v>
      </c>
      <c r="D44" s="55">
        <f t="shared" si="7"/>
        <v>15</v>
      </c>
      <c r="E44" s="54" t="str">
        <f t="shared" si="6"/>
        <v>Huelva</v>
      </c>
      <c r="F44" s="54">
        <f t="shared" si="8"/>
        <v>4886834</v>
      </c>
      <c r="G44" s="54">
        <f t="shared" si="9"/>
        <v>5755664</v>
      </c>
    </row>
    <row r="45" spans="1:9" x14ac:dyDescent="0.25">
      <c r="A45" s="54" t="str">
        <f t="shared" si="5"/>
        <v>Baleares</v>
      </c>
      <c r="B45" s="55">
        <f t="shared" si="3"/>
        <v>524598</v>
      </c>
      <c r="C45" s="55">
        <f t="shared" si="4"/>
        <v>1223606</v>
      </c>
      <c r="D45" s="55">
        <f t="shared" si="7"/>
        <v>22</v>
      </c>
      <c r="E45" s="54" t="str">
        <f t="shared" si="6"/>
        <v>Barcelona</v>
      </c>
      <c r="F45" s="54">
        <f t="shared" si="8"/>
        <v>4012866.7379999999</v>
      </c>
      <c r="G45" s="54">
        <f t="shared" si="9"/>
        <v>4071383.9270000001</v>
      </c>
    </row>
    <row r="46" spans="1:9" x14ac:dyDescent="0.25">
      <c r="A46" s="54" t="str">
        <f t="shared" si="5"/>
        <v>Barcelona</v>
      </c>
      <c r="B46" s="55">
        <f t="shared" si="3"/>
        <v>4012866.7379999999</v>
      </c>
      <c r="C46" s="55">
        <f t="shared" si="4"/>
        <v>4071383.9270000001</v>
      </c>
      <c r="D46" s="55">
        <f t="shared" si="7"/>
        <v>7</v>
      </c>
      <c r="E46" s="54" t="str">
        <f t="shared" si="6"/>
        <v>Bilbao</v>
      </c>
      <c r="F46" s="54">
        <f t="shared" si="8"/>
        <v>3667962</v>
      </c>
      <c r="G46" s="54">
        <f t="shared" si="9"/>
        <v>4681191</v>
      </c>
    </row>
    <row r="47" spans="1:9" x14ac:dyDescent="0.25">
      <c r="A47" s="54" t="str">
        <f t="shared" si="5"/>
        <v>Bilbao</v>
      </c>
      <c r="B47" s="55">
        <f t="shared" si="3"/>
        <v>3667962</v>
      </c>
      <c r="C47" s="55">
        <f t="shared" si="4"/>
        <v>4681191</v>
      </c>
      <c r="D47" s="55">
        <f t="shared" si="7"/>
        <v>8</v>
      </c>
      <c r="E47" s="54" t="str">
        <f t="shared" si="6"/>
        <v>Almería</v>
      </c>
      <c r="F47" s="54">
        <f t="shared" si="8"/>
        <v>3460895</v>
      </c>
      <c r="G47" s="54">
        <f t="shared" si="9"/>
        <v>4411930</v>
      </c>
    </row>
    <row r="48" spans="1:9" x14ac:dyDescent="0.25">
      <c r="A48" s="54" t="str">
        <f t="shared" si="5"/>
        <v>Cartagena</v>
      </c>
      <c r="B48" s="55">
        <f t="shared" si="3"/>
        <v>6469064.8470000001</v>
      </c>
      <c r="C48" s="55">
        <f t="shared" si="4"/>
        <v>6835599</v>
      </c>
      <c r="D48" s="55">
        <f t="shared" si="7"/>
        <v>4</v>
      </c>
      <c r="E48" s="54" t="str">
        <f t="shared" si="6"/>
        <v>Santander</v>
      </c>
      <c r="F48" s="54">
        <f t="shared" si="8"/>
        <v>3026140</v>
      </c>
      <c r="G48" s="54">
        <f t="shared" si="9"/>
        <v>3646528</v>
      </c>
    </row>
    <row r="49" spans="1:7" x14ac:dyDescent="0.25">
      <c r="A49" s="54" t="str">
        <f t="shared" si="5"/>
        <v>Castellón</v>
      </c>
      <c r="B49" s="55">
        <f t="shared" si="3"/>
        <v>6727253</v>
      </c>
      <c r="C49" s="55">
        <f t="shared" si="4"/>
        <v>7097480.0929999975</v>
      </c>
      <c r="D49" s="55">
        <f t="shared" si="7"/>
        <v>2</v>
      </c>
      <c r="E49" s="54" t="str">
        <f t="shared" si="6"/>
        <v>A Coruña</v>
      </c>
      <c r="F49" s="54">
        <f t="shared" si="8"/>
        <v>2548387</v>
      </c>
      <c r="G49" s="54">
        <f t="shared" si="9"/>
        <v>3474568</v>
      </c>
    </row>
    <row r="50" spans="1:7" x14ac:dyDescent="0.25">
      <c r="A50" s="54" t="str">
        <f t="shared" si="5"/>
        <v>Ceuta</v>
      </c>
      <c r="B50" s="55">
        <f t="shared" si="3"/>
        <v>20697</v>
      </c>
      <c r="C50" s="55">
        <f t="shared" si="4"/>
        <v>24625</v>
      </c>
      <c r="D50" s="55">
        <f t="shared" si="7"/>
        <v>28</v>
      </c>
      <c r="E50" s="54" t="str">
        <f t="shared" si="6"/>
        <v>Avilés</v>
      </c>
      <c r="F50" s="54">
        <f t="shared" si="8"/>
        <v>2519254</v>
      </c>
      <c r="G50" s="54">
        <f t="shared" si="9"/>
        <v>2797355</v>
      </c>
    </row>
    <row r="51" spans="1:7" x14ac:dyDescent="0.25">
      <c r="A51" s="54" t="str">
        <f t="shared" si="5"/>
        <v>Ferrol-San Cibrao</v>
      </c>
      <c r="B51" s="55">
        <f t="shared" si="3"/>
        <v>6371480</v>
      </c>
      <c r="C51" s="55">
        <f t="shared" si="4"/>
        <v>8095030</v>
      </c>
      <c r="D51" s="55">
        <f t="shared" si="7"/>
        <v>5</v>
      </c>
      <c r="E51" s="54" t="str">
        <f t="shared" si="6"/>
        <v>Sevilla</v>
      </c>
      <c r="F51" s="54">
        <f t="shared" si="8"/>
        <v>2217248</v>
      </c>
      <c r="G51" s="54">
        <f t="shared" si="9"/>
        <v>2294024</v>
      </c>
    </row>
    <row r="52" spans="1:7" x14ac:dyDescent="0.25">
      <c r="A52" s="54" t="str">
        <f t="shared" si="5"/>
        <v>Gijón</v>
      </c>
      <c r="B52" s="55">
        <f t="shared" si="3"/>
        <v>13616321</v>
      </c>
      <c r="C52" s="55">
        <f t="shared" si="4"/>
        <v>14589033</v>
      </c>
      <c r="D52" s="55">
        <f t="shared" si="7"/>
        <v>1</v>
      </c>
      <c r="E52" s="54" t="str">
        <f t="shared" si="6"/>
        <v>Valencia</v>
      </c>
      <c r="F52" s="54">
        <f t="shared" si="8"/>
        <v>1859496</v>
      </c>
      <c r="G52" s="54">
        <f t="shared" si="9"/>
        <v>2190118</v>
      </c>
    </row>
    <row r="53" spans="1:7" x14ac:dyDescent="0.25">
      <c r="A53" s="54" t="str">
        <f t="shared" si="5"/>
        <v>Huelva</v>
      </c>
      <c r="B53" s="55">
        <f t="shared" si="3"/>
        <v>4886834</v>
      </c>
      <c r="C53" s="55">
        <f t="shared" si="4"/>
        <v>5755664</v>
      </c>
      <c r="D53" s="55">
        <f t="shared" si="7"/>
        <v>6</v>
      </c>
      <c r="E53" s="54" t="str">
        <f t="shared" si="6"/>
        <v>Bahía de Cádiz</v>
      </c>
      <c r="F53" s="54">
        <f t="shared" si="8"/>
        <v>1443545.4</v>
      </c>
      <c r="G53" s="54">
        <f t="shared" si="9"/>
        <v>1859008</v>
      </c>
    </row>
    <row r="54" spans="1:7" x14ac:dyDescent="0.25">
      <c r="A54" s="54" t="str">
        <f t="shared" si="5"/>
        <v>Las Palmas</v>
      </c>
      <c r="B54" s="55">
        <f t="shared" si="3"/>
        <v>396918</v>
      </c>
      <c r="C54" s="55">
        <f t="shared" si="4"/>
        <v>453302</v>
      </c>
      <c r="D54" s="55">
        <f t="shared" si="7"/>
        <v>23</v>
      </c>
      <c r="E54" s="54" t="str">
        <f t="shared" si="6"/>
        <v>Málaga</v>
      </c>
      <c r="F54" s="54">
        <f t="shared" si="8"/>
        <v>1427895</v>
      </c>
      <c r="G54" s="54">
        <f t="shared" si="9"/>
        <v>1464546</v>
      </c>
    </row>
    <row r="55" spans="1:7" x14ac:dyDescent="0.25">
      <c r="A55" s="54" t="str">
        <f t="shared" si="5"/>
        <v>Málaga</v>
      </c>
      <c r="B55" s="55">
        <f t="shared" si="3"/>
        <v>1427895</v>
      </c>
      <c r="C55" s="55">
        <f t="shared" si="4"/>
        <v>1464546</v>
      </c>
      <c r="D55" s="55">
        <f t="shared" si="7"/>
        <v>16</v>
      </c>
      <c r="E55" s="54" t="str">
        <f t="shared" si="6"/>
        <v>Alicante</v>
      </c>
      <c r="F55" s="54">
        <f t="shared" si="8"/>
        <v>1396877</v>
      </c>
      <c r="G55" s="54">
        <f t="shared" si="9"/>
        <v>1441065.69</v>
      </c>
    </row>
    <row r="56" spans="1:7" x14ac:dyDescent="0.25">
      <c r="A56" s="54" t="str">
        <f t="shared" si="5"/>
        <v>Marín y Ría de Pontevedra</v>
      </c>
      <c r="B56" s="55">
        <f t="shared" si="3"/>
        <v>865207</v>
      </c>
      <c r="C56" s="55">
        <f t="shared" si="4"/>
        <v>888504</v>
      </c>
      <c r="D56" s="55">
        <f t="shared" si="7"/>
        <v>19</v>
      </c>
      <c r="E56" s="54" t="str">
        <f t="shared" si="6"/>
        <v>Pasaia</v>
      </c>
      <c r="F56" s="54">
        <f t="shared" ref="F56:F66" si="10">LOOKUP(E56,$A$39:$A$66,$B$39:$B$66)</f>
        <v>1009078</v>
      </c>
      <c r="G56" s="54">
        <f t="shared" si="9"/>
        <v>1031321</v>
      </c>
    </row>
    <row r="57" spans="1:7" x14ac:dyDescent="0.25">
      <c r="A57" s="54" t="str">
        <f t="shared" si="5"/>
        <v>Melilla</v>
      </c>
      <c r="B57" s="55">
        <f t="shared" si="3"/>
        <v>37604</v>
      </c>
      <c r="C57" s="55">
        <f t="shared" si="4"/>
        <v>7100</v>
      </c>
      <c r="D57" s="55">
        <f t="shared" si="7"/>
        <v>27</v>
      </c>
      <c r="E57" s="54" t="str">
        <f t="shared" si="6"/>
        <v>Marín y Ría de Pontevedra</v>
      </c>
      <c r="F57" s="54">
        <f t="shared" si="10"/>
        <v>865207</v>
      </c>
      <c r="G57" s="54">
        <f t="shared" si="9"/>
        <v>888504</v>
      </c>
    </row>
    <row r="58" spans="1:7" x14ac:dyDescent="0.25">
      <c r="A58" s="54" t="str">
        <f t="shared" si="5"/>
        <v>Motril</v>
      </c>
      <c r="B58" s="55">
        <f t="shared" si="3"/>
        <v>538875</v>
      </c>
      <c r="C58" s="55">
        <f t="shared" si="4"/>
        <v>618405</v>
      </c>
      <c r="D58" s="55">
        <f t="shared" si="7"/>
        <v>21</v>
      </c>
      <c r="E58" s="54" t="str">
        <f t="shared" si="6"/>
        <v>Bahía de Algeciras</v>
      </c>
      <c r="F58" s="54">
        <f t="shared" si="10"/>
        <v>552762.13599999994</v>
      </c>
      <c r="G58" s="54">
        <f t="shared" si="9"/>
        <v>973830.09300000011</v>
      </c>
    </row>
    <row r="59" spans="1:7" x14ac:dyDescent="0.25">
      <c r="A59" s="54" t="str">
        <f t="shared" si="5"/>
        <v>Pasaia</v>
      </c>
      <c r="B59" s="55">
        <f t="shared" si="3"/>
        <v>1009078</v>
      </c>
      <c r="C59" s="55">
        <f t="shared" si="4"/>
        <v>1031321</v>
      </c>
      <c r="D59" s="55">
        <f t="shared" si="7"/>
        <v>18</v>
      </c>
      <c r="E59" s="54" t="str">
        <f t="shared" si="6"/>
        <v>Motril</v>
      </c>
      <c r="F59" s="54">
        <f t="shared" si="10"/>
        <v>538875</v>
      </c>
      <c r="G59" s="54">
        <f t="shared" si="9"/>
        <v>618405</v>
      </c>
    </row>
    <row r="60" spans="1:7" x14ac:dyDescent="0.25">
      <c r="A60" s="54" t="str">
        <f t="shared" si="5"/>
        <v>Santa Cruz de Tenerife</v>
      </c>
      <c r="B60" s="55">
        <f t="shared" si="3"/>
        <v>378025</v>
      </c>
      <c r="C60" s="55">
        <f t="shared" si="4"/>
        <v>421960</v>
      </c>
      <c r="D60" s="55">
        <f t="shared" si="7"/>
        <v>24</v>
      </c>
      <c r="E60" s="54" t="str">
        <f t="shared" si="6"/>
        <v>Baleares</v>
      </c>
      <c r="F60" s="54">
        <f t="shared" si="10"/>
        <v>524598</v>
      </c>
      <c r="G60" s="54">
        <f t="shared" si="9"/>
        <v>1223606</v>
      </c>
    </row>
    <row r="61" spans="1:7" x14ac:dyDescent="0.25">
      <c r="A61" s="54" t="str">
        <f t="shared" si="5"/>
        <v>Santander</v>
      </c>
      <c r="B61" s="55">
        <f t="shared" si="3"/>
        <v>3026140</v>
      </c>
      <c r="C61" s="55">
        <f t="shared" si="4"/>
        <v>3646528</v>
      </c>
      <c r="D61" s="55">
        <f t="shared" si="7"/>
        <v>10</v>
      </c>
      <c r="E61" s="54" t="str">
        <f t="shared" si="6"/>
        <v>Las Palmas</v>
      </c>
      <c r="F61" s="54">
        <f t="shared" si="10"/>
        <v>396918</v>
      </c>
      <c r="G61" s="54">
        <f t="shared" si="9"/>
        <v>453302</v>
      </c>
    </row>
    <row r="62" spans="1:7" x14ac:dyDescent="0.25">
      <c r="A62" s="54" t="str">
        <f t="shared" si="5"/>
        <v>Sevilla</v>
      </c>
      <c r="B62" s="55">
        <f t="shared" si="3"/>
        <v>2217248</v>
      </c>
      <c r="C62" s="55">
        <f t="shared" si="4"/>
        <v>2294024</v>
      </c>
      <c r="D62" s="55">
        <f t="shared" si="7"/>
        <v>13</v>
      </c>
      <c r="E62" s="54" t="str">
        <f t="shared" si="6"/>
        <v>Santa Cruz de Tenerife</v>
      </c>
      <c r="F62" s="54">
        <f t="shared" si="10"/>
        <v>378025</v>
      </c>
      <c r="G62" s="54">
        <f t="shared" si="9"/>
        <v>421960</v>
      </c>
    </row>
    <row r="63" spans="1:7" x14ac:dyDescent="0.25">
      <c r="A63" s="54" t="str">
        <f t="shared" si="5"/>
        <v>Tarragona</v>
      </c>
      <c r="B63" s="55">
        <f t="shared" si="3"/>
        <v>6480982</v>
      </c>
      <c r="C63" s="55">
        <f t="shared" si="4"/>
        <v>9718750</v>
      </c>
      <c r="D63" s="55">
        <f t="shared" si="7"/>
        <v>3</v>
      </c>
      <c r="E63" s="54" t="str">
        <f t="shared" si="6"/>
        <v>Vilagarcía</v>
      </c>
      <c r="F63" s="54">
        <f t="shared" si="10"/>
        <v>314246.5</v>
      </c>
      <c r="G63" s="54">
        <f t="shared" si="9"/>
        <v>479972</v>
      </c>
    </row>
    <row r="64" spans="1:7" x14ac:dyDescent="0.25">
      <c r="A64" s="54" t="str">
        <f t="shared" si="5"/>
        <v>Valencia</v>
      </c>
      <c r="B64" s="55">
        <f t="shared" si="3"/>
        <v>1859496</v>
      </c>
      <c r="C64" s="55">
        <f t="shared" si="4"/>
        <v>2190118</v>
      </c>
      <c r="D64" s="55">
        <f t="shared" si="7"/>
        <v>14</v>
      </c>
      <c r="E64" s="54" t="str">
        <f t="shared" si="6"/>
        <v>Vigo</v>
      </c>
      <c r="F64" s="54">
        <f t="shared" si="10"/>
        <v>300986</v>
      </c>
      <c r="G64" s="54">
        <f t="shared" si="9"/>
        <v>297778</v>
      </c>
    </row>
    <row r="65" spans="1:7" x14ac:dyDescent="0.25">
      <c r="A65" s="54" t="str">
        <f t="shared" si="5"/>
        <v>Vigo</v>
      </c>
      <c r="B65" s="55">
        <f t="shared" si="3"/>
        <v>300986</v>
      </c>
      <c r="C65" s="55">
        <f t="shared" si="4"/>
        <v>297778</v>
      </c>
      <c r="D65" s="55">
        <f t="shared" si="7"/>
        <v>26</v>
      </c>
      <c r="E65" s="54" t="str">
        <f t="shared" si="6"/>
        <v>Melilla</v>
      </c>
      <c r="F65" s="54">
        <f t="shared" si="10"/>
        <v>37604</v>
      </c>
      <c r="G65" s="54">
        <f t="shared" si="9"/>
        <v>7100</v>
      </c>
    </row>
    <row r="66" spans="1:7" x14ac:dyDescent="0.25">
      <c r="A66" s="54" t="str">
        <f t="shared" si="5"/>
        <v>Vilagarcía</v>
      </c>
      <c r="B66" s="55">
        <f t="shared" si="3"/>
        <v>314246.5</v>
      </c>
      <c r="C66" s="55">
        <f t="shared" si="4"/>
        <v>479972</v>
      </c>
      <c r="D66" s="55">
        <f t="shared" si="7"/>
        <v>25</v>
      </c>
      <c r="E66" s="54" t="str">
        <f t="shared" si="6"/>
        <v>Ceuta</v>
      </c>
      <c r="F66" s="54">
        <f t="shared" si="10"/>
        <v>20697</v>
      </c>
      <c r="G66" s="54">
        <f t="shared" si="9"/>
        <v>24625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96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71767</v>
      </c>
      <c r="C7" s="2">
        <v>61306</v>
      </c>
      <c r="D7" s="2">
        <v>1006157</v>
      </c>
      <c r="E7" s="2">
        <v>839877</v>
      </c>
      <c r="F7" s="45">
        <f>((E7*100)/D7)-100</f>
        <v>-16.52624789173062</v>
      </c>
      <c r="G7" s="46"/>
      <c r="H7" s="46"/>
      <c r="I7" s="46"/>
    </row>
    <row r="8" spans="1:12" x14ac:dyDescent="0.25">
      <c r="A8" s="47" t="s">
        <v>136</v>
      </c>
      <c r="B8" s="3">
        <v>115830</v>
      </c>
      <c r="C8" s="3">
        <v>118986</v>
      </c>
      <c r="D8" s="3">
        <v>1423508.35</v>
      </c>
      <c r="E8" s="3">
        <v>1283807</v>
      </c>
      <c r="F8" s="48">
        <f t="shared" ref="F8:F34" si="0">((E8*100)/D8)-100</f>
        <v>-9.8138763991092901</v>
      </c>
      <c r="G8" s="46"/>
      <c r="H8" s="46"/>
      <c r="I8" s="46"/>
    </row>
    <row r="9" spans="1:12" x14ac:dyDescent="0.25">
      <c r="A9" s="44" t="s">
        <v>137</v>
      </c>
      <c r="B9" s="2">
        <v>112568</v>
      </c>
      <c r="C9" s="2">
        <v>124455</v>
      </c>
      <c r="D9" s="2">
        <v>1088894</v>
      </c>
      <c r="E9" s="2">
        <v>1214179</v>
      </c>
      <c r="F9" s="45">
        <f t="shared" si="0"/>
        <v>11.505711299722478</v>
      </c>
      <c r="G9" s="46"/>
      <c r="H9" s="46"/>
      <c r="I9" s="46"/>
    </row>
    <row r="10" spans="1:12" x14ac:dyDescent="0.25">
      <c r="A10" s="47" t="s">
        <v>138</v>
      </c>
      <c r="B10" s="3">
        <v>118648</v>
      </c>
      <c r="C10" s="3">
        <v>47685</v>
      </c>
      <c r="D10" s="3">
        <v>1572436</v>
      </c>
      <c r="E10" s="3">
        <v>856395</v>
      </c>
      <c r="F10" s="48">
        <f t="shared" si="0"/>
        <v>-45.53705206444014</v>
      </c>
      <c r="G10" s="46"/>
      <c r="H10" s="46"/>
      <c r="I10" s="46"/>
    </row>
    <row r="11" spans="1:12" x14ac:dyDescent="0.25">
      <c r="A11" s="44" t="s">
        <v>139</v>
      </c>
      <c r="B11" s="2">
        <v>5718297</v>
      </c>
      <c r="C11" s="2">
        <v>6117453</v>
      </c>
      <c r="D11" s="2">
        <v>73331146.854999229</v>
      </c>
      <c r="E11" s="2">
        <v>74731048.882999569</v>
      </c>
      <c r="F11" s="45">
        <f t="shared" si="0"/>
        <v>1.9090142293402721</v>
      </c>
      <c r="G11" s="46"/>
      <c r="H11" s="46"/>
      <c r="I11" s="46"/>
    </row>
    <row r="12" spans="1:12" x14ac:dyDescent="0.25">
      <c r="A12" s="47" t="s">
        <v>140</v>
      </c>
      <c r="B12" s="3">
        <v>96719</v>
      </c>
      <c r="C12" s="3">
        <v>219515</v>
      </c>
      <c r="D12" s="3">
        <v>1151346</v>
      </c>
      <c r="E12" s="3">
        <v>1645803</v>
      </c>
      <c r="F12" s="48">
        <f t="shared" si="0"/>
        <v>42.945995382795445</v>
      </c>
      <c r="G12" s="46"/>
      <c r="H12" s="46"/>
      <c r="I12" s="46"/>
    </row>
    <row r="13" spans="1:12" x14ac:dyDescent="0.25">
      <c r="A13" s="44" t="s">
        <v>141</v>
      </c>
      <c r="B13" s="2">
        <v>866235</v>
      </c>
      <c r="C13" s="2">
        <v>865657</v>
      </c>
      <c r="D13" s="2">
        <v>13756580</v>
      </c>
      <c r="E13" s="2">
        <v>10823326</v>
      </c>
      <c r="F13" s="45">
        <f t="shared" si="0"/>
        <v>-21.322552553032807</v>
      </c>
      <c r="G13" s="46"/>
      <c r="H13" s="46"/>
      <c r="I13" s="46"/>
    </row>
    <row r="14" spans="1:12" x14ac:dyDescent="0.25">
      <c r="A14" s="47" t="s">
        <v>142</v>
      </c>
      <c r="B14" s="3">
        <v>3397643</v>
      </c>
      <c r="C14" s="3">
        <v>4305657</v>
      </c>
      <c r="D14" s="3">
        <v>45754481.584285699</v>
      </c>
      <c r="E14" s="3">
        <v>41596264.365309499</v>
      </c>
      <c r="F14" s="48">
        <f t="shared" si="0"/>
        <v>-9.0881091315966955</v>
      </c>
      <c r="G14" s="46"/>
      <c r="H14" s="46"/>
      <c r="I14" s="46"/>
    </row>
    <row r="15" spans="1:12" x14ac:dyDescent="0.25">
      <c r="A15" s="44" t="s">
        <v>143</v>
      </c>
      <c r="B15" s="2">
        <v>681456</v>
      </c>
      <c r="C15" s="2">
        <v>436746</v>
      </c>
      <c r="D15" s="2">
        <v>9943591</v>
      </c>
      <c r="E15" s="2">
        <v>7719370</v>
      </c>
      <c r="F15" s="45">
        <f t="shared" si="0"/>
        <v>-22.3683878389608</v>
      </c>
      <c r="G15" s="46"/>
      <c r="H15" s="46"/>
      <c r="I15" s="46"/>
    </row>
    <row r="16" spans="1:12" x14ac:dyDescent="0.25">
      <c r="A16" s="47" t="s">
        <v>144</v>
      </c>
      <c r="B16" s="3">
        <v>82457</v>
      </c>
      <c r="C16" s="3">
        <v>69716</v>
      </c>
      <c r="D16" s="3">
        <v>1255488</v>
      </c>
      <c r="E16" s="3">
        <v>1077909.91600002</v>
      </c>
      <c r="F16" s="48">
        <f t="shared" si="0"/>
        <v>-14.144148251514949</v>
      </c>
      <c r="G16" s="46"/>
      <c r="H16" s="46"/>
      <c r="I16" s="46"/>
    </row>
    <row r="17" spans="1:9" x14ac:dyDescent="0.25">
      <c r="A17" s="44" t="s">
        <v>145</v>
      </c>
      <c r="B17" s="2">
        <v>198417</v>
      </c>
      <c r="C17" s="2">
        <v>167187</v>
      </c>
      <c r="D17" s="2">
        <v>2997880.9840000411</v>
      </c>
      <c r="E17" s="2">
        <v>1977924</v>
      </c>
      <c r="F17" s="45">
        <f t="shared" si="0"/>
        <v>-34.022597609566319</v>
      </c>
      <c r="G17" s="46"/>
      <c r="H17" s="46"/>
      <c r="I17" s="46"/>
    </row>
    <row r="18" spans="1:9" x14ac:dyDescent="0.25">
      <c r="A18" s="47" t="s">
        <v>146</v>
      </c>
      <c r="B18" s="3">
        <v>50503</v>
      </c>
      <c r="C18" s="3">
        <v>48364</v>
      </c>
      <c r="D18" s="3">
        <v>832501</v>
      </c>
      <c r="E18" s="3">
        <v>560390</v>
      </c>
      <c r="F18" s="48">
        <f t="shared" si="0"/>
        <v>-32.685966743583492</v>
      </c>
      <c r="G18" s="46"/>
      <c r="H18" s="46"/>
      <c r="I18" s="46"/>
    </row>
    <row r="19" spans="1:9" x14ac:dyDescent="0.25">
      <c r="A19" s="44" t="s">
        <v>147</v>
      </c>
      <c r="B19" s="2">
        <v>62638</v>
      </c>
      <c r="C19" s="2">
        <v>42751</v>
      </c>
      <c r="D19" s="2">
        <v>762638</v>
      </c>
      <c r="E19" s="2">
        <v>713079</v>
      </c>
      <c r="F19" s="45">
        <f t="shared" si="0"/>
        <v>-6.4983648860927445</v>
      </c>
      <c r="G19" s="46"/>
      <c r="H19" s="46"/>
      <c r="I19" s="46"/>
    </row>
    <row r="20" spans="1:9" x14ac:dyDescent="0.25">
      <c r="A20" s="47" t="s">
        <v>148</v>
      </c>
      <c r="B20" s="3">
        <v>165417</v>
      </c>
      <c r="C20" s="3">
        <v>196923</v>
      </c>
      <c r="D20" s="3">
        <v>1887155</v>
      </c>
      <c r="E20" s="3">
        <v>1845828</v>
      </c>
      <c r="F20" s="48">
        <f t="shared" si="0"/>
        <v>-2.189910208753389</v>
      </c>
      <c r="G20" s="46"/>
      <c r="H20" s="46"/>
      <c r="I20" s="46"/>
    </row>
    <row r="21" spans="1:9" x14ac:dyDescent="0.25">
      <c r="A21" s="44" t="s">
        <v>149</v>
      </c>
      <c r="B21" s="2">
        <v>100517</v>
      </c>
      <c r="C21" s="2">
        <v>108850</v>
      </c>
      <c r="D21" s="2">
        <v>1145359</v>
      </c>
      <c r="E21" s="2">
        <v>1299903</v>
      </c>
      <c r="F21" s="45">
        <f t="shared" si="0"/>
        <v>13.493062000647825</v>
      </c>
      <c r="G21" s="46"/>
      <c r="H21" s="46"/>
      <c r="I21" s="46"/>
    </row>
    <row r="22" spans="1:9" x14ac:dyDescent="0.25">
      <c r="A22" s="47" t="s">
        <v>150</v>
      </c>
      <c r="B22" s="3">
        <v>1270247</v>
      </c>
      <c r="C22" s="3">
        <v>1378199</v>
      </c>
      <c r="D22" s="3">
        <v>15645803</v>
      </c>
      <c r="E22" s="3">
        <v>15222571</v>
      </c>
      <c r="F22" s="48">
        <f t="shared" si="0"/>
        <v>-2.7050832737699722</v>
      </c>
      <c r="G22" s="46"/>
      <c r="H22" s="46"/>
      <c r="I22" s="46"/>
    </row>
    <row r="23" spans="1:9" x14ac:dyDescent="0.25">
      <c r="A23" s="44" t="s">
        <v>151</v>
      </c>
      <c r="B23" s="2">
        <v>162223</v>
      </c>
      <c r="C23" s="2">
        <v>102813</v>
      </c>
      <c r="D23" s="2">
        <v>1937823</v>
      </c>
      <c r="E23" s="2">
        <v>1061609</v>
      </c>
      <c r="F23" s="45">
        <f t="shared" si="0"/>
        <v>-45.216410373909277</v>
      </c>
      <c r="G23" s="46"/>
      <c r="H23" s="46"/>
      <c r="I23" s="46"/>
    </row>
    <row r="24" spans="1:9" x14ac:dyDescent="0.25">
      <c r="A24" s="47" t="s">
        <v>152</v>
      </c>
      <c r="B24" s="3">
        <v>134219</v>
      </c>
      <c r="C24" s="3">
        <v>102780</v>
      </c>
      <c r="D24" s="3">
        <v>1549975</v>
      </c>
      <c r="E24" s="3">
        <v>1191548</v>
      </c>
      <c r="F24" s="48">
        <f t="shared" si="0"/>
        <v>-23.124695559605797</v>
      </c>
      <c r="G24" s="46"/>
      <c r="H24" s="46"/>
      <c r="I24" s="46"/>
    </row>
    <row r="25" spans="1:9" x14ac:dyDescent="0.25">
      <c r="A25" s="44" t="s">
        <v>153</v>
      </c>
      <c r="B25" s="2">
        <v>56189</v>
      </c>
      <c r="C25" s="2">
        <v>39496</v>
      </c>
      <c r="D25" s="2">
        <v>775840</v>
      </c>
      <c r="E25" s="2">
        <v>518077</v>
      </c>
      <c r="F25" s="45">
        <f t="shared" si="0"/>
        <v>-33.223731697257165</v>
      </c>
      <c r="G25" s="46"/>
      <c r="H25" s="46"/>
      <c r="I25" s="46"/>
    </row>
    <row r="26" spans="1:9" x14ac:dyDescent="0.25">
      <c r="A26" s="47" t="s">
        <v>154</v>
      </c>
      <c r="B26" s="3">
        <v>64755</v>
      </c>
      <c r="C26" s="3">
        <v>10317</v>
      </c>
      <c r="D26" s="3">
        <v>794292</v>
      </c>
      <c r="E26" s="3">
        <v>256389</v>
      </c>
      <c r="F26" s="48">
        <f t="shared" si="0"/>
        <v>-67.72106479732895</v>
      </c>
      <c r="G26" s="46"/>
      <c r="H26" s="46"/>
      <c r="I26" s="46"/>
    </row>
    <row r="27" spans="1:9" x14ac:dyDescent="0.25">
      <c r="A27" s="44" t="s">
        <v>155</v>
      </c>
      <c r="B27" s="2">
        <v>199869</v>
      </c>
      <c r="C27" s="2">
        <v>215678</v>
      </c>
      <c r="D27" s="2">
        <v>2166602</v>
      </c>
      <c r="E27" s="2">
        <v>1984246</v>
      </c>
      <c r="F27" s="45">
        <f t="shared" si="0"/>
        <v>-8.4166819748158588</v>
      </c>
      <c r="G27" s="46"/>
      <c r="H27" s="46"/>
      <c r="I27" s="46"/>
    </row>
    <row r="28" spans="1:9" x14ac:dyDescent="0.25">
      <c r="A28" s="47" t="s">
        <v>156</v>
      </c>
      <c r="B28" s="3">
        <v>642489</v>
      </c>
      <c r="C28" s="3">
        <v>572971</v>
      </c>
      <c r="D28" s="3">
        <v>7207721</v>
      </c>
      <c r="E28" s="3">
        <v>6671139</v>
      </c>
      <c r="F28" s="48">
        <f t="shared" si="0"/>
        <v>-7.4445445377255908</v>
      </c>
      <c r="G28" s="46"/>
      <c r="H28" s="46"/>
      <c r="I28" s="46"/>
    </row>
    <row r="29" spans="1:9" x14ac:dyDescent="0.25">
      <c r="A29" s="44" t="s">
        <v>157</v>
      </c>
      <c r="B29" s="2">
        <v>213548</v>
      </c>
      <c r="C29" s="2">
        <v>247952</v>
      </c>
      <c r="D29" s="2">
        <v>2586787</v>
      </c>
      <c r="E29" s="2">
        <v>2597898</v>
      </c>
      <c r="F29" s="45">
        <f t="shared" si="0"/>
        <v>0.42952898711799037</v>
      </c>
      <c r="G29" s="46"/>
      <c r="H29" s="46"/>
      <c r="I29" s="46"/>
    </row>
    <row r="30" spans="1:9" x14ac:dyDescent="0.25">
      <c r="A30" s="47" t="s">
        <v>158</v>
      </c>
      <c r="B30" s="3">
        <v>150644</v>
      </c>
      <c r="C30" s="3">
        <v>148077</v>
      </c>
      <c r="D30" s="3">
        <v>1769104</v>
      </c>
      <c r="E30" s="3">
        <v>1638193</v>
      </c>
      <c r="F30" s="48">
        <f t="shared" si="0"/>
        <v>-7.3998476064719796</v>
      </c>
      <c r="G30" s="46"/>
      <c r="H30" s="46"/>
      <c r="I30" s="46"/>
    </row>
    <row r="31" spans="1:9" x14ac:dyDescent="0.25">
      <c r="A31" s="44" t="s">
        <v>159</v>
      </c>
      <c r="B31" s="2">
        <v>146223</v>
      </c>
      <c r="C31" s="2">
        <v>116824</v>
      </c>
      <c r="D31" s="2">
        <v>1778698</v>
      </c>
      <c r="E31" s="2">
        <v>1540611</v>
      </c>
      <c r="F31" s="45">
        <f t="shared" si="0"/>
        <v>-13.385465098628316</v>
      </c>
      <c r="G31" s="46"/>
      <c r="H31" s="46"/>
      <c r="I31" s="46"/>
    </row>
    <row r="32" spans="1:9" x14ac:dyDescent="0.25">
      <c r="A32" s="47" t="s">
        <v>160</v>
      </c>
      <c r="B32" s="3">
        <v>5699345</v>
      </c>
      <c r="C32" s="3">
        <v>6857973</v>
      </c>
      <c r="D32" s="3">
        <v>75417608</v>
      </c>
      <c r="E32" s="3">
        <v>76011953</v>
      </c>
      <c r="F32" s="48">
        <f t="shared" si="0"/>
        <v>0.7880719314248239</v>
      </c>
      <c r="G32" s="46"/>
      <c r="H32" s="46"/>
      <c r="I32" s="46"/>
    </row>
    <row r="33" spans="1:9" x14ac:dyDescent="0.25">
      <c r="A33" s="44" t="s">
        <v>161</v>
      </c>
      <c r="B33" s="2">
        <v>320387</v>
      </c>
      <c r="C33" s="2">
        <v>349289</v>
      </c>
      <c r="D33" s="2">
        <v>3819996</v>
      </c>
      <c r="E33" s="2">
        <v>3978247.7620000094</v>
      </c>
      <c r="F33" s="45">
        <f t="shared" si="0"/>
        <v>4.1427206206501097</v>
      </c>
      <c r="G33" s="46"/>
      <c r="H33" s="46"/>
      <c r="I33" s="46"/>
    </row>
    <row r="34" spans="1:9" x14ac:dyDescent="0.25">
      <c r="A34" s="47" t="s">
        <v>162</v>
      </c>
      <c r="B34" s="3">
        <v>44601</v>
      </c>
      <c r="C34" s="3">
        <v>55398</v>
      </c>
      <c r="D34" s="3">
        <v>652903</v>
      </c>
      <c r="E34" s="3">
        <v>656868</v>
      </c>
      <c r="F34" s="48">
        <f t="shared" si="0"/>
        <v>0.60728775943746882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20943851</v>
      </c>
      <c r="C35" s="50">
        <f t="shared" ref="C35:E35" si="1">SUM(C7:C34)</f>
        <v>23129018</v>
      </c>
      <c r="D35" s="50">
        <f t="shared" si="1"/>
        <v>274012314.77328491</v>
      </c>
      <c r="E35" s="50">
        <f t="shared" si="1"/>
        <v>261514453.92630911</v>
      </c>
      <c r="F35" s="51">
        <f t="shared" ref="F35" si="2">((E35*100)/D35)-100</f>
        <v>-4.5610580886907854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839877</v>
      </c>
      <c r="C39" s="55">
        <f t="shared" si="4"/>
        <v>1006157</v>
      </c>
      <c r="D39" s="55">
        <f>_xlfn.RANK.EQ(B39,$B$39:$B$66)+COUNTIF($B$39:$B$66,B39)-1</f>
        <v>23</v>
      </c>
      <c r="E39" s="54" t="str">
        <f t="shared" ref="E39:E66" si="6">INDEX($A$39:$B$66,MATCH(ROW()-38,$D$39:$D$66,0),1)</f>
        <v>Valencia</v>
      </c>
      <c r="F39" s="54">
        <f>LOOKUP(E39,$A$39:$A$66,$B$39:$B$66)</f>
        <v>76011953</v>
      </c>
      <c r="G39" s="54">
        <f>LOOKUP(E39,$A$39:$A$66,$C$39:$C$66)</f>
        <v>75417608</v>
      </c>
    </row>
    <row r="40" spans="1:9" x14ac:dyDescent="0.25">
      <c r="A40" s="54" t="str">
        <f t="shared" si="5"/>
        <v>Alicante</v>
      </c>
      <c r="B40" s="55">
        <f t="shared" si="3"/>
        <v>1283807</v>
      </c>
      <c r="C40" s="55">
        <f t="shared" si="4"/>
        <v>1423508.35</v>
      </c>
      <c r="D40" s="55">
        <f t="shared" ref="D40:D66" si="7">_xlfn.RANK.EQ(B40,$B$39:$B$66)+COUNTIF($B$39:$B$66,B40)-1</f>
        <v>17</v>
      </c>
      <c r="E40" s="54" t="str">
        <f t="shared" si="6"/>
        <v>Bahía de Algeciras</v>
      </c>
      <c r="F40" s="54">
        <f t="shared" ref="F40:F55" si="8">LOOKUP(E40,$A$39:$A$66,$B$39:$B$66)</f>
        <v>74731048.882999569</v>
      </c>
      <c r="G40" s="54">
        <f t="shared" ref="G40:G66" si="9">LOOKUP(E40,$A$39:$A$66,$C$39:$C$66)</f>
        <v>73331146.854999229</v>
      </c>
    </row>
    <row r="41" spans="1:9" x14ac:dyDescent="0.25">
      <c r="A41" s="54" t="str">
        <f t="shared" si="5"/>
        <v>Almería</v>
      </c>
      <c r="B41" s="55">
        <f t="shared" si="3"/>
        <v>1214179</v>
      </c>
      <c r="C41" s="55">
        <f t="shared" si="4"/>
        <v>1088894</v>
      </c>
      <c r="D41" s="55">
        <f t="shared" si="7"/>
        <v>18</v>
      </c>
      <c r="E41" s="54" t="str">
        <f t="shared" si="6"/>
        <v>Barcelona</v>
      </c>
      <c r="F41" s="54">
        <f t="shared" si="8"/>
        <v>41596264.365309499</v>
      </c>
      <c r="G41" s="54">
        <f t="shared" si="9"/>
        <v>45754481.584285699</v>
      </c>
    </row>
    <row r="42" spans="1:9" x14ac:dyDescent="0.25">
      <c r="A42" s="54" t="str">
        <f t="shared" si="5"/>
        <v>Avilés</v>
      </c>
      <c r="B42" s="55">
        <f t="shared" si="3"/>
        <v>856395</v>
      </c>
      <c r="C42" s="55">
        <f t="shared" si="4"/>
        <v>1572436</v>
      </c>
      <c r="D42" s="55">
        <f t="shared" si="7"/>
        <v>22</v>
      </c>
      <c r="E42" s="54" t="str">
        <f t="shared" si="6"/>
        <v>Las Palmas</v>
      </c>
      <c r="F42" s="54">
        <f t="shared" si="8"/>
        <v>15222571</v>
      </c>
      <c r="G42" s="54">
        <f t="shared" si="9"/>
        <v>15645803</v>
      </c>
    </row>
    <row r="43" spans="1:9" x14ac:dyDescent="0.25">
      <c r="A43" s="54" t="str">
        <f t="shared" si="5"/>
        <v>Bahía de Algeciras</v>
      </c>
      <c r="B43" s="55">
        <f t="shared" si="3"/>
        <v>74731048.882999569</v>
      </c>
      <c r="C43" s="55">
        <f t="shared" si="4"/>
        <v>73331146.854999229</v>
      </c>
      <c r="D43" s="55">
        <f t="shared" si="7"/>
        <v>2</v>
      </c>
      <c r="E43" s="54" t="str">
        <f t="shared" si="6"/>
        <v>Baleares</v>
      </c>
      <c r="F43" s="54">
        <f t="shared" si="8"/>
        <v>10823326</v>
      </c>
      <c r="G43" s="54">
        <f t="shared" si="9"/>
        <v>13756580</v>
      </c>
    </row>
    <row r="44" spans="1:9" x14ac:dyDescent="0.25">
      <c r="A44" s="54" t="str">
        <f t="shared" si="5"/>
        <v>Bahía de Cádiz</v>
      </c>
      <c r="B44" s="55">
        <f t="shared" si="3"/>
        <v>1645803</v>
      </c>
      <c r="C44" s="55">
        <f t="shared" si="4"/>
        <v>1151346</v>
      </c>
      <c r="D44" s="55">
        <f t="shared" si="7"/>
        <v>13</v>
      </c>
      <c r="E44" s="54" t="str">
        <f t="shared" si="6"/>
        <v>Bilbao</v>
      </c>
      <c r="F44" s="54">
        <f t="shared" si="8"/>
        <v>7719370</v>
      </c>
      <c r="G44" s="54">
        <f t="shared" si="9"/>
        <v>9943591</v>
      </c>
    </row>
    <row r="45" spans="1:9" x14ac:dyDescent="0.25">
      <c r="A45" s="54" t="str">
        <f t="shared" si="5"/>
        <v>Baleares</v>
      </c>
      <c r="B45" s="55">
        <f t="shared" si="3"/>
        <v>10823326</v>
      </c>
      <c r="C45" s="55">
        <f t="shared" si="4"/>
        <v>13756580</v>
      </c>
      <c r="D45" s="55">
        <f t="shared" si="7"/>
        <v>5</v>
      </c>
      <c r="E45" s="54" t="str">
        <f t="shared" si="6"/>
        <v>Santa Cruz de Tenerife</v>
      </c>
      <c r="F45" s="54">
        <f t="shared" si="8"/>
        <v>6671139</v>
      </c>
      <c r="G45" s="54">
        <f t="shared" si="9"/>
        <v>7207721</v>
      </c>
    </row>
    <row r="46" spans="1:9" x14ac:dyDescent="0.25">
      <c r="A46" s="54" t="str">
        <f t="shared" si="5"/>
        <v>Barcelona</v>
      </c>
      <c r="B46" s="55">
        <f t="shared" si="3"/>
        <v>41596264.365309499</v>
      </c>
      <c r="C46" s="55">
        <f t="shared" si="4"/>
        <v>45754481.584285699</v>
      </c>
      <c r="D46" s="55">
        <f t="shared" si="7"/>
        <v>3</v>
      </c>
      <c r="E46" s="54" t="str">
        <f t="shared" si="6"/>
        <v>Vigo</v>
      </c>
      <c r="F46" s="54">
        <f t="shared" si="8"/>
        <v>3978247.7620000094</v>
      </c>
      <c r="G46" s="54">
        <f t="shared" si="9"/>
        <v>3819996</v>
      </c>
    </row>
    <row r="47" spans="1:9" x14ac:dyDescent="0.25">
      <c r="A47" s="54" t="str">
        <f t="shared" si="5"/>
        <v>Bilbao</v>
      </c>
      <c r="B47" s="55">
        <f t="shared" si="3"/>
        <v>7719370</v>
      </c>
      <c r="C47" s="55">
        <f t="shared" si="4"/>
        <v>9943591</v>
      </c>
      <c r="D47" s="55">
        <f t="shared" si="7"/>
        <v>6</v>
      </c>
      <c r="E47" s="54" t="str">
        <f t="shared" si="6"/>
        <v>Santander</v>
      </c>
      <c r="F47" s="54">
        <f t="shared" si="8"/>
        <v>2597898</v>
      </c>
      <c r="G47" s="54">
        <f t="shared" si="9"/>
        <v>2586787</v>
      </c>
    </row>
    <row r="48" spans="1:9" x14ac:dyDescent="0.25">
      <c r="A48" s="54" t="str">
        <f t="shared" si="5"/>
        <v>Cartagena</v>
      </c>
      <c r="B48" s="55">
        <f t="shared" si="3"/>
        <v>1077909.91600002</v>
      </c>
      <c r="C48" s="55">
        <f t="shared" si="4"/>
        <v>1255488</v>
      </c>
      <c r="D48" s="55">
        <f t="shared" si="7"/>
        <v>20</v>
      </c>
      <c r="E48" s="54" t="str">
        <f t="shared" si="6"/>
        <v>Pasaia</v>
      </c>
      <c r="F48" s="54">
        <f t="shared" si="8"/>
        <v>1984246</v>
      </c>
      <c r="G48" s="54">
        <f t="shared" si="9"/>
        <v>2166602</v>
      </c>
    </row>
    <row r="49" spans="1:7" x14ac:dyDescent="0.25">
      <c r="A49" s="54" t="str">
        <f t="shared" si="5"/>
        <v>Castellón</v>
      </c>
      <c r="B49" s="55">
        <f t="shared" si="3"/>
        <v>1977924</v>
      </c>
      <c r="C49" s="55">
        <f t="shared" si="4"/>
        <v>2997880.9840000411</v>
      </c>
      <c r="D49" s="55">
        <f t="shared" si="7"/>
        <v>11</v>
      </c>
      <c r="E49" s="54" t="str">
        <f t="shared" si="6"/>
        <v>Castellón</v>
      </c>
      <c r="F49" s="54">
        <f t="shared" si="8"/>
        <v>1977924</v>
      </c>
      <c r="G49" s="54">
        <f t="shared" si="9"/>
        <v>2997880.9840000411</v>
      </c>
    </row>
    <row r="50" spans="1:7" x14ac:dyDescent="0.25">
      <c r="A50" s="54" t="str">
        <f t="shared" si="5"/>
        <v>Ceuta</v>
      </c>
      <c r="B50" s="55">
        <f t="shared" si="3"/>
        <v>560390</v>
      </c>
      <c r="C50" s="55">
        <f t="shared" si="4"/>
        <v>832501</v>
      </c>
      <c r="D50" s="55">
        <f t="shared" si="7"/>
        <v>26</v>
      </c>
      <c r="E50" s="54" t="str">
        <f t="shared" si="6"/>
        <v>Gijón</v>
      </c>
      <c r="F50" s="54">
        <f t="shared" si="8"/>
        <v>1845828</v>
      </c>
      <c r="G50" s="54">
        <f t="shared" si="9"/>
        <v>1887155</v>
      </c>
    </row>
    <row r="51" spans="1:7" x14ac:dyDescent="0.25">
      <c r="A51" s="54" t="str">
        <f t="shared" si="5"/>
        <v>Ferrol-San Cibrao</v>
      </c>
      <c r="B51" s="55">
        <f t="shared" si="3"/>
        <v>713079</v>
      </c>
      <c r="C51" s="55">
        <f t="shared" si="4"/>
        <v>762638</v>
      </c>
      <c r="D51" s="55">
        <f t="shared" si="7"/>
        <v>24</v>
      </c>
      <c r="E51" s="54" t="str">
        <f t="shared" si="6"/>
        <v>Bahía de Cádiz</v>
      </c>
      <c r="F51" s="54">
        <f t="shared" si="8"/>
        <v>1645803</v>
      </c>
      <c r="G51" s="54">
        <f t="shared" si="9"/>
        <v>1151346</v>
      </c>
    </row>
    <row r="52" spans="1:7" x14ac:dyDescent="0.25">
      <c r="A52" s="54" t="str">
        <f t="shared" si="5"/>
        <v>Gijón</v>
      </c>
      <c r="B52" s="55">
        <f t="shared" si="3"/>
        <v>1845828</v>
      </c>
      <c r="C52" s="55">
        <f t="shared" si="4"/>
        <v>1887155</v>
      </c>
      <c r="D52" s="55">
        <f t="shared" si="7"/>
        <v>12</v>
      </c>
      <c r="E52" s="54" t="str">
        <f t="shared" si="6"/>
        <v>Sevilla</v>
      </c>
      <c r="F52" s="54">
        <f t="shared" si="8"/>
        <v>1638193</v>
      </c>
      <c r="G52" s="54">
        <f t="shared" si="9"/>
        <v>1769104</v>
      </c>
    </row>
    <row r="53" spans="1:7" x14ac:dyDescent="0.25">
      <c r="A53" s="54" t="str">
        <f t="shared" si="5"/>
        <v>Huelva</v>
      </c>
      <c r="B53" s="55">
        <f t="shared" si="3"/>
        <v>1299903</v>
      </c>
      <c r="C53" s="55">
        <f t="shared" si="4"/>
        <v>1145359</v>
      </c>
      <c r="D53" s="55">
        <f t="shared" si="7"/>
        <v>16</v>
      </c>
      <c r="E53" s="54" t="str">
        <f t="shared" si="6"/>
        <v>Tarragona</v>
      </c>
      <c r="F53" s="54">
        <f t="shared" si="8"/>
        <v>1540611</v>
      </c>
      <c r="G53" s="54">
        <f t="shared" si="9"/>
        <v>1778698</v>
      </c>
    </row>
    <row r="54" spans="1:7" x14ac:dyDescent="0.25">
      <c r="A54" s="54" t="str">
        <f t="shared" si="5"/>
        <v>Las Palmas</v>
      </c>
      <c r="B54" s="55">
        <f t="shared" si="3"/>
        <v>15222571</v>
      </c>
      <c r="C54" s="55">
        <f t="shared" si="4"/>
        <v>15645803</v>
      </c>
      <c r="D54" s="55">
        <f t="shared" si="7"/>
        <v>4</v>
      </c>
      <c r="E54" s="54" t="str">
        <f t="shared" si="6"/>
        <v>Huelva</v>
      </c>
      <c r="F54" s="54">
        <f t="shared" si="8"/>
        <v>1299903</v>
      </c>
      <c r="G54" s="54">
        <f t="shared" si="9"/>
        <v>1145359</v>
      </c>
    </row>
    <row r="55" spans="1:7" x14ac:dyDescent="0.25">
      <c r="A55" s="54" t="str">
        <f t="shared" si="5"/>
        <v>Málaga</v>
      </c>
      <c r="B55" s="55">
        <f t="shared" si="3"/>
        <v>1061609</v>
      </c>
      <c r="C55" s="55">
        <f t="shared" si="4"/>
        <v>1937823</v>
      </c>
      <c r="D55" s="55">
        <f t="shared" si="7"/>
        <v>21</v>
      </c>
      <c r="E55" s="54" t="str">
        <f t="shared" si="6"/>
        <v>Alicante</v>
      </c>
      <c r="F55" s="54">
        <f t="shared" si="8"/>
        <v>1283807</v>
      </c>
      <c r="G55" s="54">
        <f t="shared" si="9"/>
        <v>1423508.35</v>
      </c>
    </row>
    <row r="56" spans="1:7" x14ac:dyDescent="0.25">
      <c r="A56" s="54" t="str">
        <f t="shared" si="5"/>
        <v>Marín y Ría de Pontevedra</v>
      </c>
      <c r="B56" s="55">
        <f t="shared" si="3"/>
        <v>1191548</v>
      </c>
      <c r="C56" s="55">
        <f t="shared" si="4"/>
        <v>1549975</v>
      </c>
      <c r="D56" s="55">
        <f t="shared" si="7"/>
        <v>19</v>
      </c>
      <c r="E56" s="54" t="str">
        <f t="shared" si="6"/>
        <v>Almería</v>
      </c>
      <c r="F56" s="54">
        <f t="shared" ref="F56:F66" si="10">LOOKUP(E56,$A$39:$A$66,$B$39:$B$66)</f>
        <v>1214179</v>
      </c>
      <c r="G56" s="54">
        <f t="shared" si="9"/>
        <v>1088894</v>
      </c>
    </row>
    <row r="57" spans="1:7" x14ac:dyDescent="0.25">
      <c r="A57" s="54" t="str">
        <f t="shared" si="5"/>
        <v>Melilla</v>
      </c>
      <c r="B57" s="55">
        <f t="shared" si="3"/>
        <v>518077</v>
      </c>
      <c r="C57" s="55">
        <f t="shared" si="4"/>
        <v>775840</v>
      </c>
      <c r="D57" s="55">
        <f t="shared" si="7"/>
        <v>27</v>
      </c>
      <c r="E57" s="54" t="str">
        <f t="shared" si="6"/>
        <v>Marín y Ría de Pontevedra</v>
      </c>
      <c r="F57" s="54">
        <f t="shared" si="10"/>
        <v>1191548</v>
      </c>
      <c r="G57" s="54">
        <f t="shared" si="9"/>
        <v>1549975</v>
      </c>
    </row>
    <row r="58" spans="1:7" x14ac:dyDescent="0.25">
      <c r="A58" s="54" t="str">
        <f t="shared" si="5"/>
        <v>Motril</v>
      </c>
      <c r="B58" s="55">
        <f t="shared" si="3"/>
        <v>256389</v>
      </c>
      <c r="C58" s="55">
        <f t="shared" si="4"/>
        <v>794292</v>
      </c>
      <c r="D58" s="55">
        <f t="shared" si="7"/>
        <v>28</v>
      </c>
      <c r="E58" s="54" t="str">
        <f t="shared" si="6"/>
        <v>Cartagena</v>
      </c>
      <c r="F58" s="54">
        <f t="shared" si="10"/>
        <v>1077909.91600002</v>
      </c>
      <c r="G58" s="54">
        <f t="shared" si="9"/>
        <v>1255488</v>
      </c>
    </row>
    <row r="59" spans="1:7" x14ac:dyDescent="0.25">
      <c r="A59" s="54" t="str">
        <f t="shared" si="5"/>
        <v>Pasaia</v>
      </c>
      <c r="B59" s="55">
        <f t="shared" si="3"/>
        <v>1984246</v>
      </c>
      <c r="C59" s="55">
        <f t="shared" si="4"/>
        <v>2166602</v>
      </c>
      <c r="D59" s="55">
        <f t="shared" si="7"/>
        <v>10</v>
      </c>
      <c r="E59" s="54" t="str">
        <f t="shared" si="6"/>
        <v>Málaga</v>
      </c>
      <c r="F59" s="54">
        <f t="shared" si="10"/>
        <v>1061609</v>
      </c>
      <c r="G59" s="54">
        <f t="shared" si="9"/>
        <v>1937823</v>
      </c>
    </row>
    <row r="60" spans="1:7" x14ac:dyDescent="0.25">
      <c r="A60" s="54" t="str">
        <f t="shared" si="5"/>
        <v>Santa Cruz de Tenerife</v>
      </c>
      <c r="B60" s="55">
        <f t="shared" si="3"/>
        <v>6671139</v>
      </c>
      <c r="C60" s="55">
        <f t="shared" si="4"/>
        <v>7207721</v>
      </c>
      <c r="D60" s="55">
        <f t="shared" si="7"/>
        <v>7</v>
      </c>
      <c r="E60" s="54" t="str">
        <f t="shared" si="6"/>
        <v>Avilés</v>
      </c>
      <c r="F60" s="54">
        <f t="shared" si="10"/>
        <v>856395</v>
      </c>
      <c r="G60" s="54">
        <f t="shared" si="9"/>
        <v>1572436</v>
      </c>
    </row>
    <row r="61" spans="1:7" x14ac:dyDescent="0.25">
      <c r="A61" s="54" t="str">
        <f t="shared" si="5"/>
        <v>Santander</v>
      </c>
      <c r="B61" s="55">
        <f t="shared" si="3"/>
        <v>2597898</v>
      </c>
      <c r="C61" s="55">
        <f t="shared" si="4"/>
        <v>2586787</v>
      </c>
      <c r="D61" s="55">
        <f t="shared" si="7"/>
        <v>9</v>
      </c>
      <c r="E61" s="54" t="str">
        <f t="shared" si="6"/>
        <v>A Coruña</v>
      </c>
      <c r="F61" s="54">
        <f t="shared" si="10"/>
        <v>839877</v>
      </c>
      <c r="G61" s="54">
        <f t="shared" si="9"/>
        <v>1006157</v>
      </c>
    </row>
    <row r="62" spans="1:7" x14ac:dyDescent="0.25">
      <c r="A62" s="54" t="str">
        <f t="shared" si="5"/>
        <v>Sevilla</v>
      </c>
      <c r="B62" s="55">
        <f t="shared" si="3"/>
        <v>1638193</v>
      </c>
      <c r="C62" s="55">
        <f t="shared" si="4"/>
        <v>1769104</v>
      </c>
      <c r="D62" s="55">
        <f t="shared" si="7"/>
        <v>14</v>
      </c>
      <c r="E62" s="54" t="str">
        <f t="shared" si="6"/>
        <v>Ferrol-San Cibrao</v>
      </c>
      <c r="F62" s="54">
        <f t="shared" si="10"/>
        <v>713079</v>
      </c>
      <c r="G62" s="54">
        <f t="shared" si="9"/>
        <v>762638</v>
      </c>
    </row>
    <row r="63" spans="1:7" x14ac:dyDescent="0.25">
      <c r="A63" s="54" t="str">
        <f t="shared" si="5"/>
        <v>Tarragona</v>
      </c>
      <c r="B63" s="55">
        <f t="shared" si="3"/>
        <v>1540611</v>
      </c>
      <c r="C63" s="55">
        <f t="shared" si="4"/>
        <v>1778698</v>
      </c>
      <c r="D63" s="55">
        <f t="shared" si="7"/>
        <v>15</v>
      </c>
      <c r="E63" s="54" t="str">
        <f t="shared" si="6"/>
        <v>Vilagarcía</v>
      </c>
      <c r="F63" s="54">
        <f t="shared" si="10"/>
        <v>656868</v>
      </c>
      <c r="G63" s="54">
        <f t="shared" si="9"/>
        <v>652903</v>
      </c>
    </row>
    <row r="64" spans="1:7" x14ac:dyDescent="0.25">
      <c r="A64" s="54" t="str">
        <f t="shared" si="5"/>
        <v>Valencia</v>
      </c>
      <c r="B64" s="55">
        <f t="shared" si="3"/>
        <v>76011953</v>
      </c>
      <c r="C64" s="55">
        <f t="shared" si="4"/>
        <v>75417608</v>
      </c>
      <c r="D64" s="55">
        <f t="shared" si="7"/>
        <v>1</v>
      </c>
      <c r="E64" s="54" t="str">
        <f t="shared" si="6"/>
        <v>Ceuta</v>
      </c>
      <c r="F64" s="54">
        <f t="shared" si="10"/>
        <v>560390</v>
      </c>
      <c r="G64" s="54">
        <f t="shared" si="9"/>
        <v>832501</v>
      </c>
    </row>
    <row r="65" spans="1:7" x14ac:dyDescent="0.25">
      <c r="A65" s="54" t="str">
        <f t="shared" si="5"/>
        <v>Vigo</v>
      </c>
      <c r="B65" s="55">
        <f t="shared" si="3"/>
        <v>3978247.7620000094</v>
      </c>
      <c r="C65" s="55">
        <f t="shared" si="4"/>
        <v>3819996</v>
      </c>
      <c r="D65" s="55">
        <f t="shared" si="7"/>
        <v>8</v>
      </c>
      <c r="E65" s="54" t="str">
        <f t="shared" si="6"/>
        <v>Melilla</v>
      </c>
      <c r="F65" s="54">
        <f t="shared" si="10"/>
        <v>518077</v>
      </c>
      <c r="G65" s="54">
        <f t="shared" si="9"/>
        <v>775840</v>
      </c>
    </row>
    <row r="66" spans="1:7" x14ac:dyDescent="0.25">
      <c r="A66" s="54" t="str">
        <f t="shared" si="5"/>
        <v>Vilagarcía</v>
      </c>
      <c r="B66" s="55">
        <f t="shared" si="3"/>
        <v>656868</v>
      </c>
      <c r="C66" s="55">
        <f t="shared" si="4"/>
        <v>652903</v>
      </c>
      <c r="D66" s="55">
        <f t="shared" si="7"/>
        <v>25</v>
      </c>
      <c r="E66" s="54" t="str">
        <f t="shared" si="6"/>
        <v>Motril</v>
      </c>
      <c r="F66" s="54">
        <f t="shared" si="10"/>
        <v>256389</v>
      </c>
      <c r="G66" s="54">
        <f t="shared" si="9"/>
        <v>794292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F1" s="40" t="s">
        <v>97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35</v>
      </c>
      <c r="E7" s="2">
        <v>17</v>
      </c>
      <c r="F7" s="45">
        <f>((E7*100)/D7)-100</f>
        <v>-51.428571428571431</v>
      </c>
      <c r="G7" s="46"/>
      <c r="H7" s="46"/>
      <c r="I7" s="46"/>
    </row>
    <row r="8" spans="1:12" x14ac:dyDescent="0.25">
      <c r="A8" s="47" t="s">
        <v>136</v>
      </c>
      <c r="B8" s="3">
        <v>93544</v>
      </c>
      <c r="C8" s="3">
        <v>88968</v>
      </c>
      <c r="D8" s="3">
        <v>1237828</v>
      </c>
      <c r="E8" s="3">
        <v>1080125</v>
      </c>
      <c r="F8" s="48">
        <f t="shared" ref="F8:F34" si="0">((E8*100)/D8)-100</f>
        <v>-12.740299944741921</v>
      </c>
      <c r="G8" s="46"/>
      <c r="H8" s="46"/>
      <c r="I8" s="46"/>
    </row>
    <row r="9" spans="1:12" x14ac:dyDescent="0.25">
      <c r="A9" s="44" t="s">
        <v>137</v>
      </c>
      <c r="B9" s="2">
        <v>33111</v>
      </c>
      <c r="C9" s="2">
        <v>39360</v>
      </c>
      <c r="D9" s="2">
        <v>385694</v>
      </c>
      <c r="E9" s="2">
        <v>417620</v>
      </c>
      <c r="F9" s="45">
        <f t="shared" si="0"/>
        <v>8.2775464487391588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2</v>
      </c>
      <c r="E10" s="3">
        <v>0</v>
      </c>
      <c r="F10" s="48">
        <f t="shared" si="0"/>
        <v>-100</v>
      </c>
      <c r="G10" s="46"/>
      <c r="H10" s="46"/>
      <c r="I10" s="46"/>
    </row>
    <row r="11" spans="1:12" x14ac:dyDescent="0.25">
      <c r="A11" s="44" t="s">
        <v>139</v>
      </c>
      <c r="B11" s="2">
        <v>4911254</v>
      </c>
      <c r="C11" s="2">
        <v>5215301</v>
      </c>
      <c r="D11" s="2">
        <v>64283308.711998656</v>
      </c>
      <c r="E11" s="2">
        <v>65434200.5</v>
      </c>
      <c r="F11" s="45">
        <f t="shared" si="0"/>
        <v>1.7903431093716051</v>
      </c>
      <c r="G11" s="46"/>
      <c r="H11" s="46"/>
      <c r="I11" s="46"/>
    </row>
    <row r="12" spans="1:12" x14ac:dyDescent="0.25">
      <c r="A12" s="47" t="s">
        <v>140</v>
      </c>
      <c r="B12" s="3">
        <v>28650</v>
      </c>
      <c r="C12" s="3">
        <v>176762</v>
      </c>
      <c r="D12" s="3">
        <v>367850</v>
      </c>
      <c r="E12" s="3">
        <v>937299.5</v>
      </c>
      <c r="F12" s="48">
        <f t="shared" si="0"/>
        <v>154.80481174391736</v>
      </c>
      <c r="G12" s="46"/>
      <c r="H12" s="46"/>
      <c r="I12" s="46"/>
    </row>
    <row r="13" spans="1:12" x14ac:dyDescent="0.25">
      <c r="A13" s="44" t="s">
        <v>141</v>
      </c>
      <c r="B13" s="2">
        <v>27310</v>
      </c>
      <c r="C13" s="2">
        <v>27565</v>
      </c>
      <c r="D13" s="2">
        <v>459002</v>
      </c>
      <c r="E13" s="2">
        <v>347050</v>
      </c>
      <c r="F13" s="45">
        <f t="shared" si="0"/>
        <v>-24.390307667504715</v>
      </c>
      <c r="G13" s="46"/>
      <c r="H13" s="46"/>
      <c r="I13" s="46"/>
    </row>
    <row r="14" spans="1:12" x14ac:dyDescent="0.25">
      <c r="A14" s="47" t="s">
        <v>142</v>
      </c>
      <c r="B14" s="3">
        <v>2555072</v>
      </c>
      <c r="C14" s="3">
        <v>3490520</v>
      </c>
      <c r="D14" s="3">
        <v>34182740.322285697</v>
      </c>
      <c r="E14" s="3">
        <v>31975633.050976198</v>
      </c>
      <c r="F14" s="48">
        <f t="shared" si="0"/>
        <v>-6.4567885737076409</v>
      </c>
      <c r="G14" s="46"/>
      <c r="H14" s="46"/>
      <c r="I14" s="46"/>
    </row>
    <row r="15" spans="1:12" x14ac:dyDescent="0.25">
      <c r="A15" s="44" t="s">
        <v>143</v>
      </c>
      <c r="B15" s="2">
        <v>509578</v>
      </c>
      <c r="C15" s="2">
        <v>337206</v>
      </c>
      <c r="D15" s="2">
        <v>6717568</v>
      </c>
      <c r="E15" s="2">
        <v>5182838</v>
      </c>
      <c r="F15" s="45">
        <f t="shared" si="0"/>
        <v>-22.846512309216664</v>
      </c>
      <c r="G15" s="46"/>
      <c r="H15" s="46"/>
      <c r="I15" s="46"/>
    </row>
    <row r="16" spans="1:12" x14ac:dyDescent="0.25">
      <c r="A16" s="47" t="s">
        <v>144</v>
      </c>
      <c r="B16" s="3">
        <v>60328</v>
      </c>
      <c r="C16" s="3">
        <v>50248</v>
      </c>
      <c r="D16" s="3">
        <v>889187</v>
      </c>
      <c r="E16" s="3">
        <v>738739.06600000011</v>
      </c>
      <c r="F16" s="48">
        <f t="shared" si="0"/>
        <v>-16.919718124533972</v>
      </c>
      <c r="G16" s="46"/>
      <c r="H16" s="46"/>
      <c r="I16" s="46"/>
    </row>
    <row r="17" spans="1:9" x14ac:dyDescent="0.25">
      <c r="A17" s="44" t="s">
        <v>145</v>
      </c>
      <c r="B17" s="2">
        <v>188952</v>
      </c>
      <c r="C17" s="2">
        <v>153504</v>
      </c>
      <c r="D17" s="2">
        <v>2763036</v>
      </c>
      <c r="E17" s="2">
        <v>1850193</v>
      </c>
      <c r="F17" s="45">
        <f t="shared" si="0"/>
        <v>-33.037680290810542</v>
      </c>
      <c r="G17" s="46"/>
      <c r="H17" s="46"/>
      <c r="I17" s="46"/>
    </row>
    <row r="18" spans="1:9" x14ac:dyDescent="0.25">
      <c r="A18" s="47" t="s">
        <v>146</v>
      </c>
      <c r="B18" s="3">
        <v>7416</v>
      </c>
      <c r="C18" s="3">
        <v>7510</v>
      </c>
      <c r="D18" s="3">
        <v>114973</v>
      </c>
      <c r="E18" s="3">
        <v>74717</v>
      </c>
      <c r="F18" s="48">
        <f t="shared" si="0"/>
        <v>-35.013437937602745</v>
      </c>
      <c r="G18" s="46"/>
      <c r="H18" s="46"/>
      <c r="I18" s="46"/>
    </row>
    <row r="19" spans="1:9" x14ac:dyDescent="0.25">
      <c r="A19" s="44" t="s">
        <v>147</v>
      </c>
      <c r="B19" s="2">
        <v>6282</v>
      </c>
      <c r="C19" s="2">
        <v>12064</v>
      </c>
      <c r="D19" s="2">
        <v>95405</v>
      </c>
      <c r="E19" s="2">
        <v>129237.4</v>
      </c>
      <c r="F19" s="45">
        <f t="shared" si="0"/>
        <v>35.461873067449289</v>
      </c>
      <c r="G19" s="46"/>
      <c r="H19" s="46"/>
      <c r="I19" s="46"/>
    </row>
    <row r="20" spans="1:9" x14ac:dyDescent="0.25">
      <c r="A20" s="47" t="s">
        <v>148</v>
      </c>
      <c r="B20" s="3">
        <v>78955</v>
      </c>
      <c r="C20" s="3">
        <v>126803</v>
      </c>
      <c r="D20" s="3">
        <v>1003424</v>
      </c>
      <c r="E20" s="3">
        <v>1067539</v>
      </c>
      <c r="F20" s="48">
        <f t="shared" si="0"/>
        <v>6.3896219344962901</v>
      </c>
      <c r="G20" s="46"/>
      <c r="H20" s="46"/>
      <c r="I20" s="46"/>
    </row>
    <row r="21" spans="1:9" x14ac:dyDescent="0.25">
      <c r="A21" s="44" t="s">
        <v>149</v>
      </c>
      <c r="B21" s="2">
        <v>47502</v>
      </c>
      <c r="C21" s="2">
        <v>56960</v>
      </c>
      <c r="D21" s="2">
        <v>589779</v>
      </c>
      <c r="E21" s="2">
        <v>641694</v>
      </c>
      <c r="F21" s="45">
        <f t="shared" si="0"/>
        <v>8.8024497311704835</v>
      </c>
      <c r="G21" s="46"/>
      <c r="H21" s="46"/>
      <c r="I21" s="46"/>
    </row>
    <row r="22" spans="1:9" x14ac:dyDescent="0.25">
      <c r="A22" s="47" t="s">
        <v>150</v>
      </c>
      <c r="B22" s="3">
        <v>899376</v>
      </c>
      <c r="C22" s="3">
        <v>1042061</v>
      </c>
      <c r="D22" s="3">
        <v>10984193.300000001</v>
      </c>
      <c r="E22" s="3">
        <v>11445173</v>
      </c>
      <c r="F22" s="48">
        <f t="shared" si="0"/>
        <v>4.1967551681742492</v>
      </c>
      <c r="G22" s="46"/>
      <c r="H22" s="46"/>
      <c r="I22" s="46"/>
    </row>
    <row r="23" spans="1:9" x14ac:dyDescent="0.25">
      <c r="A23" s="44" t="s">
        <v>151</v>
      </c>
      <c r="B23" s="2">
        <v>120201</v>
      </c>
      <c r="C23" s="2">
        <v>57983</v>
      </c>
      <c r="D23" s="2">
        <v>1431971</v>
      </c>
      <c r="E23" s="2">
        <v>617003</v>
      </c>
      <c r="F23" s="45">
        <f t="shared" si="0"/>
        <v>-56.912325738440231</v>
      </c>
      <c r="G23" s="46"/>
      <c r="H23" s="46"/>
      <c r="I23" s="46"/>
    </row>
    <row r="24" spans="1:9" x14ac:dyDescent="0.25">
      <c r="A24" s="47" t="s">
        <v>152</v>
      </c>
      <c r="B24" s="3">
        <v>79147</v>
      </c>
      <c r="C24" s="3">
        <v>54445</v>
      </c>
      <c r="D24" s="3">
        <v>873911</v>
      </c>
      <c r="E24" s="3">
        <v>550794</v>
      </c>
      <c r="F24" s="48">
        <f t="shared" si="0"/>
        <v>-36.97367352053012</v>
      </c>
      <c r="G24" s="46"/>
      <c r="H24" s="46"/>
      <c r="I24" s="46"/>
    </row>
    <row r="25" spans="1:9" x14ac:dyDescent="0.25">
      <c r="A25" s="44" t="s">
        <v>153</v>
      </c>
      <c r="B25" s="2">
        <v>9662</v>
      </c>
      <c r="C25" s="2">
        <v>4943</v>
      </c>
      <c r="D25" s="2">
        <v>138351</v>
      </c>
      <c r="E25" s="2">
        <v>81096</v>
      </c>
      <c r="F25" s="45">
        <f t="shared" si="0"/>
        <v>-41.383871457380138</v>
      </c>
      <c r="G25" s="46"/>
      <c r="H25" s="46"/>
      <c r="I25" s="46"/>
    </row>
    <row r="26" spans="1:9" x14ac:dyDescent="0.25">
      <c r="A26" s="47" t="s">
        <v>154</v>
      </c>
      <c r="B26" s="3">
        <v>57</v>
      </c>
      <c r="C26" s="3">
        <v>0</v>
      </c>
      <c r="D26" s="3">
        <v>4988</v>
      </c>
      <c r="E26" s="3">
        <v>506</v>
      </c>
      <c r="F26" s="48">
        <f t="shared" si="0"/>
        <v>-89.855653568564549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11230</v>
      </c>
      <c r="D27" s="2">
        <v>0</v>
      </c>
      <c r="E27" s="2">
        <v>40492</v>
      </c>
      <c r="F27" s="45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320098</v>
      </c>
      <c r="C28" s="3">
        <v>257824</v>
      </c>
      <c r="D28" s="3">
        <v>3312267</v>
      </c>
      <c r="E28" s="3">
        <v>3202652</v>
      </c>
      <c r="F28" s="48">
        <f t="shared" si="0"/>
        <v>-3.3093648549467787</v>
      </c>
      <c r="G28" s="46"/>
      <c r="H28" s="46"/>
      <c r="I28" s="46"/>
    </row>
    <row r="29" spans="1:9" x14ac:dyDescent="0.25">
      <c r="A29" s="44" t="s">
        <v>157</v>
      </c>
      <c r="B29" s="2">
        <v>21509</v>
      </c>
      <c r="C29" s="2">
        <v>39902</v>
      </c>
      <c r="D29" s="2">
        <v>178637</v>
      </c>
      <c r="E29" s="2">
        <v>303415</v>
      </c>
      <c r="F29" s="45">
        <f t="shared" si="0"/>
        <v>69.850031068591619</v>
      </c>
      <c r="G29" s="46"/>
      <c r="H29" s="46"/>
      <c r="I29" s="46"/>
    </row>
    <row r="30" spans="1:9" x14ac:dyDescent="0.25">
      <c r="A30" s="47" t="s">
        <v>158</v>
      </c>
      <c r="B30" s="3">
        <v>74977</v>
      </c>
      <c r="C30" s="3">
        <v>75603</v>
      </c>
      <c r="D30" s="3">
        <v>988769</v>
      </c>
      <c r="E30" s="3">
        <v>896657</v>
      </c>
      <c r="F30" s="48">
        <f t="shared" si="0"/>
        <v>-9.315826042280861</v>
      </c>
      <c r="G30" s="46"/>
      <c r="H30" s="46"/>
      <c r="I30" s="46"/>
    </row>
    <row r="31" spans="1:9" x14ac:dyDescent="0.25">
      <c r="A31" s="44" t="s">
        <v>159</v>
      </c>
      <c r="B31" s="2">
        <v>30332</v>
      </c>
      <c r="C31" s="2">
        <v>37379</v>
      </c>
      <c r="D31" s="2">
        <v>454388.68180000019</v>
      </c>
      <c r="E31" s="2">
        <v>411142</v>
      </c>
      <c r="F31" s="45">
        <f t="shared" si="0"/>
        <v>-9.5175526002725803</v>
      </c>
      <c r="G31" s="46"/>
      <c r="H31" s="46"/>
      <c r="I31" s="46"/>
    </row>
    <row r="32" spans="1:9" x14ac:dyDescent="0.25">
      <c r="A32" s="47" t="s">
        <v>160</v>
      </c>
      <c r="B32" s="3">
        <v>4780658</v>
      </c>
      <c r="C32" s="3">
        <v>5805161</v>
      </c>
      <c r="D32" s="3">
        <v>60831738</v>
      </c>
      <c r="E32" s="3">
        <v>63264401</v>
      </c>
      <c r="F32" s="48">
        <f t="shared" si="0"/>
        <v>3.9990029546747508</v>
      </c>
      <c r="G32" s="46"/>
      <c r="H32" s="46"/>
      <c r="I32" s="46"/>
    </row>
    <row r="33" spans="1:9" x14ac:dyDescent="0.25">
      <c r="A33" s="44" t="s">
        <v>161</v>
      </c>
      <c r="B33" s="2">
        <v>209610</v>
      </c>
      <c r="C33" s="2">
        <v>208629</v>
      </c>
      <c r="D33" s="2">
        <v>2659602</v>
      </c>
      <c r="E33" s="2">
        <v>2780286.7859999901</v>
      </c>
      <c r="F33" s="45">
        <f t="shared" si="0"/>
        <v>4.5377009793190837</v>
      </c>
      <c r="G33" s="46"/>
      <c r="H33" s="46"/>
      <c r="I33" s="46"/>
    </row>
    <row r="34" spans="1:9" x14ac:dyDescent="0.25">
      <c r="A34" s="47" t="s">
        <v>162</v>
      </c>
      <c r="B34" s="3">
        <v>26807</v>
      </c>
      <c r="C34" s="3">
        <v>26837</v>
      </c>
      <c r="D34" s="3">
        <v>340978</v>
      </c>
      <c r="E34" s="3">
        <v>312361</v>
      </c>
      <c r="F34" s="48">
        <f t="shared" si="0"/>
        <v>-8.3926235710221704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15120388</v>
      </c>
      <c r="C35" s="50">
        <f t="shared" ref="C35:E35" si="1">SUM(C7:C34)</f>
        <v>17404768</v>
      </c>
      <c r="D35" s="50">
        <f t="shared" si="1"/>
        <v>195289626.01608434</v>
      </c>
      <c r="E35" s="50">
        <f t="shared" si="1"/>
        <v>193782881.30297619</v>
      </c>
      <c r="F35" s="51">
        <f t="shared" ref="F35" si="2">((E35*100)/D35)-100</f>
        <v>-0.77154365229009159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17</v>
      </c>
      <c r="C39" s="55">
        <f t="shared" si="4"/>
        <v>35</v>
      </c>
      <c r="D39" s="55">
        <f>_xlfn.RANK.EQ(B39,$B$39:$B$66)+COUNTIF($B$39:$B$66,B39)-1</f>
        <v>27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65434200.5</v>
      </c>
      <c r="G39" s="54">
        <f>LOOKUP(E39,$A$39:$A$66,$C$39:$C$66)</f>
        <v>64283308.711998656</v>
      </c>
    </row>
    <row r="40" spans="1:9" x14ac:dyDescent="0.25">
      <c r="A40" s="54" t="str">
        <f t="shared" si="5"/>
        <v>Alicante</v>
      </c>
      <c r="B40" s="55">
        <f t="shared" si="3"/>
        <v>1080125</v>
      </c>
      <c r="C40" s="55">
        <f t="shared" si="4"/>
        <v>1237828</v>
      </c>
      <c r="D40" s="55">
        <f t="shared" ref="D40:D66" si="7">_xlfn.RANK.EQ(B40,$B$39:$B$66)+COUNTIF($B$39:$B$66,B40)-1</f>
        <v>9</v>
      </c>
      <c r="E40" s="54" t="str">
        <f t="shared" si="6"/>
        <v>Valencia</v>
      </c>
      <c r="F40" s="54">
        <f t="shared" ref="F40:F55" si="8">LOOKUP(E40,$A$39:$A$66,$B$39:$B$66)</f>
        <v>63264401</v>
      </c>
      <c r="G40" s="54">
        <f t="shared" ref="G40:G66" si="9">LOOKUP(E40,$A$39:$A$66,$C$39:$C$66)</f>
        <v>60831738</v>
      </c>
    </row>
    <row r="41" spans="1:9" x14ac:dyDescent="0.25">
      <c r="A41" s="54" t="str">
        <f t="shared" si="5"/>
        <v>Almería</v>
      </c>
      <c r="B41" s="55">
        <f t="shared" si="3"/>
        <v>417620</v>
      </c>
      <c r="C41" s="55">
        <f t="shared" si="4"/>
        <v>385694</v>
      </c>
      <c r="D41" s="55">
        <f t="shared" si="7"/>
        <v>17</v>
      </c>
      <c r="E41" s="54" t="str">
        <f t="shared" si="6"/>
        <v>Barcelona</v>
      </c>
      <c r="F41" s="54">
        <f t="shared" si="8"/>
        <v>31975633.050976198</v>
      </c>
      <c r="G41" s="54">
        <f t="shared" si="9"/>
        <v>34182740.322285697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2</v>
      </c>
      <c r="D42" s="55">
        <f t="shared" si="7"/>
        <v>28</v>
      </c>
      <c r="E42" s="54" t="str">
        <f t="shared" si="6"/>
        <v>Las Palmas</v>
      </c>
      <c r="F42" s="54">
        <f t="shared" si="8"/>
        <v>11445173</v>
      </c>
      <c r="G42" s="54">
        <f t="shared" si="9"/>
        <v>10984193.300000001</v>
      </c>
    </row>
    <row r="43" spans="1:9" x14ac:dyDescent="0.25">
      <c r="A43" s="54" t="str">
        <f t="shared" si="5"/>
        <v>Bahía de Algeciras</v>
      </c>
      <c r="B43" s="55">
        <f t="shared" si="3"/>
        <v>65434200.5</v>
      </c>
      <c r="C43" s="55">
        <f t="shared" si="4"/>
        <v>64283308.711998656</v>
      </c>
      <c r="D43" s="55">
        <f t="shared" si="7"/>
        <v>1</v>
      </c>
      <c r="E43" s="54" t="str">
        <f t="shared" si="6"/>
        <v>Bilbao</v>
      </c>
      <c r="F43" s="54">
        <f t="shared" si="8"/>
        <v>5182838</v>
      </c>
      <c r="G43" s="54">
        <f t="shared" si="9"/>
        <v>6717568</v>
      </c>
    </row>
    <row r="44" spans="1:9" x14ac:dyDescent="0.25">
      <c r="A44" s="54" t="str">
        <f t="shared" si="5"/>
        <v>Bahía de Cádiz</v>
      </c>
      <c r="B44" s="55">
        <f t="shared" si="3"/>
        <v>937299.5</v>
      </c>
      <c r="C44" s="55">
        <f t="shared" si="4"/>
        <v>367850</v>
      </c>
      <c r="D44" s="55">
        <f t="shared" si="7"/>
        <v>11</v>
      </c>
      <c r="E44" s="54" t="str">
        <f t="shared" si="6"/>
        <v>Santa Cruz de Tenerife</v>
      </c>
      <c r="F44" s="54">
        <f t="shared" si="8"/>
        <v>3202652</v>
      </c>
      <c r="G44" s="54">
        <f t="shared" si="9"/>
        <v>3312267</v>
      </c>
    </row>
    <row r="45" spans="1:9" x14ac:dyDescent="0.25">
      <c r="A45" s="54" t="str">
        <f t="shared" si="5"/>
        <v>Baleares</v>
      </c>
      <c r="B45" s="55">
        <f t="shared" si="3"/>
        <v>347050</v>
      </c>
      <c r="C45" s="55">
        <f t="shared" si="4"/>
        <v>459002</v>
      </c>
      <c r="D45" s="55">
        <f t="shared" si="7"/>
        <v>19</v>
      </c>
      <c r="E45" s="54" t="str">
        <f t="shared" si="6"/>
        <v>Vigo</v>
      </c>
      <c r="F45" s="54">
        <f t="shared" si="8"/>
        <v>2780286.7859999901</v>
      </c>
      <c r="G45" s="54">
        <f t="shared" si="9"/>
        <v>2659602</v>
      </c>
    </row>
    <row r="46" spans="1:9" x14ac:dyDescent="0.25">
      <c r="A46" s="54" t="str">
        <f t="shared" si="5"/>
        <v>Barcelona</v>
      </c>
      <c r="B46" s="55">
        <f t="shared" si="3"/>
        <v>31975633.050976198</v>
      </c>
      <c r="C46" s="55">
        <f t="shared" si="4"/>
        <v>34182740.322285697</v>
      </c>
      <c r="D46" s="55">
        <f t="shared" si="7"/>
        <v>3</v>
      </c>
      <c r="E46" s="54" t="str">
        <f t="shared" si="6"/>
        <v>Castellón</v>
      </c>
      <c r="F46" s="54">
        <f t="shared" si="8"/>
        <v>1850193</v>
      </c>
      <c r="G46" s="54">
        <f t="shared" si="9"/>
        <v>2763036</v>
      </c>
    </row>
    <row r="47" spans="1:9" x14ac:dyDescent="0.25">
      <c r="A47" s="54" t="str">
        <f t="shared" si="5"/>
        <v>Bilbao</v>
      </c>
      <c r="B47" s="55">
        <f t="shared" si="3"/>
        <v>5182838</v>
      </c>
      <c r="C47" s="55">
        <f t="shared" si="4"/>
        <v>6717568</v>
      </c>
      <c r="D47" s="55">
        <f t="shared" si="7"/>
        <v>5</v>
      </c>
      <c r="E47" s="54" t="str">
        <f t="shared" si="6"/>
        <v>Alicante</v>
      </c>
      <c r="F47" s="54">
        <f t="shared" si="8"/>
        <v>1080125</v>
      </c>
      <c r="G47" s="54">
        <f t="shared" si="9"/>
        <v>1237828</v>
      </c>
    </row>
    <row r="48" spans="1:9" x14ac:dyDescent="0.25">
      <c r="A48" s="54" t="str">
        <f t="shared" si="5"/>
        <v>Cartagena</v>
      </c>
      <c r="B48" s="55">
        <f t="shared" si="3"/>
        <v>738739.06600000011</v>
      </c>
      <c r="C48" s="55">
        <f t="shared" si="4"/>
        <v>889187</v>
      </c>
      <c r="D48" s="55">
        <f t="shared" si="7"/>
        <v>13</v>
      </c>
      <c r="E48" s="54" t="str">
        <f t="shared" si="6"/>
        <v>Gijón</v>
      </c>
      <c r="F48" s="54">
        <f t="shared" si="8"/>
        <v>1067539</v>
      </c>
      <c r="G48" s="54">
        <f t="shared" si="9"/>
        <v>1003424</v>
      </c>
    </row>
    <row r="49" spans="1:7" x14ac:dyDescent="0.25">
      <c r="A49" s="54" t="str">
        <f t="shared" si="5"/>
        <v>Castellón</v>
      </c>
      <c r="B49" s="55">
        <f t="shared" si="3"/>
        <v>1850193</v>
      </c>
      <c r="C49" s="55">
        <f t="shared" si="4"/>
        <v>2763036</v>
      </c>
      <c r="D49" s="55">
        <f t="shared" si="7"/>
        <v>8</v>
      </c>
      <c r="E49" s="54" t="str">
        <f t="shared" si="6"/>
        <v>Bahía de Cádiz</v>
      </c>
      <c r="F49" s="54">
        <f t="shared" si="8"/>
        <v>937299.5</v>
      </c>
      <c r="G49" s="54">
        <f t="shared" si="9"/>
        <v>367850</v>
      </c>
    </row>
    <row r="50" spans="1:7" x14ac:dyDescent="0.25">
      <c r="A50" s="54" t="str">
        <f t="shared" si="5"/>
        <v>Ceuta</v>
      </c>
      <c r="B50" s="55">
        <f t="shared" si="3"/>
        <v>74717</v>
      </c>
      <c r="C50" s="55">
        <f t="shared" si="4"/>
        <v>114973</v>
      </c>
      <c r="D50" s="55">
        <f t="shared" si="7"/>
        <v>24</v>
      </c>
      <c r="E50" s="54" t="str">
        <f t="shared" si="6"/>
        <v>Sevilla</v>
      </c>
      <c r="F50" s="54">
        <f t="shared" si="8"/>
        <v>896657</v>
      </c>
      <c r="G50" s="54">
        <f t="shared" si="9"/>
        <v>988769</v>
      </c>
    </row>
    <row r="51" spans="1:7" x14ac:dyDescent="0.25">
      <c r="A51" s="54" t="str">
        <f t="shared" si="5"/>
        <v>Ferrol-San Cibrao</v>
      </c>
      <c r="B51" s="55">
        <f t="shared" si="3"/>
        <v>129237.4</v>
      </c>
      <c r="C51" s="55">
        <f t="shared" si="4"/>
        <v>95405</v>
      </c>
      <c r="D51" s="55">
        <f t="shared" si="7"/>
        <v>22</v>
      </c>
      <c r="E51" s="54" t="str">
        <f t="shared" si="6"/>
        <v>Cartagena</v>
      </c>
      <c r="F51" s="54">
        <f t="shared" si="8"/>
        <v>738739.06600000011</v>
      </c>
      <c r="G51" s="54">
        <f t="shared" si="9"/>
        <v>889187</v>
      </c>
    </row>
    <row r="52" spans="1:7" x14ac:dyDescent="0.25">
      <c r="A52" s="54" t="str">
        <f t="shared" si="5"/>
        <v>Gijón</v>
      </c>
      <c r="B52" s="55">
        <f t="shared" si="3"/>
        <v>1067539</v>
      </c>
      <c r="C52" s="55">
        <f t="shared" si="4"/>
        <v>1003424</v>
      </c>
      <c r="D52" s="55">
        <f t="shared" si="7"/>
        <v>10</v>
      </c>
      <c r="E52" s="54" t="str">
        <f t="shared" si="6"/>
        <v>Huelva</v>
      </c>
      <c r="F52" s="54">
        <f t="shared" si="8"/>
        <v>641694</v>
      </c>
      <c r="G52" s="54">
        <f t="shared" si="9"/>
        <v>589779</v>
      </c>
    </row>
    <row r="53" spans="1:7" x14ac:dyDescent="0.25">
      <c r="A53" s="54" t="str">
        <f t="shared" si="5"/>
        <v>Huelva</v>
      </c>
      <c r="B53" s="55">
        <f t="shared" si="3"/>
        <v>641694</v>
      </c>
      <c r="C53" s="55">
        <f t="shared" si="4"/>
        <v>589779</v>
      </c>
      <c r="D53" s="55">
        <f t="shared" si="7"/>
        <v>14</v>
      </c>
      <c r="E53" s="54" t="str">
        <f t="shared" si="6"/>
        <v>Málaga</v>
      </c>
      <c r="F53" s="54">
        <f t="shared" si="8"/>
        <v>617003</v>
      </c>
      <c r="G53" s="54">
        <f t="shared" si="9"/>
        <v>1431971</v>
      </c>
    </row>
    <row r="54" spans="1:7" x14ac:dyDescent="0.25">
      <c r="A54" s="54" t="str">
        <f t="shared" si="5"/>
        <v>Las Palmas</v>
      </c>
      <c r="B54" s="55">
        <f t="shared" si="3"/>
        <v>11445173</v>
      </c>
      <c r="C54" s="55">
        <f t="shared" si="4"/>
        <v>10984193.300000001</v>
      </c>
      <c r="D54" s="55">
        <f t="shared" si="7"/>
        <v>4</v>
      </c>
      <c r="E54" s="54" t="str">
        <f t="shared" si="6"/>
        <v>Marín y Ría de Pontevedra</v>
      </c>
      <c r="F54" s="54">
        <f t="shared" si="8"/>
        <v>550794</v>
      </c>
      <c r="G54" s="54">
        <f t="shared" si="9"/>
        <v>873911</v>
      </c>
    </row>
    <row r="55" spans="1:7" x14ac:dyDescent="0.25">
      <c r="A55" s="54" t="str">
        <f t="shared" si="5"/>
        <v>Málaga</v>
      </c>
      <c r="B55" s="55">
        <f t="shared" si="3"/>
        <v>617003</v>
      </c>
      <c r="C55" s="55">
        <f t="shared" si="4"/>
        <v>1431971</v>
      </c>
      <c r="D55" s="55">
        <f t="shared" si="7"/>
        <v>15</v>
      </c>
      <c r="E55" s="54" t="str">
        <f t="shared" si="6"/>
        <v>Almería</v>
      </c>
      <c r="F55" s="54">
        <f t="shared" si="8"/>
        <v>417620</v>
      </c>
      <c r="G55" s="54">
        <f t="shared" si="9"/>
        <v>385694</v>
      </c>
    </row>
    <row r="56" spans="1:7" x14ac:dyDescent="0.25">
      <c r="A56" s="54" t="str">
        <f t="shared" si="5"/>
        <v>Marín y Ría de Pontevedra</v>
      </c>
      <c r="B56" s="55">
        <f t="shared" si="3"/>
        <v>550794</v>
      </c>
      <c r="C56" s="55">
        <f t="shared" si="4"/>
        <v>873911</v>
      </c>
      <c r="D56" s="55">
        <f t="shared" si="7"/>
        <v>16</v>
      </c>
      <c r="E56" s="54" t="str">
        <f t="shared" si="6"/>
        <v>Tarragona</v>
      </c>
      <c r="F56" s="54">
        <f t="shared" ref="F56:F66" si="10">LOOKUP(E56,$A$39:$A$66,$B$39:$B$66)</f>
        <v>411142</v>
      </c>
      <c r="G56" s="54">
        <f t="shared" si="9"/>
        <v>454388.68180000019</v>
      </c>
    </row>
    <row r="57" spans="1:7" x14ac:dyDescent="0.25">
      <c r="A57" s="54" t="str">
        <f t="shared" si="5"/>
        <v>Melilla</v>
      </c>
      <c r="B57" s="55">
        <f t="shared" si="3"/>
        <v>81096</v>
      </c>
      <c r="C57" s="55">
        <f t="shared" si="4"/>
        <v>138351</v>
      </c>
      <c r="D57" s="55">
        <f t="shared" si="7"/>
        <v>23</v>
      </c>
      <c r="E57" s="54" t="str">
        <f t="shared" si="6"/>
        <v>Baleares</v>
      </c>
      <c r="F57" s="54">
        <f t="shared" si="10"/>
        <v>347050</v>
      </c>
      <c r="G57" s="54">
        <f t="shared" si="9"/>
        <v>459002</v>
      </c>
    </row>
    <row r="58" spans="1:7" x14ac:dyDescent="0.25">
      <c r="A58" s="54" t="str">
        <f t="shared" si="5"/>
        <v>Motril</v>
      </c>
      <c r="B58" s="55">
        <f t="shared" si="3"/>
        <v>506</v>
      </c>
      <c r="C58" s="55">
        <f t="shared" si="4"/>
        <v>4988</v>
      </c>
      <c r="D58" s="55">
        <f t="shared" si="7"/>
        <v>26</v>
      </c>
      <c r="E58" s="54" t="str">
        <f t="shared" si="6"/>
        <v>Vilagarcía</v>
      </c>
      <c r="F58" s="54">
        <f t="shared" si="10"/>
        <v>312361</v>
      </c>
      <c r="G58" s="54">
        <f t="shared" si="9"/>
        <v>340978</v>
      </c>
    </row>
    <row r="59" spans="1:7" x14ac:dyDescent="0.25">
      <c r="A59" s="54" t="str">
        <f t="shared" si="5"/>
        <v>Pasaia</v>
      </c>
      <c r="B59" s="55">
        <f t="shared" si="3"/>
        <v>40492</v>
      </c>
      <c r="C59" s="55">
        <f t="shared" si="4"/>
        <v>0</v>
      </c>
      <c r="D59" s="55">
        <f t="shared" si="7"/>
        <v>25</v>
      </c>
      <c r="E59" s="54" t="str">
        <f t="shared" si="6"/>
        <v>Santander</v>
      </c>
      <c r="F59" s="54">
        <f t="shared" si="10"/>
        <v>303415</v>
      </c>
      <c r="G59" s="54">
        <f t="shared" si="9"/>
        <v>178637</v>
      </c>
    </row>
    <row r="60" spans="1:7" x14ac:dyDescent="0.25">
      <c r="A60" s="54" t="str">
        <f t="shared" si="5"/>
        <v>Santa Cruz de Tenerife</v>
      </c>
      <c r="B60" s="55">
        <f t="shared" si="3"/>
        <v>3202652</v>
      </c>
      <c r="C60" s="55">
        <f t="shared" si="4"/>
        <v>3312267</v>
      </c>
      <c r="D60" s="55">
        <f t="shared" si="7"/>
        <v>6</v>
      </c>
      <c r="E60" s="54" t="str">
        <f t="shared" si="6"/>
        <v>Ferrol-San Cibrao</v>
      </c>
      <c r="F60" s="54">
        <f t="shared" si="10"/>
        <v>129237.4</v>
      </c>
      <c r="G60" s="54">
        <f t="shared" si="9"/>
        <v>95405</v>
      </c>
    </row>
    <row r="61" spans="1:7" x14ac:dyDescent="0.25">
      <c r="A61" s="54" t="str">
        <f t="shared" si="5"/>
        <v>Santander</v>
      </c>
      <c r="B61" s="55">
        <f t="shared" si="3"/>
        <v>303415</v>
      </c>
      <c r="C61" s="55">
        <f t="shared" si="4"/>
        <v>178637</v>
      </c>
      <c r="D61" s="55">
        <f t="shared" si="7"/>
        <v>21</v>
      </c>
      <c r="E61" s="54" t="str">
        <f t="shared" si="6"/>
        <v>Melilla</v>
      </c>
      <c r="F61" s="54">
        <f t="shared" si="10"/>
        <v>81096</v>
      </c>
      <c r="G61" s="54">
        <f t="shared" si="9"/>
        <v>138351</v>
      </c>
    </row>
    <row r="62" spans="1:7" x14ac:dyDescent="0.25">
      <c r="A62" s="54" t="str">
        <f t="shared" si="5"/>
        <v>Sevilla</v>
      </c>
      <c r="B62" s="55">
        <f t="shared" si="3"/>
        <v>896657</v>
      </c>
      <c r="C62" s="55">
        <f t="shared" si="4"/>
        <v>988769</v>
      </c>
      <c r="D62" s="55">
        <f t="shared" si="7"/>
        <v>12</v>
      </c>
      <c r="E62" s="54" t="str">
        <f t="shared" si="6"/>
        <v>Ceuta</v>
      </c>
      <c r="F62" s="54">
        <f t="shared" si="10"/>
        <v>74717</v>
      </c>
      <c r="G62" s="54">
        <f t="shared" si="9"/>
        <v>114973</v>
      </c>
    </row>
    <row r="63" spans="1:7" x14ac:dyDescent="0.25">
      <c r="A63" s="54" t="str">
        <f t="shared" si="5"/>
        <v>Tarragona</v>
      </c>
      <c r="B63" s="55">
        <f t="shared" si="3"/>
        <v>411142</v>
      </c>
      <c r="C63" s="55">
        <f t="shared" si="4"/>
        <v>454388.68180000019</v>
      </c>
      <c r="D63" s="55">
        <f t="shared" si="7"/>
        <v>18</v>
      </c>
      <c r="E63" s="54" t="str">
        <f t="shared" si="6"/>
        <v>Pasaia</v>
      </c>
      <c r="F63" s="54">
        <f t="shared" si="10"/>
        <v>40492</v>
      </c>
      <c r="G63" s="54">
        <f t="shared" si="9"/>
        <v>0</v>
      </c>
    </row>
    <row r="64" spans="1:7" x14ac:dyDescent="0.25">
      <c r="A64" s="54" t="str">
        <f t="shared" si="5"/>
        <v>Valencia</v>
      </c>
      <c r="B64" s="55">
        <f t="shared" si="3"/>
        <v>63264401</v>
      </c>
      <c r="C64" s="55">
        <f t="shared" si="4"/>
        <v>60831738</v>
      </c>
      <c r="D64" s="55">
        <f t="shared" si="7"/>
        <v>2</v>
      </c>
      <c r="E64" s="54" t="str">
        <f t="shared" si="6"/>
        <v>Motril</v>
      </c>
      <c r="F64" s="54">
        <f t="shared" si="10"/>
        <v>506</v>
      </c>
      <c r="G64" s="54">
        <f t="shared" si="9"/>
        <v>4988</v>
      </c>
    </row>
    <row r="65" spans="1:7" x14ac:dyDescent="0.25">
      <c r="A65" s="54" t="str">
        <f t="shared" si="5"/>
        <v>Vigo</v>
      </c>
      <c r="B65" s="55">
        <f t="shared" si="3"/>
        <v>2780286.7859999901</v>
      </c>
      <c r="C65" s="55">
        <f t="shared" si="4"/>
        <v>2659602</v>
      </c>
      <c r="D65" s="55">
        <f t="shared" si="7"/>
        <v>7</v>
      </c>
      <c r="E65" s="54" t="str">
        <f t="shared" si="6"/>
        <v>A Coruña</v>
      </c>
      <c r="F65" s="54">
        <f t="shared" si="10"/>
        <v>17</v>
      </c>
      <c r="G65" s="54">
        <f t="shared" si="9"/>
        <v>35</v>
      </c>
    </row>
    <row r="66" spans="1:7" x14ac:dyDescent="0.25">
      <c r="A66" s="54" t="str">
        <f t="shared" si="5"/>
        <v>Vilagarcía</v>
      </c>
      <c r="B66" s="55">
        <f t="shared" si="3"/>
        <v>312361</v>
      </c>
      <c r="C66" s="55">
        <f t="shared" si="4"/>
        <v>340978</v>
      </c>
      <c r="D66" s="55">
        <f t="shared" si="7"/>
        <v>20</v>
      </c>
      <c r="E66" s="54" t="str">
        <f t="shared" si="6"/>
        <v>Avilés</v>
      </c>
      <c r="F66" s="54">
        <f t="shared" si="10"/>
        <v>0</v>
      </c>
      <c r="G66" s="54">
        <f t="shared" si="9"/>
        <v>2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F1" s="40" t="s">
        <v>98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1780</v>
      </c>
      <c r="C7" s="2">
        <v>1730</v>
      </c>
      <c r="D7" s="2">
        <v>35923.740009999994</v>
      </c>
      <c r="E7" s="2">
        <v>33299</v>
      </c>
      <c r="F7" s="45">
        <f>((E7*100)/D7)-100</f>
        <v>-7.3064219072661984</v>
      </c>
      <c r="G7" s="46"/>
      <c r="H7" s="46"/>
      <c r="I7" s="46"/>
    </row>
    <row r="8" spans="1:12" x14ac:dyDescent="0.25">
      <c r="A8" s="47" t="s">
        <v>136</v>
      </c>
      <c r="B8" s="3">
        <v>6</v>
      </c>
      <c r="C8" s="3">
        <v>37</v>
      </c>
      <c r="D8" s="3">
        <v>867.15899999999999</v>
      </c>
      <c r="E8" s="3">
        <v>1281.5550000000001</v>
      </c>
      <c r="F8" s="48">
        <f t="shared" ref="F8:F34" si="0">((E8*100)/D8)-100</f>
        <v>47.787775944204014</v>
      </c>
      <c r="G8" s="46"/>
      <c r="H8" s="46"/>
      <c r="I8" s="46"/>
    </row>
    <row r="9" spans="1:12" x14ac:dyDescent="0.25">
      <c r="A9" s="44" t="s">
        <v>137</v>
      </c>
      <c r="B9" s="2">
        <v>283</v>
      </c>
      <c r="C9" s="2">
        <v>140</v>
      </c>
      <c r="D9" s="2">
        <v>4163.8616000000002</v>
      </c>
      <c r="E9" s="2">
        <v>3914.9259999999999</v>
      </c>
      <c r="F9" s="45">
        <f t="shared" si="0"/>
        <v>-5.9784792078584132</v>
      </c>
      <c r="G9" s="46"/>
      <c r="H9" s="46"/>
      <c r="I9" s="46"/>
    </row>
    <row r="10" spans="1:12" x14ac:dyDescent="0.25">
      <c r="A10" s="47" t="s">
        <v>138</v>
      </c>
      <c r="B10" s="3">
        <v>493</v>
      </c>
      <c r="C10" s="3">
        <v>501</v>
      </c>
      <c r="D10" s="3">
        <v>12495.439</v>
      </c>
      <c r="E10" s="3">
        <v>17811.315000000002</v>
      </c>
      <c r="F10" s="48">
        <f t="shared" si="0"/>
        <v>42.542530918681621</v>
      </c>
      <c r="G10" s="46"/>
      <c r="H10" s="46"/>
      <c r="I10" s="46"/>
    </row>
    <row r="11" spans="1:12" x14ac:dyDescent="0.25">
      <c r="A11" s="44" t="s">
        <v>139</v>
      </c>
      <c r="B11" s="2">
        <v>77</v>
      </c>
      <c r="C11" s="2">
        <v>72</v>
      </c>
      <c r="D11" s="2">
        <v>937.32</v>
      </c>
      <c r="E11" s="2">
        <v>887.55999999999972</v>
      </c>
      <c r="F11" s="45">
        <f t="shared" si="0"/>
        <v>-5.3087526138352246</v>
      </c>
      <c r="G11" s="46"/>
      <c r="H11" s="46"/>
      <c r="I11" s="46"/>
    </row>
    <row r="12" spans="1:12" x14ac:dyDescent="0.25">
      <c r="A12" s="47" t="s">
        <v>140</v>
      </c>
      <c r="B12" s="3">
        <v>1252</v>
      </c>
      <c r="C12" s="3">
        <v>915</v>
      </c>
      <c r="D12" s="3">
        <v>15919.009000000002</v>
      </c>
      <c r="E12" s="3">
        <v>14026.361000000001</v>
      </c>
      <c r="F12" s="48">
        <f t="shared" si="0"/>
        <v>-11.889232552101703</v>
      </c>
      <c r="G12" s="46"/>
      <c r="H12" s="46"/>
      <c r="I12" s="46"/>
    </row>
    <row r="13" spans="1:12" x14ac:dyDescent="0.25">
      <c r="A13" s="44" t="s">
        <v>141</v>
      </c>
      <c r="B13" s="2">
        <v>110</v>
      </c>
      <c r="C13" s="2">
        <v>129</v>
      </c>
      <c r="D13" s="2">
        <v>2585.835</v>
      </c>
      <c r="E13" s="2">
        <v>2458.326</v>
      </c>
      <c r="F13" s="45">
        <f t="shared" si="0"/>
        <v>-4.9310570860089626</v>
      </c>
      <c r="G13" s="46"/>
      <c r="H13" s="46"/>
      <c r="I13" s="46"/>
    </row>
    <row r="14" spans="1:12" x14ac:dyDescent="0.25">
      <c r="A14" s="47" t="s">
        <v>142</v>
      </c>
      <c r="B14" s="3">
        <v>51</v>
      </c>
      <c r="C14" s="3">
        <v>51</v>
      </c>
      <c r="D14" s="3">
        <v>3575.1790000000001</v>
      </c>
      <c r="E14" s="3">
        <v>2187.4450000000002</v>
      </c>
      <c r="F14" s="48">
        <f t="shared" si="0"/>
        <v>-38.815790761805204</v>
      </c>
      <c r="G14" s="46"/>
      <c r="H14" s="46"/>
      <c r="I14" s="46"/>
    </row>
    <row r="15" spans="1:12" x14ac:dyDescent="0.25">
      <c r="A15" s="44" t="s">
        <v>143</v>
      </c>
      <c r="B15" s="2">
        <v>0</v>
      </c>
      <c r="C15" s="2">
        <v>0</v>
      </c>
      <c r="D15" s="2">
        <v>0</v>
      </c>
      <c r="E15" s="2">
        <v>0</v>
      </c>
      <c r="F15" s="45" t="e">
        <f t="shared" si="0"/>
        <v>#DIV/0!</v>
      </c>
      <c r="G15" s="46"/>
      <c r="H15" s="46"/>
      <c r="I15" s="46"/>
    </row>
    <row r="16" spans="1:12" x14ac:dyDescent="0.25">
      <c r="A16" s="47" t="s">
        <v>144</v>
      </c>
      <c r="B16" s="3">
        <v>24</v>
      </c>
      <c r="C16" s="3">
        <v>22</v>
      </c>
      <c r="D16" s="3">
        <v>591.57100000000003</v>
      </c>
      <c r="E16" s="3">
        <v>504.06700000000001</v>
      </c>
      <c r="F16" s="48">
        <f t="shared" si="0"/>
        <v>-14.791800138952055</v>
      </c>
      <c r="G16" s="46"/>
      <c r="H16" s="46"/>
      <c r="I16" s="46"/>
    </row>
    <row r="17" spans="1:9" x14ac:dyDescent="0.25">
      <c r="A17" s="44" t="s">
        <v>145</v>
      </c>
      <c r="B17" s="2">
        <v>89</v>
      </c>
      <c r="C17" s="2">
        <v>73</v>
      </c>
      <c r="D17" s="2">
        <v>3610.779</v>
      </c>
      <c r="E17" s="2">
        <v>3275.1109999999999</v>
      </c>
      <c r="F17" s="45">
        <f t="shared" si="0"/>
        <v>-9.2962765098611726</v>
      </c>
      <c r="G17" s="46"/>
      <c r="H17" s="46"/>
      <c r="I17" s="46"/>
    </row>
    <row r="18" spans="1:9" x14ac:dyDescent="0.25">
      <c r="A18" s="47" t="s">
        <v>146</v>
      </c>
      <c r="B18" s="3">
        <v>0</v>
      </c>
      <c r="C18" s="3">
        <v>1</v>
      </c>
      <c r="D18" s="3">
        <v>32.646999999999998</v>
      </c>
      <c r="E18" s="3">
        <v>54.322000000000003</v>
      </c>
      <c r="F18" s="48">
        <f t="shared" si="0"/>
        <v>66.392011517137888</v>
      </c>
      <c r="G18" s="46"/>
      <c r="H18" s="46"/>
      <c r="I18" s="46"/>
    </row>
    <row r="19" spans="1:9" x14ac:dyDescent="0.25">
      <c r="A19" s="44" t="s">
        <v>147</v>
      </c>
      <c r="B19" s="2">
        <v>8</v>
      </c>
      <c r="C19" s="2">
        <v>12</v>
      </c>
      <c r="D19" s="2">
        <v>146.55100000000002</v>
      </c>
      <c r="E19" s="2">
        <v>177.47800000000001</v>
      </c>
      <c r="F19" s="45">
        <f t="shared" si="0"/>
        <v>21.103233686566426</v>
      </c>
      <c r="G19" s="46"/>
      <c r="H19" s="46"/>
      <c r="I19" s="46"/>
    </row>
    <row r="20" spans="1:9" x14ac:dyDescent="0.25">
      <c r="A20" s="47" t="s">
        <v>148</v>
      </c>
      <c r="B20" s="3">
        <v>85</v>
      </c>
      <c r="C20" s="3">
        <v>134</v>
      </c>
      <c r="D20" s="3">
        <v>4867.0079999999998</v>
      </c>
      <c r="E20" s="3">
        <v>8922.3410000000003</v>
      </c>
      <c r="F20" s="48">
        <f t="shared" si="0"/>
        <v>83.322916255736601</v>
      </c>
      <c r="G20" s="46"/>
      <c r="H20" s="46"/>
      <c r="I20" s="46"/>
    </row>
    <row r="21" spans="1:9" x14ac:dyDescent="0.25">
      <c r="A21" s="44" t="s">
        <v>149</v>
      </c>
      <c r="B21" s="2">
        <v>15</v>
      </c>
      <c r="C21" s="2">
        <v>18</v>
      </c>
      <c r="D21" s="2">
        <v>208.09899999999999</v>
      </c>
      <c r="E21" s="2">
        <v>161.95099999999999</v>
      </c>
      <c r="F21" s="45">
        <f t="shared" si="0"/>
        <v>-22.175983546292869</v>
      </c>
      <c r="G21" s="46"/>
      <c r="H21" s="46"/>
      <c r="I21" s="46"/>
    </row>
    <row r="22" spans="1:9" x14ac:dyDescent="0.25">
      <c r="A22" s="47" t="s">
        <v>150</v>
      </c>
      <c r="B22" s="3">
        <v>27</v>
      </c>
      <c r="C22" s="3">
        <v>40</v>
      </c>
      <c r="D22" s="3">
        <v>1393.229</v>
      </c>
      <c r="E22" s="3">
        <v>1282.7429999999999</v>
      </c>
      <c r="F22" s="48">
        <f t="shared" si="0"/>
        <v>-7.9302110421187137</v>
      </c>
      <c r="G22" s="46"/>
      <c r="H22" s="46"/>
      <c r="I22" s="46"/>
    </row>
    <row r="23" spans="1:9" x14ac:dyDescent="0.25">
      <c r="A23" s="44" t="s">
        <v>151</v>
      </c>
      <c r="B23" s="2">
        <v>65</v>
      </c>
      <c r="C23" s="2">
        <v>188</v>
      </c>
      <c r="D23" s="2">
        <v>671.15499999999997</v>
      </c>
      <c r="E23" s="2">
        <v>586.03147999999999</v>
      </c>
      <c r="F23" s="45">
        <f t="shared" si="0"/>
        <v>-12.683138768242799</v>
      </c>
      <c r="G23" s="46"/>
      <c r="H23" s="46"/>
      <c r="I23" s="46"/>
    </row>
    <row r="24" spans="1:9" x14ac:dyDescent="0.25">
      <c r="A24" s="47" t="s">
        <v>152</v>
      </c>
      <c r="B24" s="3">
        <v>126</v>
      </c>
      <c r="C24" s="3">
        <v>200</v>
      </c>
      <c r="D24" s="3">
        <v>1725.3589999999999</v>
      </c>
      <c r="E24" s="3">
        <v>1895.2629999999999</v>
      </c>
      <c r="F24" s="48">
        <f t="shared" si="0"/>
        <v>9.8474578334132161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0</v>
      </c>
      <c r="E25" s="2">
        <v>0</v>
      </c>
      <c r="F25" s="45" t="e">
        <f t="shared" si="0"/>
        <v>#DIV/0!</v>
      </c>
      <c r="G25" s="46"/>
      <c r="H25" s="46"/>
      <c r="I25" s="46"/>
    </row>
    <row r="26" spans="1:9" x14ac:dyDescent="0.25">
      <c r="A26" s="47" t="s">
        <v>154</v>
      </c>
      <c r="B26" s="3">
        <v>35</v>
      </c>
      <c r="C26" s="3">
        <v>35</v>
      </c>
      <c r="D26" s="3">
        <v>943.96500000000003</v>
      </c>
      <c r="E26" s="3">
        <v>1086.5355999999999</v>
      </c>
      <c r="F26" s="48">
        <f t="shared" si="0"/>
        <v>15.103377773540331</v>
      </c>
      <c r="G26" s="46"/>
      <c r="H26" s="46"/>
      <c r="I26" s="46"/>
    </row>
    <row r="27" spans="1:9" x14ac:dyDescent="0.25">
      <c r="A27" s="44" t="s">
        <v>155</v>
      </c>
      <c r="B27" s="2">
        <v>1338</v>
      </c>
      <c r="C27" s="2">
        <v>1546</v>
      </c>
      <c r="D27" s="2">
        <v>21889.257000000001</v>
      </c>
      <c r="E27" s="2">
        <v>20461.645</v>
      </c>
      <c r="F27" s="45">
        <f t="shared" si="0"/>
        <v>-6.5219755974357696</v>
      </c>
      <c r="G27" s="46"/>
      <c r="H27" s="46"/>
      <c r="I27" s="46"/>
    </row>
    <row r="28" spans="1:9" x14ac:dyDescent="0.25">
      <c r="A28" s="47" t="s">
        <v>156</v>
      </c>
      <c r="B28" s="3">
        <v>169</v>
      </c>
      <c r="C28" s="3">
        <v>139</v>
      </c>
      <c r="D28" s="3">
        <v>5143.6989999999996</v>
      </c>
      <c r="E28" s="3">
        <v>4546.9050000000007</v>
      </c>
      <c r="F28" s="48">
        <f t="shared" si="0"/>
        <v>-11.602428524686204</v>
      </c>
      <c r="G28" s="46"/>
      <c r="H28" s="46"/>
      <c r="I28" s="46"/>
    </row>
    <row r="29" spans="1:9" x14ac:dyDescent="0.25">
      <c r="A29" s="44" t="s">
        <v>157</v>
      </c>
      <c r="B29" s="2">
        <v>147</v>
      </c>
      <c r="C29" s="2">
        <v>220</v>
      </c>
      <c r="D29" s="2">
        <v>3471.8240999999998</v>
      </c>
      <c r="E29" s="2">
        <v>4493.567</v>
      </c>
      <c r="F29" s="45">
        <f t="shared" si="0"/>
        <v>29.429569890940058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0</v>
      </c>
      <c r="D30" s="3">
        <v>0</v>
      </c>
      <c r="E30" s="3">
        <v>0</v>
      </c>
      <c r="F30" s="48" t="e">
        <f t="shared" si="0"/>
        <v>#DIV/0!</v>
      </c>
      <c r="G30" s="46"/>
      <c r="H30" s="46"/>
      <c r="I30" s="46"/>
    </row>
    <row r="31" spans="1:9" x14ac:dyDescent="0.25">
      <c r="A31" s="44" t="s">
        <v>159</v>
      </c>
      <c r="B31" s="2">
        <v>194</v>
      </c>
      <c r="C31" s="2">
        <v>111</v>
      </c>
      <c r="D31" s="2">
        <v>2933.4429999999998</v>
      </c>
      <c r="E31" s="2">
        <v>1728.8620000000001</v>
      </c>
      <c r="F31" s="45">
        <f t="shared" si="0"/>
        <v>-41.063726140238614</v>
      </c>
      <c r="G31" s="46"/>
      <c r="H31" s="46"/>
      <c r="I31" s="46"/>
    </row>
    <row r="32" spans="1:9" x14ac:dyDescent="0.25">
      <c r="A32" s="47" t="s">
        <v>160</v>
      </c>
      <c r="B32" s="3">
        <v>41</v>
      </c>
      <c r="C32" s="3">
        <v>40</v>
      </c>
      <c r="D32" s="3">
        <v>1494.662</v>
      </c>
      <c r="E32" s="3">
        <v>1516.2329999999999</v>
      </c>
      <c r="F32" s="48">
        <f t="shared" si="0"/>
        <v>1.4432025434512923</v>
      </c>
      <c r="G32" s="46"/>
      <c r="H32" s="46"/>
      <c r="I32" s="46"/>
    </row>
    <row r="33" spans="1:9" x14ac:dyDescent="0.25">
      <c r="A33" s="44" t="s">
        <v>161</v>
      </c>
      <c r="B33" s="2">
        <v>10940</v>
      </c>
      <c r="C33" s="2">
        <v>2771</v>
      </c>
      <c r="D33" s="2">
        <v>79803.375</v>
      </c>
      <c r="E33" s="2">
        <v>36796.39</v>
      </c>
      <c r="F33" s="45">
        <f t="shared" si="0"/>
        <v>-53.891185679803641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0</v>
      </c>
      <c r="E34" s="3">
        <v>0</v>
      </c>
      <c r="F34" s="48" t="e">
        <f t="shared" si="0"/>
        <v>#DIV/0!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17355</v>
      </c>
      <c r="C35" s="50">
        <f t="shared" ref="C35:E35" si="1">SUM(C7:C34)</f>
        <v>9125</v>
      </c>
      <c r="D35" s="50">
        <f t="shared" si="1"/>
        <v>205394.16570999997</v>
      </c>
      <c r="E35" s="50">
        <f t="shared" si="1"/>
        <v>163355.93308000002</v>
      </c>
      <c r="F35" s="51">
        <f t="shared" ref="F35" si="2">((E35*100)/D35)-100</f>
        <v>-20.467101626126293</v>
      </c>
      <c r="G35" s="46"/>
      <c r="H35" s="46"/>
      <c r="I35" s="46"/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33299</v>
      </c>
      <c r="C39" s="55">
        <f t="shared" si="4"/>
        <v>35923.740009999994</v>
      </c>
      <c r="D39" s="55">
        <f>_xlfn.RANK.EQ(B39,$B$39:$B$66)+COUNTIF($B$39:$B$66,B39)-1</f>
        <v>2</v>
      </c>
      <c r="E39" s="54" t="str">
        <f t="shared" ref="E39:E66" si="6">INDEX($A$39:$B$66,MATCH(ROW()-38,$D$39:$D$66,0),1)</f>
        <v>Vigo</v>
      </c>
      <c r="F39" s="54">
        <f>LOOKUP(E39,$A$39:$A$66,$B$39:$B$66)</f>
        <v>36796.39</v>
      </c>
      <c r="G39" s="54">
        <f>LOOKUP(E39,$A$39:$A$66,$C$39:$C$66)</f>
        <v>79803.375</v>
      </c>
    </row>
    <row r="40" spans="1:9" x14ac:dyDescent="0.25">
      <c r="A40" s="54" t="str">
        <f t="shared" si="5"/>
        <v>Alicante</v>
      </c>
      <c r="B40" s="55">
        <f t="shared" si="3"/>
        <v>1281.5550000000001</v>
      </c>
      <c r="C40" s="55">
        <f t="shared" si="4"/>
        <v>867.15899999999999</v>
      </c>
      <c r="D40" s="55">
        <f t="shared" ref="D40:D66" si="7">_xlfn.RANK.EQ(B40,$B$39:$B$66)+COUNTIF($B$39:$B$66,B40)-1</f>
        <v>17</v>
      </c>
      <c r="E40" s="54" t="str">
        <f t="shared" si="6"/>
        <v>A Coruña</v>
      </c>
      <c r="F40" s="54">
        <f t="shared" ref="F40:F55" si="8">LOOKUP(E40,$A$39:$A$66,$B$39:$B$66)</f>
        <v>33299</v>
      </c>
      <c r="G40" s="54">
        <f t="shared" ref="G40:G66" si="9">LOOKUP(E40,$A$39:$A$66,$C$39:$C$66)</f>
        <v>35923.740009999994</v>
      </c>
    </row>
    <row r="41" spans="1:9" x14ac:dyDescent="0.25">
      <c r="A41" s="54" t="str">
        <f t="shared" si="5"/>
        <v>Almería</v>
      </c>
      <c r="B41" s="55">
        <f t="shared" si="3"/>
        <v>3914.9259999999999</v>
      </c>
      <c r="C41" s="55">
        <f t="shared" si="4"/>
        <v>4163.8616000000002</v>
      </c>
      <c r="D41" s="55">
        <f t="shared" si="7"/>
        <v>9</v>
      </c>
      <c r="E41" s="54" t="str">
        <f t="shared" si="6"/>
        <v>Pasaia</v>
      </c>
      <c r="F41" s="54">
        <f t="shared" si="8"/>
        <v>20461.645</v>
      </c>
      <c r="G41" s="54">
        <f t="shared" si="9"/>
        <v>21889.257000000001</v>
      </c>
    </row>
    <row r="42" spans="1:9" x14ac:dyDescent="0.25">
      <c r="A42" s="54" t="str">
        <f t="shared" si="5"/>
        <v>Avilés</v>
      </c>
      <c r="B42" s="55">
        <f t="shared" si="3"/>
        <v>17811.315000000002</v>
      </c>
      <c r="C42" s="55">
        <f t="shared" si="4"/>
        <v>12495.439</v>
      </c>
      <c r="D42" s="55">
        <f t="shared" si="7"/>
        <v>4</v>
      </c>
      <c r="E42" s="54" t="str">
        <f t="shared" si="6"/>
        <v>Avilés</v>
      </c>
      <c r="F42" s="54">
        <f t="shared" si="8"/>
        <v>17811.315000000002</v>
      </c>
      <c r="G42" s="54">
        <f t="shared" si="9"/>
        <v>12495.439</v>
      </c>
    </row>
    <row r="43" spans="1:9" x14ac:dyDescent="0.25">
      <c r="A43" s="54" t="str">
        <f t="shared" si="5"/>
        <v>Bahía de Algeciras</v>
      </c>
      <c r="B43" s="55">
        <f t="shared" si="3"/>
        <v>887.55999999999972</v>
      </c>
      <c r="C43" s="55">
        <f t="shared" si="4"/>
        <v>937.32</v>
      </c>
      <c r="D43" s="55">
        <f t="shared" si="7"/>
        <v>19</v>
      </c>
      <c r="E43" s="54" t="str">
        <f t="shared" si="6"/>
        <v>Bahía de Cádiz</v>
      </c>
      <c r="F43" s="54">
        <f t="shared" si="8"/>
        <v>14026.361000000001</v>
      </c>
      <c r="G43" s="54">
        <f t="shared" si="9"/>
        <v>15919.009000000002</v>
      </c>
    </row>
    <row r="44" spans="1:9" x14ac:dyDescent="0.25">
      <c r="A44" s="54" t="str">
        <f t="shared" si="5"/>
        <v>Bahía de Cádiz</v>
      </c>
      <c r="B44" s="55">
        <f t="shared" si="3"/>
        <v>14026.361000000001</v>
      </c>
      <c r="C44" s="55">
        <f t="shared" si="4"/>
        <v>15919.009000000002</v>
      </c>
      <c r="D44" s="55">
        <f t="shared" si="7"/>
        <v>5</v>
      </c>
      <c r="E44" s="54" t="str">
        <f t="shared" si="6"/>
        <v>Gijón</v>
      </c>
      <c r="F44" s="54">
        <f t="shared" si="8"/>
        <v>8922.3410000000003</v>
      </c>
      <c r="G44" s="54">
        <f t="shared" si="9"/>
        <v>4867.0079999999998</v>
      </c>
    </row>
    <row r="45" spans="1:9" x14ac:dyDescent="0.25">
      <c r="A45" s="54" t="str">
        <f t="shared" si="5"/>
        <v>Baleares</v>
      </c>
      <c r="B45" s="55">
        <f t="shared" si="3"/>
        <v>2458.326</v>
      </c>
      <c r="C45" s="55">
        <f t="shared" si="4"/>
        <v>2585.835</v>
      </c>
      <c r="D45" s="55">
        <f t="shared" si="7"/>
        <v>11</v>
      </c>
      <c r="E45" s="54" t="str">
        <f t="shared" si="6"/>
        <v>Santa Cruz de Tenerife</v>
      </c>
      <c r="F45" s="54">
        <f t="shared" si="8"/>
        <v>4546.9050000000007</v>
      </c>
      <c r="G45" s="54">
        <f t="shared" si="9"/>
        <v>5143.6989999999996</v>
      </c>
    </row>
    <row r="46" spans="1:9" x14ac:dyDescent="0.25">
      <c r="A46" s="54" t="str">
        <f t="shared" si="5"/>
        <v>Barcelona</v>
      </c>
      <c r="B46" s="55">
        <f t="shared" si="3"/>
        <v>2187.4450000000002</v>
      </c>
      <c r="C46" s="55">
        <f t="shared" si="4"/>
        <v>3575.1790000000001</v>
      </c>
      <c r="D46" s="55">
        <f t="shared" si="7"/>
        <v>12</v>
      </c>
      <c r="E46" s="54" t="str">
        <f t="shared" si="6"/>
        <v>Santander</v>
      </c>
      <c r="F46" s="54">
        <f t="shared" si="8"/>
        <v>4493.567</v>
      </c>
      <c r="G46" s="54">
        <f t="shared" si="9"/>
        <v>3471.8240999999998</v>
      </c>
    </row>
    <row r="47" spans="1:9" x14ac:dyDescent="0.25">
      <c r="A47" s="54" t="str">
        <f t="shared" si="5"/>
        <v>Bilbao</v>
      </c>
      <c r="B47" s="55">
        <f t="shared" si="3"/>
        <v>0</v>
      </c>
      <c r="C47" s="55">
        <f t="shared" si="4"/>
        <v>0</v>
      </c>
      <c r="D47" s="55">
        <f t="shared" si="7"/>
        <v>28</v>
      </c>
      <c r="E47" s="54" t="str">
        <f t="shared" si="6"/>
        <v>Almería</v>
      </c>
      <c r="F47" s="54">
        <f t="shared" si="8"/>
        <v>3914.9259999999999</v>
      </c>
      <c r="G47" s="54">
        <f t="shared" si="9"/>
        <v>4163.8616000000002</v>
      </c>
    </row>
    <row r="48" spans="1:9" x14ac:dyDescent="0.25">
      <c r="A48" s="54" t="str">
        <f t="shared" si="5"/>
        <v>Cartagena</v>
      </c>
      <c r="B48" s="55">
        <f t="shared" si="3"/>
        <v>504.06700000000001</v>
      </c>
      <c r="C48" s="55">
        <f t="shared" si="4"/>
        <v>591.57100000000003</v>
      </c>
      <c r="D48" s="55">
        <f t="shared" si="7"/>
        <v>21</v>
      </c>
      <c r="E48" s="54" t="str">
        <f t="shared" si="6"/>
        <v>Castellón</v>
      </c>
      <c r="F48" s="54">
        <f t="shared" si="8"/>
        <v>3275.1109999999999</v>
      </c>
      <c r="G48" s="54">
        <f t="shared" si="9"/>
        <v>3610.779</v>
      </c>
    </row>
    <row r="49" spans="1:7" x14ac:dyDescent="0.25">
      <c r="A49" s="54" t="str">
        <f t="shared" si="5"/>
        <v>Castellón</v>
      </c>
      <c r="B49" s="55">
        <f t="shared" si="3"/>
        <v>3275.1109999999999</v>
      </c>
      <c r="C49" s="55">
        <f t="shared" si="4"/>
        <v>3610.779</v>
      </c>
      <c r="D49" s="55">
        <f t="shared" si="7"/>
        <v>10</v>
      </c>
      <c r="E49" s="54" t="str">
        <f t="shared" si="6"/>
        <v>Baleares</v>
      </c>
      <c r="F49" s="54">
        <f t="shared" si="8"/>
        <v>2458.326</v>
      </c>
      <c r="G49" s="54">
        <f t="shared" si="9"/>
        <v>2585.835</v>
      </c>
    </row>
    <row r="50" spans="1:7" x14ac:dyDescent="0.25">
      <c r="A50" s="54" t="str">
        <f t="shared" si="5"/>
        <v>Ceuta</v>
      </c>
      <c r="B50" s="55">
        <f t="shared" si="3"/>
        <v>54.322000000000003</v>
      </c>
      <c r="C50" s="55">
        <f t="shared" si="4"/>
        <v>32.646999999999998</v>
      </c>
      <c r="D50" s="55">
        <f t="shared" si="7"/>
        <v>24</v>
      </c>
      <c r="E50" s="54" t="str">
        <f t="shared" si="6"/>
        <v>Barcelona</v>
      </c>
      <c r="F50" s="54">
        <f t="shared" si="8"/>
        <v>2187.4450000000002</v>
      </c>
      <c r="G50" s="54">
        <f t="shared" si="9"/>
        <v>3575.1790000000001</v>
      </c>
    </row>
    <row r="51" spans="1:7" x14ac:dyDescent="0.25">
      <c r="A51" s="54" t="str">
        <f t="shared" si="5"/>
        <v>Ferrol-San Cibrao</v>
      </c>
      <c r="B51" s="55">
        <f t="shared" si="3"/>
        <v>177.47800000000001</v>
      </c>
      <c r="C51" s="55">
        <f t="shared" si="4"/>
        <v>146.55100000000002</v>
      </c>
      <c r="D51" s="55">
        <f t="shared" si="7"/>
        <v>22</v>
      </c>
      <c r="E51" s="54" t="str">
        <f t="shared" si="6"/>
        <v>Marín y Ría de Pontevedra</v>
      </c>
      <c r="F51" s="54">
        <f t="shared" si="8"/>
        <v>1895.2629999999999</v>
      </c>
      <c r="G51" s="54">
        <f t="shared" si="9"/>
        <v>1725.3589999999999</v>
      </c>
    </row>
    <row r="52" spans="1:7" x14ac:dyDescent="0.25">
      <c r="A52" s="54" t="str">
        <f t="shared" si="5"/>
        <v>Gijón</v>
      </c>
      <c r="B52" s="55">
        <f t="shared" si="3"/>
        <v>8922.3410000000003</v>
      </c>
      <c r="C52" s="55">
        <f t="shared" si="4"/>
        <v>4867.0079999999998</v>
      </c>
      <c r="D52" s="55">
        <f t="shared" si="7"/>
        <v>6</v>
      </c>
      <c r="E52" s="54" t="str">
        <f t="shared" si="6"/>
        <v>Tarragona</v>
      </c>
      <c r="F52" s="54">
        <f t="shared" si="8"/>
        <v>1728.8620000000001</v>
      </c>
      <c r="G52" s="54">
        <f t="shared" si="9"/>
        <v>2933.4429999999998</v>
      </c>
    </row>
    <row r="53" spans="1:7" x14ac:dyDescent="0.25">
      <c r="A53" s="54" t="str">
        <f t="shared" si="5"/>
        <v>Huelva</v>
      </c>
      <c r="B53" s="55">
        <f t="shared" si="3"/>
        <v>161.95099999999999</v>
      </c>
      <c r="C53" s="55">
        <f t="shared" si="4"/>
        <v>208.09899999999999</v>
      </c>
      <c r="D53" s="55">
        <f t="shared" si="7"/>
        <v>23</v>
      </c>
      <c r="E53" s="54" t="str">
        <f t="shared" si="6"/>
        <v>Valencia</v>
      </c>
      <c r="F53" s="54">
        <f t="shared" si="8"/>
        <v>1516.2329999999999</v>
      </c>
      <c r="G53" s="54">
        <f t="shared" si="9"/>
        <v>1494.662</v>
      </c>
    </row>
    <row r="54" spans="1:7" x14ac:dyDescent="0.25">
      <c r="A54" s="54" t="str">
        <f t="shared" si="5"/>
        <v>Las Palmas</v>
      </c>
      <c r="B54" s="55">
        <f t="shared" si="3"/>
        <v>1282.7429999999999</v>
      </c>
      <c r="C54" s="55">
        <f t="shared" si="4"/>
        <v>1393.229</v>
      </c>
      <c r="D54" s="55">
        <f t="shared" si="7"/>
        <v>16</v>
      </c>
      <c r="E54" s="54" t="str">
        <f t="shared" si="6"/>
        <v>Las Palmas</v>
      </c>
      <c r="F54" s="54">
        <f t="shared" si="8"/>
        <v>1282.7429999999999</v>
      </c>
      <c r="G54" s="54">
        <f t="shared" si="9"/>
        <v>1393.229</v>
      </c>
    </row>
    <row r="55" spans="1:7" x14ac:dyDescent="0.25">
      <c r="A55" s="54" t="str">
        <f t="shared" si="5"/>
        <v>Málaga</v>
      </c>
      <c r="B55" s="55">
        <f t="shared" si="3"/>
        <v>586.03147999999999</v>
      </c>
      <c r="C55" s="55">
        <f t="shared" si="4"/>
        <v>671.15499999999997</v>
      </c>
      <c r="D55" s="55">
        <f t="shared" si="7"/>
        <v>20</v>
      </c>
      <c r="E55" s="54" t="str">
        <f t="shared" si="6"/>
        <v>Alicante</v>
      </c>
      <c r="F55" s="54">
        <f t="shared" si="8"/>
        <v>1281.5550000000001</v>
      </c>
      <c r="G55" s="54">
        <f t="shared" si="9"/>
        <v>867.15899999999999</v>
      </c>
    </row>
    <row r="56" spans="1:7" x14ac:dyDescent="0.25">
      <c r="A56" s="54" t="str">
        <f t="shared" si="5"/>
        <v>Marín y Ría de Pontevedra</v>
      </c>
      <c r="B56" s="55">
        <f t="shared" si="3"/>
        <v>1895.2629999999999</v>
      </c>
      <c r="C56" s="55">
        <f t="shared" si="4"/>
        <v>1725.3589999999999</v>
      </c>
      <c r="D56" s="55">
        <f t="shared" si="7"/>
        <v>13</v>
      </c>
      <c r="E56" s="54" t="str">
        <f t="shared" si="6"/>
        <v>Motril</v>
      </c>
      <c r="F56" s="54">
        <f t="shared" ref="F56:F66" si="10">LOOKUP(E56,$A$39:$A$66,$B$39:$B$66)</f>
        <v>1086.5355999999999</v>
      </c>
      <c r="G56" s="54">
        <f t="shared" si="9"/>
        <v>943.96500000000003</v>
      </c>
    </row>
    <row r="57" spans="1:7" x14ac:dyDescent="0.25">
      <c r="A57" s="54" t="str">
        <f t="shared" si="5"/>
        <v>Melilla</v>
      </c>
      <c r="B57" s="55">
        <f t="shared" si="3"/>
        <v>0</v>
      </c>
      <c r="C57" s="55">
        <f t="shared" si="4"/>
        <v>0</v>
      </c>
      <c r="D57" s="55">
        <f t="shared" si="7"/>
        <v>28</v>
      </c>
      <c r="E57" s="54" t="str">
        <f t="shared" si="6"/>
        <v>Bahía de Algeciras</v>
      </c>
      <c r="F57" s="54">
        <f t="shared" si="10"/>
        <v>887.55999999999972</v>
      </c>
      <c r="G57" s="54">
        <f t="shared" si="9"/>
        <v>937.32</v>
      </c>
    </row>
    <row r="58" spans="1:7" x14ac:dyDescent="0.25">
      <c r="A58" s="54" t="str">
        <f t="shared" si="5"/>
        <v>Motril</v>
      </c>
      <c r="B58" s="55">
        <f t="shared" si="3"/>
        <v>1086.5355999999999</v>
      </c>
      <c r="C58" s="55">
        <f t="shared" si="4"/>
        <v>943.96500000000003</v>
      </c>
      <c r="D58" s="55">
        <f t="shared" si="7"/>
        <v>18</v>
      </c>
      <c r="E58" s="54" t="str">
        <f t="shared" si="6"/>
        <v>Málaga</v>
      </c>
      <c r="F58" s="54">
        <f t="shared" si="10"/>
        <v>586.03147999999999</v>
      </c>
      <c r="G58" s="54">
        <f t="shared" si="9"/>
        <v>671.15499999999997</v>
      </c>
    </row>
    <row r="59" spans="1:7" x14ac:dyDescent="0.25">
      <c r="A59" s="54" t="str">
        <f t="shared" si="5"/>
        <v>Pasaia</v>
      </c>
      <c r="B59" s="55">
        <f t="shared" si="3"/>
        <v>20461.645</v>
      </c>
      <c r="C59" s="55">
        <f t="shared" si="4"/>
        <v>21889.257000000001</v>
      </c>
      <c r="D59" s="55">
        <f t="shared" si="7"/>
        <v>3</v>
      </c>
      <c r="E59" s="54" t="str">
        <f t="shared" si="6"/>
        <v>Cartagena</v>
      </c>
      <c r="F59" s="54">
        <f t="shared" si="10"/>
        <v>504.06700000000001</v>
      </c>
      <c r="G59" s="54">
        <f t="shared" si="9"/>
        <v>591.57100000000003</v>
      </c>
    </row>
    <row r="60" spans="1:7" x14ac:dyDescent="0.25">
      <c r="A60" s="54" t="str">
        <f t="shared" si="5"/>
        <v>Santa Cruz de Tenerife</v>
      </c>
      <c r="B60" s="55">
        <f t="shared" si="3"/>
        <v>4546.9050000000007</v>
      </c>
      <c r="C60" s="55">
        <f t="shared" si="4"/>
        <v>5143.6989999999996</v>
      </c>
      <c r="D60" s="55">
        <f t="shared" si="7"/>
        <v>7</v>
      </c>
      <c r="E60" s="54" t="str">
        <f t="shared" si="6"/>
        <v>Ferrol-San Cibrao</v>
      </c>
      <c r="F60" s="54">
        <f t="shared" si="10"/>
        <v>177.47800000000001</v>
      </c>
      <c r="G60" s="54">
        <f t="shared" si="9"/>
        <v>146.55100000000002</v>
      </c>
    </row>
    <row r="61" spans="1:7" x14ac:dyDescent="0.25">
      <c r="A61" s="54" t="str">
        <f t="shared" si="5"/>
        <v>Santander</v>
      </c>
      <c r="B61" s="55">
        <f t="shared" si="3"/>
        <v>4493.567</v>
      </c>
      <c r="C61" s="55">
        <f t="shared" si="4"/>
        <v>3471.8240999999998</v>
      </c>
      <c r="D61" s="55">
        <f t="shared" si="7"/>
        <v>8</v>
      </c>
      <c r="E61" s="54" t="str">
        <f t="shared" si="6"/>
        <v>Huelva</v>
      </c>
      <c r="F61" s="54">
        <f t="shared" si="10"/>
        <v>161.95099999999999</v>
      </c>
      <c r="G61" s="54">
        <f t="shared" si="9"/>
        <v>208.09899999999999</v>
      </c>
    </row>
    <row r="62" spans="1:7" x14ac:dyDescent="0.25">
      <c r="A62" s="54" t="str">
        <f t="shared" si="5"/>
        <v>Sevilla</v>
      </c>
      <c r="B62" s="55">
        <f t="shared" si="3"/>
        <v>0</v>
      </c>
      <c r="C62" s="55">
        <f t="shared" si="4"/>
        <v>0</v>
      </c>
      <c r="D62" s="55">
        <f t="shared" si="7"/>
        <v>28</v>
      </c>
      <c r="E62" s="54" t="str">
        <f t="shared" si="6"/>
        <v>Ceuta</v>
      </c>
      <c r="F62" s="54">
        <f t="shared" si="10"/>
        <v>54.322000000000003</v>
      </c>
      <c r="G62" s="54">
        <f t="shared" si="9"/>
        <v>32.646999999999998</v>
      </c>
    </row>
    <row r="63" spans="1:7" x14ac:dyDescent="0.25">
      <c r="A63" s="54" t="str">
        <f t="shared" si="5"/>
        <v>Tarragona</v>
      </c>
      <c r="B63" s="55">
        <f t="shared" si="3"/>
        <v>1728.8620000000001</v>
      </c>
      <c r="C63" s="55">
        <f t="shared" si="4"/>
        <v>2933.4429999999998</v>
      </c>
      <c r="D63" s="55">
        <f t="shared" si="7"/>
        <v>14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1516.2329999999999</v>
      </c>
      <c r="C64" s="55">
        <f t="shared" si="4"/>
        <v>1494.662</v>
      </c>
      <c r="D64" s="55">
        <f t="shared" si="7"/>
        <v>15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36796.39</v>
      </c>
      <c r="C65" s="55">
        <f t="shared" si="4"/>
        <v>79803.375</v>
      </c>
      <c r="D65" s="55">
        <f t="shared" si="7"/>
        <v>1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0</v>
      </c>
      <c r="C66" s="55">
        <f t="shared" si="4"/>
        <v>0</v>
      </c>
      <c r="D66" s="55">
        <f t="shared" si="7"/>
        <v>28</v>
      </c>
      <c r="E66" s="54" t="str">
        <f t="shared" si="6"/>
        <v>Bilbao</v>
      </c>
      <c r="F66" s="54">
        <f t="shared" si="10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/>
  </sheetViews>
  <sheetFormatPr baseColWidth="10" defaultRowHeight="15" x14ac:dyDescent="0.25"/>
  <cols>
    <col min="1" max="1" width="21.28515625" style="41" bestFit="1" customWidth="1"/>
    <col min="2" max="4" width="11.5703125" style="41" bestFit="1" customWidth="1"/>
    <col min="5" max="5" width="11.42578125" style="4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99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26358</v>
      </c>
      <c r="C7" s="2">
        <v>21205</v>
      </c>
      <c r="D7" s="2">
        <v>76142</v>
      </c>
      <c r="E7" s="2">
        <v>61164</v>
      </c>
      <c r="F7" s="45">
        <f>((E7*100)/D7)-100</f>
        <v>-19.67114076331066</v>
      </c>
      <c r="G7" s="46"/>
      <c r="H7" s="46"/>
      <c r="I7" s="46"/>
    </row>
    <row r="8" spans="1:12" x14ac:dyDescent="0.25">
      <c r="A8" s="47" t="s">
        <v>136</v>
      </c>
      <c r="B8" s="3">
        <v>1806</v>
      </c>
      <c r="C8" s="3">
        <v>1616</v>
      </c>
      <c r="D8" s="3">
        <v>21965</v>
      </c>
      <c r="E8" s="3">
        <v>14635</v>
      </c>
      <c r="F8" s="48">
        <f t="shared" ref="F8:F34" si="0">((E8*100)/D8)-100</f>
        <v>-33.37127247894378</v>
      </c>
      <c r="G8" s="46"/>
      <c r="H8" s="46"/>
      <c r="I8" s="46"/>
    </row>
    <row r="9" spans="1:12" x14ac:dyDescent="0.25">
      <c r="A9" s="44" t="s">
        <v>137</v>
      </c>
      <c r="B9" s="2">
        <v>4469</v>
      </c>
      <c r="C9" s="2">
        <v>2804</v>
      </c>
      <c r="D9" s="2">
        <v>77909</v>
      </c>
      <c r="E9" s="2">
        <v>40747</v>
      </c>
      <c r="F9" s="45">
        <f t="shared" si="0"/>
        <v>-47.699238855587929</v>
      </c>
      <c r="G9" s="46"/>
      <c r="H9" s="46"/>
      <c r="I9" s="46"/>
    </row>
    <row r="10" spans="1:12" x14ac:dyDescent="0.25">
      <c r="A10" s="47" t="s">
        <v>138</v>
      </c>
      <c r="B10" s="3">
        <v>3341</v>
      </c>
      <c r="C10" s="3">
        <v>3622</v>
      </c>
      <c r="D10" s="3">
        <v>45791</v>
      </c>
      <c r="E10" s="3">
        <v>53086</v>
      </c>
      <c r="F10" s="48">
        <f t="shared" si="0"/>
        <v>15.931078159463652</v>
      </c>
      <c r="G10" s="46"/>
      <c r="H10" s="46"/>
      <c r="I10" s="46"/>
    </row>
    <row r="11" spans="1:12" x14ac:dyDescent="0.25">
      <c r="A11" s="44" t="s">
        <v>139</v>
      </c>
      <c r="B11" s="2">
        <v>183225</v>
      </c>
      <c r="C11" s="2">
        <v>179530</v>
      </c>
      <c r="D11" s="2">
        <v>2398322</v>
      </c>
      <c r="E11" s="2">
        <v>1982166</v>
      </c>
      <c r="F11" s="45">
        <f t="shared" si="0"/>
        <v>-17.351965249036624</v>
      </c>
      <c r="G11" s="46"/>
      <c r="H11" s="46"/>
      <c r="I11" s="46"/>
    </row>
    <row r="12" spans="1:12" x14ac:dyDescent="0.25">
      <c r="A12" s="47" t="s">
        <v>140</v>
      </c>
      <c r="B12" s="3">
        <v>2993</v>
      </c>
      <c r="C12" s="3">
        <v>5167</v>
      </c>
      <c r="D12" s="3">
        <v>85241</v>
      </c>
      <c r="E12" s="3">
        <v>74594</v>
      </c>
      <c r="F12" s="48">
        <f t="shared" si="0"/>
        <v>-12.490468201921615</v>
      </c>
      <c r="G12" s="46"/>
      <c r="H12" s="46"/>
      <c r="I12" s="46"/>
    </row>
    <row r="13" spans="1:12" x14ac:dyDescent="0.25">
      <c r="A13" s="44" t="s">
        <v>141</v>
      </c>
      <c r="B13" s="2">
        <v>6239</v>
      </c>
      <c r="C13" s="2">
        <v>2766</v>
      </c>
      <c r="D13" s="2">
        <v>285890</v>
      </c>
      <c r="E13" s="2">
        <v>37533</v>
      </c>
      <c r="F13" s="45">
        <f t="shared" si="0"/>
        <v>-86.871524012732166</v>
      </c>
      <c r="G13" s="46"/>
      <c r="H13" s="46"/>
      <c r="I13" s="46"/>
    </row>
    <row r="14" spans="1:12" x14ac:dyDescent="0.25">
      <c r="A14" s="47" t="s">
        <v>142</v>
      </c>
      <c r="B14" s="3">
        <v>108104</v>
      </c>
      <c r="C14" s="3">
        <v>95691</v>
      </c>
      <c r="D14" s="3">
        <v>1731725</v>
      </c>
      <c r="E14" s="3">
        <v>1024041.2299999999</v>
      </c>
      <c r="F14" s="48">
        <f t="shared" si="0"/>
        <v>-40.865828581327875</v>
      </c>
      <c r="G14" s="46"/>
      <c r="H14" s="46"/>
      <c r="I14" s="46"/>
    </row>
    <row r="15" spans="1:12" x14ac:dyDescent="0.25">
      <c r="A15" s="44" t="s">
        <v>143</v>
      </c>
      <c r="B15" s="2">
        <v>8684</v>
      </c>
      <c r="C15" s="2">
        <v>6083</v>
      </c>
      <c r="D15" s="2">
        <v>114732</v>
      </c>
      <c r="E15" s="2">
        <v>101056</v>
      </c>
      <c r="F15" s="45">
        <f t="shared" si="0"/>
        <v>-11.919952585154974</v>
      </c>
      <c r="G15" s="46"/>
      <c r="H15" s="46"/>
      <c r="I15" s="46"/>
    </row>
    <row r="16" spans="1:12" x14ac:dyDescent="0.25">
      <c r="A16" s="47" t="s">
        <v>144</v>
      </c>
      <c r="B16" s="3">
        <v>22149</v>
      </c>
      <c r="C16" s="3">
        <v>14854</v>
      </c>
      <c r="D16" s="3">
        <v>182604</v>
      </c>
      <c r="E16" s="3">
        <v>185950</v>
      </c>
      <c r="F16" s="48">
        <f t="shared" si="0"/>
        <v>1.8323804516878113</v>
      </c>
      <c r="G16" s="46"/>
      <c r="H16" s="46"/>
      <c r="I16" s="46"/>
    </row>
    <row r="17" spans="1:9" x14ac:dyDescent="0.25">
      <c r="A17" s="44" t="s">
        <v>145</v>
      </c>
      <c r="B17" s="2">
        <v>843</v>
      </c>
      <c r="C17" s="2">
        <v>2728</v>
      </c>
      <c r="D17" s="2">
        <v>20030</v>
      </c>
      <c r="E17" s="2">
        <v>31537</v>
      </c>
      <c r="F17" s="45">
        <f t="shared" si="0"/>
        <v>57.448826759860196</v>
      </c>
      <c r="G17" s="46"/>
      <c r="H17" s="46"/>
      <c r="I17" s="46"/>
    </row>
    <row r="18" spans="1:9" x14ac:dyDescent="0.25">
      <c r="A18" s="47" t="s">
        <v>146</v>
      </c>
      <c r="B18" s="3">
        <v>60954</v>
      </c>
      <c r="C18" s="3">
        <v>42580</v>
      </c>
      <c r="D18" s="3">
        <v>772552</v>
      </c>
      <c r="E18" s="3">
        <v>555985</v>
      </c>
      <c r="F18" s="48">
        <f t="shared" si="0"/>
        <v>-28.032676117594676</v>
      </c>
      <c r="G18" s="46"/>
      <c r="H18" s="46"/>
      <c r="I18" s="46"/>
    </row>
    <row r="19" spans="1:9" x14ac:dyDescent="0.25">
      <c r="A19" s="44" t="s">
        <v>147</v>
      </c>
      <c r="B19" s="2">
        <v>1025</v>
      </c>
      <c r="C19" s="2">
        <v>967</v>
      </c>
      <c r="D19" s="2">
        <v>10903</v>
      </c>
      <c r="E19" s="2">
        <v>13728</v>
      </c>
      <c r="F19" s="45">
        <f t="shared" si="0"/>
        <v>25.910299917453912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16223</v>
      </c>
      <c r="E20" s="3">
        <v>19313</v>
      </c>
      <c r="F20" s="48">
        <f t="shared" si="0"/>
        <v>19.047031991616834</v>
      </c>
      <c r="G20" s="46"/>
      <c r="H20" s="46"/>
      <c r="I20" s="46"/>
    </row>
    <row r="21" spans="1:9" x14ac:dyDescent="0.25">
      <c r="A21" s="44" t="s">
        <v>149</v>
      </c>
      <c r="B21" s="2">
        <v>14902</v>
      </c>
      <c r="C21" s="2">
        <v>13679</v>
      </c>
      <c r="D21" s="2">
        <v>216606</v>
      </c>
      <c r="E21" s="2">
        <v>156752</v>
      </c>
      <c r="F21" s="45">
        <f t="shared" si="0"/>
        <v>-27.632660221785173</v>
      </c>
      <c r="G21" s="46"/>
      <c r="H21" s="46"/>
      <c r="I21" s="46"/>
    </row>
    <row r="22" spans="1:9" x14ac:dyDescent="0.25">
      <c r="A22" s="47" t="s">
        <v>150</v>
      </c>
      <c r="B22" s="3">
        <v>247501</v>
      </c>
      <c r="C22" s="3">
        <v>184257</v>
      </c>
      <c r="D22" s="3">
        <v>2519563</v>
      </c>
      <c r="E22" s="3">
        <v>2329507</v>
      </c>
      <c r="F22" s="48">
        <f t="shared" si="0"/>
        <v>-7.5432128507999181</v>
      </c>
      <c r="G22" s="46"/>
      <c r="H22" s="46"/>
      <c r="I22" s="46"/>
    </row>
    <row r="23" spans="1:9" x14ac:dyDescent="0.25">
      <c r="A23" s="44" t="s">
        <v>151</v>
      </c>
      <c r="B23" s="2">
        <v>6701</v>
      </c>
      <c r="C23" s="2">
        <v>2551</v>
      </c>
      <c r="D23" s="2">
        <v>103181</v>
      </c>
      <c r="E23" s="2">
        <v>61677</v>
      </c>
      <c r="F23" s="45">
        <f t="shared" si="0"/>
        <v>-40.224459929638208</v>
      </c>
      <c r="G23" s="46"/>
      <c r="H23" s="46"/>
      <c r="I23" s="46"/>
    </row>
    <row r="24" spans="1:9" x14ac:dyDescent="0.25">
      <c r="A24" s="47" t="s">
        <v>152</v>
      </c>
      <c r="B24" s="3">
        <v>1634</v>
      </c>
      <c r="C24" s="3">
        <v>2603</v>
      </c>
      <c r="D24" s="3">
        <v>31496</v>
      </c>
      <c r="E24" s="3">
        <v>29188</v>
      </c>
      <c r="F24" s="48">
        <f t="shared" si="0"/>
        <v>-7.3279146558293178</v>
      </c>
      <c r="G24" s="46"/>
      <c r="H24" s="46"/>
      <c r="I24" s="46"/>
    </row>
    <row r="25" spans="1:9" x14ac:dyDescent="0.25">
      <c r="A25" s="44" t="s">
        <v>153</v>
      </c>
      <c r="B25" s="2">
        <v>461</v>
      </c>
      <c r="C25" s="2">
        <v>653</v>
      </c>
      <c r="D25" s="2">
        <v>4626</v>
      </c>
      <c r="E25" s="2">
        <v>4692</v>
      </c>
      <c r="F25" s="45">
        <f t="shared" si="0"/>
        <v>1.4267185473411104</v>
      </c>
      <c r="G25" s="46"/>
      <c r="H25" s="46"/>
      <c r="I25" s="46"/>
    </row>
    <row r="26" spans="1:9" x14ac:dyDescent="0.25">
      <c r="A26" s="47" t="s">
        <v>154</v>
      </c>
      <c r="B26" s="3">
        <v>4633</v>
      </c>
      <c r="C26" s="3">
        <v>1114</v>
      </c>
      <c r="D26" s="3">
        <v>37573</v>
      </c>
      <c r="E26" s="3">
        <v>19228</v>
      </c>
      <c r="F26" s="48">
        <f t="shared" si="0"/>
        <v>-48.824954089372689</v>
      </c>
      <c r="G26" s="46"/>
      <c r="H26" s="46"/>
      <c r="I26" s="46"/>
    </row>
    <row r="27" spans="1:9" x14ac:dyDescent="0.25">
      <c r="A27" s="44" t="s">
        <v>155</v>
      </c>
      <c r="B27" s="2">
        <v>3492</v>
      </c>
      <c r="C27" s="2">
        <v>3373</v>
      </c>
      <c r="D27" s="2">
        <v>25110</v>
      </c>
      <c r="E27" s="2">
        <v>22843</v>
      </c>
      <c r="F27" s="45">
        <f t="shared" si="0"/>
        <v>-9.0282755874153793</v>
      </c>
      <c r="G27" s="46"/>
      <c r="H27" s="46"/>
      <c r="I27" s="46"/>
    </row>
    <row r="28" spans="1:9" x14ac:dyDescent="0.25">
      <c r="A28" s="47" t="s">
        <v>156</v>
      </c>
      <c r="B28" s="3">
        <v>94960</v>
      </c>
      <c r="C28" s="3">
        <v>37853</v>
      </c>
      <c r="D28" s="3">
        <v>646957</v>
      </c>
      <c r="E28" s="3">
        <v>497617</v>
      </c>
      <c r="F28" s="48">
        <f t="shared" si="0"/>
        <v>-23.083450677556627</v>
      </c>
      <c r="G28" s="46"/>
      <c r="H28" s="46"/>
      <c r="I28" s="46"/>
    </row>
    <row r="29" spans="1:9" x14ac:dyDescent="0.25">
      <c r="A29" s="44" t="s">
        <v>157</v>
      </c>
      <c r="B29" s="2">
        <v>2330</v>
      </c>
      <c r="C29" s="2">
        <v>1628</v>
      </c>
      <c r="D29" s="2">
        <v>25833</v>
      </c>
      <c r="E29" s="2">
        <v>24495</v>
      </c>
      <c r="F29" s="45">
        <f t="shared" si="0"/>
        <v>-5.179421669957037</v>
      </c>
      <c r="G29" s="46"/>
      <c r="H29" s="46"/>
      <c r="I29" s="46"/>
    </row>
    <row r="30" spans="1:9" x14ac:dyDescent="0.25">
      <c r="A30" s="47" t="s">
        <v>158</v>
      </c>
      <c r="B30" s="3">
        <v>13015</v>
      </c>
      <c r="C30" s="3">
        <v>2323</v>
      </c>
      <c r="D30" s="3">
        <v>37199</v>
      </c>
      <c r="E30" s="3">
        <v>26913</v>
      </c>
      <c r="F30" s="48">
        <f t="shared" si="0"/>
        <v>-27.651280948412591</v>
      </c>
      <c r="G30" s="46"/>
      <c r="H30" s="46"/>
      <c r="I30" s="46"/>
    </row>
    <row r="31" spans="1:9" x14ac:dyDescent="0.25">
      <c r="A31" s="44" t="s">
        <v>159</v>
      </c>
      <c r="B31" s="2">
        <v>6297</v>
      </c>
      <c r="C31" s="2">
        <v>4950</v>
      </c>
      <c r="D31" s="2">
        <v>76676</v>
      </c>
      <c r="E31" s="2">
        <v>66441</v>
      </c>
      <c r="F31" s="45">
        <f t="shared" si="0"/>
        <v>-13.348374980437171</v>
      </c>
      <c r="G31" s="46"/>
      <c r="H31" s="46"/>
      <c r="I31" s="46"/>
    </row>
    <row r="32" spans="1:9" x14ac:dyDescent="0.25">
      <c r="A32" s="47" t="s">
        <v>160</v>
      </c>
      <c r="B32" s="3">
        <v>26238</v>
      </c>
      <c r="C32" s="3">
        <v>36668</v>
      </c>
      <c r="D32" s="3">
        <v>334321</v>
      </c>
      <c r="E32" s="3">
        <v>336071</v>
      </c>
      <c r="F32" s="48">
        <f t="shared" si="0"/>
        <v>0.52344902055210696</v>
      </c>
      <c r="G32" s="46"/>
      <c r="H32" s="46"/>
      <c r="I32" s="46"/>
    </row>
    <row r="33" spans="1:9" x14ac:dyDescent="0.25">
      <c r="A33" s="44" t="s">
        <v>161</v>
      </c>
      <c r="B33" s="2">
        <v>11504</v>
      </c>
      <c r="C33" s="2">
        <v>13496</v>
      </c>
      <c r="D33" s="2">
        <v>142862</v>
      </c>
      <c r="E33" s="2">
        <v>122432</v>
      </c>
      <c r="F33" s="45">
        <f t="shared" si="0"/>
        <v>-14.300513782531397</v>
      </c>
      <c r="G33" s="46"/>
      <c r="H33" s="46"/>
      <c r="I33" s="46"/>
    </row>
    <row r="34" spans="1:9" x14ac:dyDescent="0.25">
      <c r="A34" s="47" t="s">
        <v>162</v>
      </c>
      <c r="B34" s="3">
        <v>345</v>
      </c>
      <c r="C34" s="3">
        <v>605</v>
      </c>
      <c r="D34" s="3">
        <v>5283</v>
      </c>
      <c r="E34" s="3">
        <v>5249</v>
      </c>
      <c r="F34" s="48">
        <f t="shared" si="0"/>
        <v>-0.64357372704903071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864203</v>
      </c>
      <c r="C35" s="50">
        <f t="shared" ref="C35:E35" si="1">SUM(C7:C34)</f>
        <v>685366</v>
      </c>
      <c r="D35" s="50">
        <f t="shared" si="1"/>
        <v>10047315</v>
      </c>
      <c r="E35" s="50">
        <f t="shared" si="1"/>
        <v>7898640.2300000004</v>
      </c>
      <c r="F35" s="51">
        <f t="shared" ref="F35" si="2">((E35*100)/D35)-100</f>
        <v>-21.385561913804835</v>
      </c>
      <c r="G35" s="46"/>
      <c r="H35" s="46"/>
      <c r="I35" s="46"/>
    </row>
    <row r="37" spans="1:9" s="72" customFormat="1" x14ac:dyDescent="0.25">
      <c r="A37" s="53"/>
    </row>
    <row r="38" spans="1:9" s="54" customFormat="1" x14ac:dyDescent="0.25">
      <c r="B38" s="54">
        <f t="shared" ref="B38:B66" si="3">E6</f>
        <v>2020</v>
      </c>
      <c r="C38" s="54">
        <f t="shared" ref="C38:C66" si="4">D6</f>
        <v>2019</v>
      </c>
      <c r="F38" s="54">
        <f>B38</f>
        <v>2020</v>
      </c>
      <c r="G38" s="54">
        <f>C38</f>
        <v>2019</v>
      </c>
    </row>
    <row r="39" spans="1:9" s="54" customFormat="1" x14ac:dyDescent="0.25">
      <c r="A39" s="54" t="str">
        <f t="shared" ref="A39:A66" si="5">A7</f>
        <v>A Coruña</v>
      </c>
      <c r="B39" s="55">
        <f t="shared" si="3"/>
        <v>61164</v>
      </c>
      <c r="C39" s="55">
        <f t="shared" si="4"/>
        <v>76142</v>
      </c>
      <c r="D39" s="55">
        <f>_xlfn.RANK.EQ(B39,$B$39:$B$66)+COUNTIF($B$39:$B$66,B39)-1</f>
        <v>14</v>
      </c>
      <c r="E39" s="54" t="str">
        <f t="shared" ref="E39:E66" si="6">INDEX($A$39:$B$66,MATCH(ROW()-38,$D$39:$D$66,0),1)</f>
        <v>Las Palmas</v>
      </c>
      <c r="F39" s="54">
        <f>LOOKUP(E39,$A$39:$A$66,$B$39:$B$66)</f>
        <v>2329507</v>
      </c>
      <c r="G39" s="54">
        <f>LOOKUP(E39,$A$39:$A$66,$C$39:$C$66)</f>
        <v>2519563</v>
      </c>
    </row>
    <row r="40" spans="1:9" s="54" customFormat="1" x14ac:dyDescent="0.25">
      <c r="A40" s="54" t="str">
        <f t="shared" si="5"/>
        <v>Alicante</v>
      </c>
      <c r="B40" s="55">
        <f t="shared" si="3"/>
        <v>14635</v>
      </c>
      <c r="C40" s="55">
        <f t="shared" si="4"/>
        <v>21965</v>
      </c>
      <c r="D40" s="55">
        <f t="shared" ref="D40:D66" si="7">_xlfn.RANK.EQ(B40,$B$39:$B$66)+COUNTIF($B$39:$B$66,B40)-1</f>
        <v>25</v>
      </c>
      <c r="E40" s="54" t="str">
        <f t="shared" si="6"/>
        <v>Bahía de Algeciras</v>
      </c>
      <c r="F40" s="54">
        <f t="shared" ref="F40:F55" si="8">LOOKUP(E40,$A$39:$A$66,$B$39:$B$66)</f>
        <v>1982166</v>
      </c>
      <c r="G40" s="54">
        <f t="shared" ref="G40:G66" si="9">LOOKUP(E40,$A$39:$A$66,$C$39:$C$66)</f>
        <v>2398322</v>
      </c>
    </row>
    <row r="41" spans="1:9" s="54" customFormat="1" x14ac:dyDescent="0.25">
      <c r="A41" s="54" t="str">
        <f t="shared" si="5"/>
        <v>Almería</v>
      </c>
      <c r="B41" s="55">
        <f t="shared" si="3"/>
        <v>40747</v>
      </c>
      <c r="C41" s="55">
        <f t="shared" si="4"/>
        <v>77909</v>
      </c>
      <c r="D41" s="55">
        <f t="shared" si="7"/>
        <v>16</v>
      </c>
      <c r="E41" s="54" t="str">
        <f t="shared" si="6"/>
        <v>Barcelona</v>
      </c>
      <c r="F41" s="54">
        <f t="shared" si="8"/>
        <v>1024041.2299999999</v>
      </c>
      <c r="G41" s="54">
        <f t="shared" si="9"/>
        <v>1731725</v>
      </c>
    </row>
    <row r="42" spans="1:9" s="54" customFormat="1" x14ac:dyDescent="0.25">
      <c r="A42" s="54" t="str">
        <f t="shared" si="5"/>
        <v>Avilés</v>
      </c>
      <c r="B42" s="55">
        <f t="shared" si="3"/>
        <v>53086</v>
      </c>
      <c r="C42" s="55">
        <f t="shared" si="4"/>
        <v>45791</v>
      </c>
      <c r="D42" s="55">
        <f t="shared" si="7"/>
        <v>15</v>
      </c>
      <c r="E42" s="54" t="str">
        <f t="shared" si="6"/>
        <v>Ceuta</v>
      </c>
      <c r="F42" s="54">
        <f t="shared" si="8"/>
        <v>555985</v>
      </c>
      <c r="G42" s="54">
        <f t="shared" si="9"/>
        <v>772552</v>
      </c>
    </row>
    <row r="43" spans="1:9" s="54" customFormat="1" x14ac:dyDescent="0.25">
      <c r="A43" s="54" t="str">
        <f t="shared" si="5"/>
        <v>Bahía de Algeciras</v>
      </c>
      <c r="B43" s="55">
        <f t="shared" si="3"/>
        <v>1982166</v>
      </c>
      <c r="C43" s="55">
        <f t="shared" si="4"/>
        <v>2398322</v>
      </c>
      <c r="D43" s="55">
        <f t="shared" si="7"/>
        <v>2</v>
      </c>
      <c r="E43" s="54" t="str">
        <f t="shared" si="6"/>
        <v>Santa Cruz de Tenerife</v>
      </c>
      <c r="F43" s="54">
        <f t="shared" si="8"/>
        <v>497617</v>
      </c>
      <c r="G43" s="54">
        <f t="shared" si="9"/>
        <v>646957</v>
      </c>
    </row>
    <row r="44" spans="1:9" s="54" customFormat="1" x14ac:dyDescent="0.25">
      <c r="A44" s="54" t="str">
        <f t="shared" si="5"/>
        <v>Bahía de Cádiz</v>
      </c>
      <c r="B44" s="55">
        <f t="shared" si="3"/>
        <v>74594</v>
      </c>
      <c r="C44" s="55">
        <f t="shared" si="4"/>
        <v>85241</v>
      </c>
      <c r="D44" s="55">
        <f t="shared" si="7"/>
        <v>11</v>
      </c>
      <c r="E44" s="54" t="str">
        <f t="shared" si="6"/>
        <v>Valencia</v>
      </c>
      <c r="F44" s="54">
        <f t="shared" si="8"/>
        <v>336071</v>
      </c>
      <c r="G44" s="54">
        <f t="shared" si="9"/>
        <v>334321</v>
      </c>
    </row>
    <row r="45" spans="1:9" s="54" customFormat="1" x14ac:dyDescent="0.25">
      <c r="A45" s="54" t="str">
        <f t="shared" si="5"/>
        <v>Baleares</v>
      </c>
      <c r="B45" s="55">
        <f t="shared" si="3"/>
        <v>37533</v>
      </c>
      <c r="C45" s="55">
        <f t="shared" si="4"/>
        <v>285890</v>
      </c>
      <c r="D45" s="55">
        <f t="shared" si="7"/>
        <v>17</v>
      </c>
      <c r="E45" s="54" t="str">
        <f t="shared" si="6"/>
        <v>Cartagena</v>
      </c>
      <c r="F45" s="54">
        <f t="shared" si="8"/>
        <v>185950</v>
      </c>
      <c r="G45" s="54">
        <f t="shared" si="9"/>
        <v>182604</v>
      </c>
    </row>
    <row r="46" spans="1:9" s="54" customFormat="1" x14ac:dyDescent="0.25">
      <c r="A46" s="54" t="str">
        <f t="shared" si="5"/>
        <v>Barcelona</v>
      </c>
      <c r="B46" s="55">
        <f t="shared" si="3"/>
        <v>1024041.2299999999</v>
      </c>
      <c r="C46" s="55">
        <f t="shared" si="4"/>
        <v>1731725</v>
      </c>
      <c r="D46" s="55">
        <f t="shared" si="7"/>
        <v>3</v>
      </c>
      <c r="E46" s="54" t="str">
        <f t="shared" si="6"/>
        <v>Huelva</v>
      </c>
      <c r="F46" s="54">
        <f t="shared" si="8"/>
        <v>156752</v>
      </c>
      <c r="G46" s="54">
        <f t="shared" si="9"/>
        <v>216606</v>
      </c>
    </row>
    <row r="47" spans="1:9" s="54" customFormat="1" x14ac:dyDescent="0.25">
      <c r="A47" s="54" t="str">
        <f t="shared" si="5"/>
        <v>Bilbao</v>
      </c>
      <c r="B47" s="55">
        <f t="shared" si="3"/>
        <v>101056</v>
      </c>
      <c r="C47" s="55">
        <f t="shared" si="4"/>
        <v>114732</v>
      </c>
      <c r="D47" s="55">
        <f t="shared" si="7"/>
        <v>10</v>
      </c>
      <c r="E47" s="54" t="str">
        <f t="shared" si="6"/>
        <v>Vigo</v>
      </c>
      <c r="F47" s="54">
        <f t="shared" si="8"/>
        <v>122432</v>
      </c>
      <c r="G47" s="54">
        <f t="shared" si="9"/>
        <v>142862</v>
      </c>
    </row>
    <row r="48" spans="1:9" s="54" customFormat="1" x14ac:dyDescent="0.25">
      <c r="A48" s="54" t="str">
        <f t="shared" si="5"/>
        <v>Cartagena</v>
      </c>
      <c r="B48" s="55">
        <f t="shared" si="3"/>
        <v>185950</v>
      </c>
      <c r="C48" s="55">
        <f t="shared" si="4"/>
        <v>182604</v>
      </c>
      <c r="D48" s="55">
        <f t="shared" si="7"/>
        <v>7</v>
      </c>
      <c r="E48" s="54" t="str">
        <f t="shared" si="6"/>
        <v>Bilbao</v>
      </c>
      <c r="F48" s="54">
        <f t="shared" si="8"/>
        <v>101056</v>
      </c>
      <c r="G48" s="54">
        <f t="shared" si="9"/>
        <v>114732</v>
      </c>
    </row>
    <row r="49" spans="1:7" s="54" customFormat="1" x14ac:dyDescent="0.25">
      <c r="A49" s="54" t="str">
        <f t="shared" si="5"/>
        <v>Castellón</v>
      </c>
      <c r="B49" s="55">
        <f t="shared" si="3"/>
        <v>31537</v>
      </c>
      <c r="C49" s="55">
        <f t="shared" si="4"/>
        <v>20030</v>
      </c>
      <c r="D49" s="55">
        <f t="shared" si="7"/>
        <v>18</v>
      </c>
      <c r="E49" s="54" t="str">
        <f t="shared" si="6"/>
        <v>Bahía de Cádiz</v>
      </c>
      <c r="F49" s="54">
        <f t="shared" si="8"/>
        <v>74594</v>
      </c>
      <c r="G49" s="54">
        <f t="shared" si="9"/>
        <v>85241</v>
      </c>
    </row>
    <row r="50" spans="1:7" s="54" customFormat="1" x14ac:dyDescent="0.25">
      <c r="A50" s="54" t="str">
        <f t="shared" si="5"/>
        <v>Ceuta</v>
      </c>
      <c r="B50" s="55">
        <f t="shared" si="3"/>
        <v>555985</v>
      </c>
      <c r="C50" s="55">
        <f t="shared" si="4"/>
        <v>772552</v>
      </c>
      <c r="D50" s="55">
        <f t="shared" si="7"/>
        <v>4</v>
      </c>
      <c r="E50" s="54" t="str">
        <f t="shared" si="6"/>
        <v>Tarragona</v>
      </c>
      <c r="F50" s="54">
        <f t="shared" si="8"/>
        <v>66441</v>
      </c>
      <c r="G50" s="54">
        <f t="shared" si="9"/>
        <v>76676</v>
      </c>
    </row>
    <row r="51" spans="1:7" s="54" customFormat="1" x14ac:dyDescent="0.25">
      <c r="A51" s="54" t="str">
        <f t="shared" si="5"/>
        <v>Ferrol-San Cibrao</v>
      </c>
      <c r="B51" s="55">
        <f t="shared" si="3"/>
        <v>13728</v>
      </c>
      <c r="C51" s="55">
        <f t="shared" si="4"/>
        <v>10903</v>
      </c>
      <c r="D51" s="55">
        <f t="shared" si="7"/>
        <v>26</v>
      </c>
      <c r="E51" s="54" t="str">
        <f t="shared" si="6"/>
        <v>Málaga</v>
      </c>
      <c r="F51" s="54">
        <f t="shared" si="8"/>
        <v>61677</v>
      </c>
      <c r="G51" s="54">
        <f t="shared" si="9"/>
        <v>103181</v>
      </c>
    </row>
    <row r="52" spans="1:7" s="54" customFormat="1" x14ac:dyDescent="0.25">
      <c r="A52" s="54" t="str">
        <f t="shared" si="5"/>
        <v>Gijón</v>
      </c>
      <c r="B52" s="55">
        <f t="shared" si="3"/>
        <v>19313</v>
      </c>
      <c r="C52" s="55">
        <f t="shared" si="4"/>
        <v>16223</v>
      </c>
      <c r="D52" s="55">
        <f t="shared" si="7"/>
        <v>23</v>
      </c>
      <c r="E52" s="54" t="str">
        <f t="shared" si="6"/>
        <v>A Coruña</v>
      </c>
      <c r="F52" s="54">
        <f t="shared" si="8"/>
        <v>61164</v>
      </c>
      <c r="G52" s="54">
        <f t="shared" si="9"/>
        <v>76142</v>
      </c>
    </row>
    <row r="53" spans="1:7" s="54" customFormat="1" x14ac:dyDescent="0.25">
      <c r="A53" s="54" t="str">
        <f t="shared" si="5"/>
        <v>Huelva</v>
      </c>
      <c r="B53" s="55">
        <f t="shared" si="3"/>
        <v>156752</v>
      </c>
      <c r="C53" s="55">
        <f t="shared" si="4"/>
        <v>216606</v>
      </c>
      <c r="D53" s="55">
        <f t="shared" si="7"/>
        <v>8</v>
      </c>
      <c r="E53" s="54" t="str">
        <f t="shared" si="6"/>
        <v>Avilés</v>
      </c>
      <c r="F53" s="54">
        <f t="shared" si="8"/>
        <v>53086</v>
      </c>
      <c r="G53" s="54">
        <f t="shared" si="9"/>
        <v>45791</v>
      </c>
    </row>
    <row r="54" spans="1:7" s="54" customFormat="1" x14ac:dyDescent="0.25">
      <c r="A54" s="54" t="str">
        <f t="shared" si="5"/>
        <v>Las Palmas</v>
      </c>
      <c r="B54" s="55">
        <f t="shared" si="3"/>
        <v>2329507</v>
      </c>
      <c r="C54" s="55">
        <f t="shared" si="4"/>
        <v>2519563</v>
      </c>
      <c r="D54" s="55">
        <f t="shared" si="7"/>
        <v>1</v>
      </c>
      <c r="E54" s="54" t="str">
        <f t="shared" si="6"/>
        <v>Almería</v>
      </c>
      <c r="F54" s="54">
        <f t="shared" si="8"/>
        <v>40747</v>
      </c>
      <c r="G54" s="54">
        <f t="shared" si="9"/>
        <v>77909</v>
      </c>
    </row>
    <row r="55" spans="1:7" s="54" customFormat="1" x14ac:dyDescent="0.25">
      <c r="A55" s="54" t="str">
        <f t="shared" si="5"/>
        <v>Málaga</v>
      </c>
      <c r="B55" s="55">
        <f t="shared" si="3"/>
        <v>61677</v>
      </c>
      <c r="C55" s="55">
        <f t="shared" si="4"/>
        <v>103181</v>
      </c>
      <c r="D55" s="55">
        <f t="shared" si="7"/>
        <v>13</v>
      </c>
      <c r="E55" s="54" t="str">
        <f t="shared" si="6"/>
        <v>Baleares</v>
      </c>
      <c r="F55" s="54">
        <f t="shared" si="8"/>
        <v>37533</v>
      </c>
      <c r="G55" s="54">
        <f t="shared" si="9"/>
        <v>285890</v>
      </c>
    </row>
    <row r="56" spans="1:7" s="54" customFormat="1" x14ac:dyDescent="0.25">
      <c r="A56" s="54" t="str">
        <f t="shared" si="5"/>
        <v>Marín y Ría de Pontevedra</v>
      </c>
      <c r="B56" s="55">
        <f t="shared" si="3"/>
        <v>29188</v>
      </c>
      <c r="C56" s="55">
        <f t="shared" si="4"/>
        <v>31496</v>
      </c>
      <c r="D56" s="55">
        <f t="shared" si="7"/>
        <v>19</v>
      </c>
      <c r="E56" s="54" t="str">
        <f t="shared" si="6"/>
        <v>Castellón</v>
      </c>
      <c r="F56" s="54">
        <f t="shared" ref="F56:F66" si="10">LOOKUP(E56,$A$39:$A$66,$B$39:$B$66)</f>
        <v>31537</v>
      </c>
      <c r="G56" s="54">
        <f t="shared" si="9"/>
        <v>20030</v>
      </c>
    </row>
    <row r="57" spans="1:7" s="54" customFormat="1" x14ac:dyDescent="0.25">
      <c r="A57" s="54" t="str">
        <f t="shared" si="5"/>
        <v>Melilla</v>
      </c>
      <c r="B57" s="55">
        <f t="shared" si="3"/>
        <v>4692</v>
      </c>
      <c r="C57" s="55">
        <f t="shared" si="4"/>
        <v>4626</v>
      </c>
      <c r="D57" s="55">
        <f t="shared" si="7"/>
        <v>28</v>
      </c>
      <c r="E57" s="54" t="str">
        <f t="shared" si="6"/>
        <v>Marín y Ría de Pontevedra</v>
      </c>
      <c r="F57" s="54">
        <f t="shared" si="10"/>
        <v>29188</v>
      </c>
      <c r="G57" s="54">
        <f t="shared" si="9"/>
        <v>31496</v>
      </c>
    </row>
    <row r="58" spans="1:7" s="54" customFormat="1" x14ac:dyDescent="0.25">
      <c r="A58" s="54" t="str">
        <f t="shared" si="5"/>
        <v>Motril</v>
      </c>
      <c r="B58" s="55">
        <f t="shared" si="3"/>
        <v>19228</v>
      </c>
      <c r="C58" s="55">
        <f t="shared" si="4"/>
        <v>37573</v>
      </c>
      <c r="D58" s="55">
        <f t="shared" si="7"/>
        <v>24</v>
      </c>
      <c r="E58" s="54" t="str">
        <f t="shared" si="6"/>
        <v>Sevilla</v>
      </c>
      <c r="F58" s="54">
        <f t="shared" si="10"/>
        <v>26913</v>
      </c>
      <c r="G58" s="54">
        <f t="shared" si="9"/>
        <v>37199</v>
      </c>
    </row>
    <row r="59" spans="1:7" s="54" customFormat="1" x14ac:dyDescent="0.25">
      <c r="A59" s="54" t="str">
        <f t="shared" si="5"/>
        <v>Pasaia</v>
      </c>
      <c r="B59" s="55">
        <f t="shared" si="3"/>
        <v>22843</v>
      </c>
      <c r="C59" s="55">
        <f t="shared" si="4"/>
        <v>25110</v>
      </c>
      <c r="D59" s="55">
        <f t="shared" si="7"/>
        <v>22</v>
      </c>
      <c r="E59" s="54" t="str">
        <f t="shared" si="6"/>
        <v>Santander</v>
      </c>
      <c r="F59" s="54">
        <f t="shared" si="10"/>
        <v>24495</v>
      </c>
      <c r="G59" s="54">
        <f t="shared" si="9"/>
        <v>25833</v>
      </c>
    </row>
    <row r="60" spans="1:7" s="54" customFormat="1" x14ac:dyDescent="0.25">
      <c r="A60" s="54" t="str">
        <f t="shared" si="5"/>
        <v>Santa Cruz de Tenerife</v>
      </c>
      <c r="B60" s="55">
        <f t="shared" si="3"/>
        <v>497617</v>
      </c>
      <c r="C60" s="55">
        <f t="shared" si="4"/>
        <v>646957</v>
      </c>
      <c r="D60" s="55">
        <f t="shared" si="7"/>
        <v>5</v>
      </c>
      <c r="E60" s="54" t="str">
        <f t="shared" si="6"/>
        <v>Pasaia</v>
      </c>
      <c r="F60" s="54">
        <f t="shared" si="10"/>
        <v>22843</v>
      </c>
      <c r="G60" s="54">
        <f t="shared" si="9"/>
        <v>25110</v>
      </c>
    </row>
    <row r="61" spans="1:7" s="54" customFormat="1" x14ac:dyDescent="0.25">
      <c r="A61" s="54" t="str">
        <f t="shared" si="5"/>
        <v>Santander</v>
      </c>
      <c r="B61" s="55">
        <f t="shared" si="3"/>
        <v>24495</v>
      </c>
      <c r="C61" s="55">
        <f t="shared" si="4"/>
        <v>25833</v>
      </c>
      <c r="D61" s="55">
        <f t="shared" si="7"/>
        <v>21</v>
      </c>
      <c r="E61" s="54" t="str">
        <f t="shared" si="6"/>
        <v>Gijón</v>
      </c>
      <c r="F61" s="54">
        <f t="shared" si="10"/>
        <v>19313</v>
      </c>
      <c r="G61" s="54">
        <f t="shared" si="9"/>
        <v>16223</v>
      </c>
    </row>
    <row r="62" spans="1:7" s="54" customFormat="1" x14ac:dyDescent="0.25">
      <c r="A62" s="54" t="str">
        <f t="shared" si="5"/>
        <v>Sevilla</v>
      </c>
      <c r="B62" s="55">
        <f t="shared" si="3"/>
        <v>26913</v>
      </c>
      <c r="C62" s="55">
        <f t="shared" si="4"/>
        <v>37199</v>
      </c>
      <c r="D62" s="55">
        <f t="shared" si="7"/>
        <v>20</v>
      </c>
      <c r="E62" s="54" t="str">
        <f t="shared" si="6"/>
        <v>Motril</v>
      </c>
      <c r="F62" s="54">
        <f t="shared" si="10"/>
        <v>19228</v>
      </c>
      <c r="G62" s="54">
        <f t="shared" si="9"/>
        <v>37573</v>
      </c>
    </row>
    <row r="63" spans="1:7" x14ac:dyDescent="0.25">
      <c r="A63" s="54" t="str">
        <f t="shared" si="5"/>
        <v>Tarragona</v>
      </c>
      <c r="B63" s="55">
        <f t="shared" si="3"/>
        <v>66441</v>
      </c>
      <c r="C63" s="55">
        <f t="shared" si="4"/>
        <v>76676</v>
      </c>
      <c r="D63" s="55">
        <f t="shared" si="7"/>
        <v>12</v>
      </c>
      <c r="E63" s="54" t="str">
        <f t="shared" si="6"/>
        <v>Alicante</v>
      </c>
      <c r="F63" s="54">
        <f t="shared" si="10"/>
        <v>14635</v>
      </c>
      <c r="G63" s="54">
        <f t="shared" si="9"/>
        <v>21965</v>
      </c>
    </row>
    <row r="64" spans="1:7" x14ac:dyDescent="0.25">
      <c r="A64" s="54" t="str">
        <f t="shared" si="5"/>
        <v>Valencia</v>
      </c>
      <c r="B64" s="55">
        <f t="shared" si="3"/>
        <v>336071</v>
      </c>
      <c r="C64" s="55">
        <f t="shared" si="4"/>
        <v>334321</v>
      </c>
      <c r="D64" s="55">
        <f t="shared" si="7"/>
        <v>6</v>
      </c>
      <c r="E64" s="54" t="str">
        <f t="shared" si="6"/>
        <v>Ferrol-San Cibrao</v>
      </c>
      <c r="F64" s="54">
        <f t="shared" si="10"/>
        <v>13728</v>
      </c>
      <c r="G64" s="54">
        <f t="shared" si="9"/>
        <v>10903</v>
      </c>
    </row>
    <row r="65" spans="1:7" x14ac:dyDescent="0.25">
      <c r="A65" s="54" t="str">
        <f t="shared" si="5"/>
        <v>Vigo</v>
      </c>
      <c r="B65" s="55">
        <f t="shared" si="3"/>
        <v>122432</v>
      </c>
      <c r="C65" s="55">
        <f t="shared" si="4"/>
        <v>142862</v>
      </c>
      <c r="D65" s="55">
        <f t="shared" si="7"/>
        <v>9</v>
      </c>
      <c r="E65" s="54" t="str">
        <f t="shared" si="6"/>
        <v>Vilagarcía</v>
      </c>
      <c r="F65" s="54">
        <f t="shared" si="10"/>
        <v>5249</v>
      </c>
      <c r="G65" s="54">
        <f t="shared" si="9"/>
        <v>5283</v>
      </c>
    </row>
    <row r="66" spans="1:7" x14ac:dyDescent="0.25">
      <c r="A66" s="54" t="str">
        <f t="shared" si="5"/>
        <v>Vilagarcía</v>
      </c>
      <c r="B66" s="55">
        <f t="shared" si="3"/>
        <v>5249</v>
      </c>
      <c r="C66" s="55">
        <f t="shared" si="4"/>
        <v>5283</v>
      </c>
      <c r="D66" s="55">
        <f t="shared" si="7"/>
        <v>27</v>
      </c>
      <c r="E66" s="54" t="str">
        <f t="shared" si="6"/>
        <v>Melilla</v>
      </c>
      <c r="F66" s="54">
        <f t="shared" si="10"/>
        <v>4692</v>
      </c>
      <c r="G66" s="54">
        <f t="shared" si="9"/>
        <v>4626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4" width="11.5703125" style="41" bestFit="1" customWidth="1"/>
    <col min="5" max="5" width="11.42578125" style="4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120</v>
      </c>
    </row>
    <row r="2" spans="1:12" s="40" customFormat="1" ht="21" x14ac:dyDescent="0.25">
      <c r="I2" s="40" t="s">
        <v>80</v>
      </c>
    </row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2561</v>
      </c>
      <c r="C7" s="2">
        <v>1863</v>
      </c>
      <c r="D7" s="2">
        <v>30957</v>
      </c>
      <c r="E7" s="2">
        <v>26725</v>
      </c>
      <c r="F7" s="45">
        <f>((E7*100)/D7)-100</f>
        <v>-13.670575314145424</v>
      </c>
      <c r="G7" s="46"/>
      <c r="H7" s="46"/>
      <c r="I7" s="46"/>
    </row>
    <row r="8" spans="1:12" x14ac:dyDescent="0.25">
      <c r="A8" s="47" t="s">
        <v>136</v>
      </c>
      <c r="B8" s="3">
        <v>359</v>
      </c>
      <c r="C8" s="3">
        <v>144</v>
      </c>
      <c r="D8" s="3">
        <v>3210</v>
      </c>
      <c r="E8" s="3">
        <v>2194</v>
      </c>
      <c r="F8" s="48">
        <f t="shared" ref="F8:F34" si="0">((E8*100)/D8)-100</f>
        <v>-31.651090342679126</v>
      </c>
      <c r="G8" s="46"/>
      <c r="H8" s="46"/>
      <c r="I8" s="46"/>
    </row>
    <row r="9" spans="1:12" x14ac:dyDescent="0.25">
      <c r="A9" s="44" t="s">
        <v>137</v>
      </c>
      <c r="B9" s="2">
        <v>2595</v>
      </c>
      <c r="C9" s="2">
        <v>1690</v>
      </c>
      <c r="D9" s="2">
        <v>42961</v>
      </c>
      <c r="E9" s="2">
        <v>23866</v>
      </c>
      <c r="F9" s="45">
        <f t="shared" si="0"/>
        <v>-44.447289402015784</v>
      </c>
      <c r="G9" s="46"/>
      <c r="H9" s="46"/>
      <c r="I9" s="46"/>
    </row>
    <row r="10" spans="1:12" x14ac:dyDescent="0.25">
      <c r="A10" s="47" t="s">
        <v>138</v>
      </c>
      <c r="B10" s="3">
        <v>1055</v>
      </c>
      <c r="C10" s="3">
        <v>1393</v>
      </c>
      <c r="D10" s="3">
        <v>11255</v>
      </c>
      <c r="E10" s="3">
        <v>18150</v>
      </c>
      <c r="F10" s="48">
        <f t="shared" si="0"/>
        <v>61.261661483784991</v>
      </c>
      <c r="G10" s="46"/>
      <c r="H10" s="46"/>
      <c r="I10" s="46"/>
    </row>
    <row r="11" spans="1:12" x14ac:dyDescent="0.25">
      <c r="A11" s="44" t="s">
        <v>139</v>
      </c>
      <c r="B11" s="2">
        <v>170124</v>
      </c>
      <c r="C11" s="2">
        <v>168634</v>
      </c>
      <c r="D11" s="2">
        <v>2190274</v>
      </c>
      <c r="E11" s="2">
        <v>1808368</v>
      </c>
      <c r="F11" s="45">
        <f t="shared" si="0"/>
        <v>-17.436448590450325</v>
      </c>
      <c r="G11" s="46"/>
      <c r="H11" s="46"/>
      <c r="I11" s="46"/>
    </row>
    <row r="12" spans="1:12" x14ac:dyDescent="0.25">
      <c r="A12" s="47" t="s">
        <v>140</v>
      </c>
      <c r="B12" s="3">
        <v>1482</v>
      </c>
      <c r="C12" s="3">
        <v>2688</v>
      </c>
      <c r="D12" s="3">
        <v>13251</v>
      </c>
      <c r="E12" s="3">
        <v>21568</v>
      </c>
      <c r="F12" s="48">
        <f t="shared" si="0"/>
        <v>62.765074334012525</v>
      </c>
      <c r="G12" s="46"/>
      <c r="H12" s="46"/>
      <c r="I12" s="46"/>
    </row>
    <row r="13" spans="1:12" x14ac:dyDescent="0.25">
      <c r="A13" s="44" t="s">
        <v>141</v>
      </c>
      <c r="B13" s="2">
        <v>673</v>
      </c>
      <c r="C13" s="2">
        <v>408</v>
      </c>
      <c r="D13" s="2">
        <v>6408</v>
      </c>
      <c r="E13" s="2">
        <v>5310.5</v>
      </c>
      <c r="F13" s="45">
        <f t="shared" si="0"/>
        <v>-17.127028714107368</v>
      </c>
      <c r="G13" s="46"/>
      <c r="H13" s="46"/>
      <c r="I13" s="46"/>
    </row>
    <row r="14" spans="1:12" x14ac:dyDescent="0.25">
      <c r="A14" s="47" t="s">
        <v>142</v>
      </c>
      <c r="B14" s="3">
        <v>91230</v>
      </c>
      <c r="C14" s="3">
        <v>87992</v>
      </c>
      <c r="D14" s="3">
        <v>1413757</v>
      </c>
      <c r="E14" s="3">
        <v>904953.72199999995</v>
      </c>
      <c r="F14" s="48">
        <f t="shared" si="0"/>
        <v>-35.989443588961905</v>
      </c>
      <c r="G14" s="46"/>
      <c r="H14" s="46"/>
      <c r="I14" s="46"/>
    </row>
    <row r="15" spans="1:12" x14ac:dyDescent="0.25">
      <c r="A15" s="44" t="s">
        <v>143</v>
      </c>
      <c r="B15" s="2">
        <v>4602</v>
      </c>
      <c r="C15" s="2">
        <v>3224</v>
      </c>
      <c r="D15" s="2">
        <v>62956</v>
      </c>
      <c r="E15" s="2">
        <v>53558</v>
      </c>
      <c r="F15" s="45">
        <f t="shared" si="0"/>
        <v>-14.927886142702846</v>
      </c>
      <c r="G15" s="46"/>
      <c r="H15" s="46"/>
      <c r="I15" s="46"/>
    </row>
    <row r="16" spans="1:12" x14ac:dyDescent="0.25">
      <c r="A16" s="47" t="s">
        <v>144</v>
      </c>
      <c r="B16" s="3">
        <v>2383</v>
      </c>
      <c r="C16" s="3">
        <v>1849</v>
      </c>
      <c r="D16" s="3">
        <v>12276</v>
      </c>
      <c r="E16" s="3">
        <v>19635</v>
      </c>
      <c r="F16" s="48">
        <f t="shared" si="0"/>
        <v>59.946236559139777</v>
      </c>
      <c r="G16" s="46"/>
      <c r="H16" s="46"/>
      <c r="I16" s="46"/>
    </row>
    <row r="17" spans="1:9" x14ac:dyDescent="0.25">
      <c r="A17" s="44" t="s">
        <v>145</v>
      </c>
      <c r="B17" s="2">
        <v>0</v>
      </c>
      <c r="C17" s="2">
        <v>0</v>
      </c>
      <c r="D17" s="2">
        <v>0</v>
      </c>
      <c r="E17" s="2">
        <v>0</v>
      </c>
      <c r="F17" s="45" t="e">
        <f t="shared" si="0"/>
        <v>#DIV/0!</v>
      </c>
      <c r="G17" s="46"/>
      <c r="H17" s="46"/>
      <c r="I17" s="46"/>
    </row>
    <row r="18" spans="1:9" x14ac:dyDescent="0.25">
      <c r="A18" s="47" t="s">
        <v>146</v>
      </c>
      <c r="B18" s="3">
        <v>58713</v>
      </c>
      <c r="C18" s="3">
        <v>41163</v>
      </c>
      <c r="D18" s="3">
        <v>750777</v>
      </c>
      <c r="E18" s="3">
        <v>541380</v>
      </c>
      <c r="F18" s="48">
        <f t="shared" si="0"/>
        <v>-27.890705229382363</v>
      </c>
      <c r="G18" s="46"/>
      <c r="H18" s="46"/>
      <c r="I18" s="46"/>
    </row>
    <row r="19" spans="1:9" x14ac:dyDescent="0.25">
      <c r="A19" s="44" t="s">
        <v>147</v>
      </c>
      <c r="B19" s="2">
        <v>496</v>
      </c>
      <c r="C19" s="2">
        <v>392</v>
      </c>
      <c r="D19" s="2">
        <v>4993</v>
      </c>
      <c r="E19" s="2">
        <v>6295</v>
      </c>
      <c r="F19" s="45">
        <f t="shared" si="0"/>
        <v>26.076507109953937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16223</v>
      </c>
      <c r="E20" s="3">
        <v>19313</v>
      </c>
      <c r="F20" s="48">
        <f t="shared" si="0"/>
        <v>19.047031991616834</v>
      </c>
      <c r="G20" s="46"/>
      <c r="H20" s="46"/>
      <c r="I20" s="46"/>
    </row>
    <row r="21" spans="1:9" x14ac:dyDescent="0.25">
      <c r="A21" s="44" t="s">
        <v>149</v>
      </c>
      <c r="B21" s="2">
        <v>11660</v>
      </c>
      <c r="C21" s="2">
        <v>11981</v>
      </c>
      <c r="D21" s="2">
        <v>186428</v>
      </c>
      <c r="E21" s="2">
        <v>135613</v>
      </c>
      <c r="F21" s="45">
        <f t="shared" si="0"/>
        <v>-27.257171669491711</v>
      </c>
      <c r="G21" s="46"/>
      <c r="H21" s="46"/>
      <c r="I21" s="46"/>
    </row>
    <row r="22" spans="1:9" x14ac:dyDescent="0.25">
      <c r="A22" s="47" t="s">
        <v>150</v>
      </c>
      <c r="B22" s="3">
        <v>217594</v>
      </c>
      <c r="C22" s="3">
        <v>165127</v>
      </c>
      <c r="D22" s="3">
        <v>2275822</v>
      </c>
      <c r="E22" s="3">
        <v>2114032</v>
      </c>
      <c r="F22" s="48">
        <f t="shared" si="0"/>
        <v>-7.1090797083427475</v>
      </c>
      <c r="G22" s="46"/>
      <c r="H22" s="46"/>
      <c r="I22" s="46"/>
    </row>
    <row r="23" spans="1:9" x14ac:dyDescent="0.25">
      <c r="A23" s="44" t="s">
        <v>151</v>
      </c>
      <c r="B23" s="2">
        <v>3175</v>
      </c>
      <c r="C23" s="2">
        <v>1593</v>
      </c>
      <c r="D23" s="2">
        <v>38661</v>
      </c>
      <c r="E23" s="2">
        <v>28200</v>
      </c>
      <c r="F23" s="45">
        <f t="shared" si="0"/>
        <v>-27.058275781795615</v>
      </c>
      <c r="G23" s="46"/>
      <c r="H23" s="46"/>
      <c r="I23" s="46"/>
    </row>
    <row r="24" spans="1:9" x14ac:dyDescent="0.25">
      <c r="A24" s="47" t="s">
        <v>152</v>
      </c>
      <c r="B24" s="3">
        <v>862</v>
      </c>
      <c r="C24" s="3">
        <v>1434</v>
      </c>
      <c r="D24" s="3">
        <v>17927</v>
      </c>
      <c r="E24" s="3">
        <v>16888</v>
      </c>
      <c r="F24" s="48">
        <f t="shared" si="0"/>
        <v>-5.7957271155240733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0</v>
      </c>
      <c r="E25" s="2">
        <v>0</v>
      </c>
      <c r="F25" s="45" t="e">
        <f t="shared" si="0"/>
        <v>#DIV/0!</v>
      </c>
      <c r="G25" s="46"/>
      <c r="H25" s="46"/>
      <c r="I25" s="46"/>
    </row>
    <row r="26" spans="1:9" x14ac:dyDescent="0.25">
      <c r="A26" s="47" t="s">
        <v>154</v>
      </c>
      <c r="B26" s="3">
        <v>2111</v>
      </c>
      <c r="C26" s="3">
        <v>651</v>
      </c>
      <c r="D26" s="3">
        <v>19506</v>
      </c>
      <c r="E26" s="3">
        <v>8979</v>
      </c>
      <c r="F26" s="48">
        <f t="shared" si="0"/>
        <v>-53.968009843125195</v>
      </c>
      <c r="G26" s="46"/>
      <c r="H26" s="46"/>
      <c r="I26" s="46"/>
    </row>
    <row r="27" spans="1:9" x14ac:dyDescent="0.25">
      <c r="A27" s="44" t="s">
        <v>155</v>
      </c>
      <c r="B27" s="2">
        <v>1591</v>
      </c>
      <c r="C27" s="2">
        <v>1708</v>
      </c>
      <c r="D27" s="2">
        <v>8868</v>
      </c>
      <c r="E27" s="2">
        <v>8543</v>
      </c>
      <c r="F27" s="45">
        <f t="shared" si="0"/>
        <v>-3.6648624267027543</v>
      </c>
      <c r="G27" s="46"/>
      <c r="H27" s="46"/>
      <c r="I27" s="46"/>
    </row>
    <row r="28" spans="1:9" x14ac:dyDescent="0.25">
      <c r="A28" s="47" t="s">
        <v>156</v>
      </c>
      <c r="B28" s="3">
        <v>69602</v>
      </c>
      <c r="C28" s="3">
        <v>29805</v>
      </c>
      <c r="D28" s="3">
        <v>521561</v>
      </c>
      <c r="E28" s="3">
        <v>383369</v>
      </c>
      <c r="F28" s="48">
        <f t="shared" si="0"/>
        <v>-26.495846123463991</v>
      </c>
      <c r="G28" s="46"/>
      <c r="H28" s="46"/>
      <c r="I28" s="46"/>
    </row>
    <row r="29" spans="1:9" x14ac:dyDescent="0.25">
      <c r="A29" s="44" t="s">
        <v>157</v>
      </c>
      <c r="B29" s="2">
        <v>1185</v>
      </c>
      <c r="C29" s="2">
        <v>696</v>
      </c>
      <c r="D29" s="2">
        <v>9931</v>
      </c>
      <c r="E29" s="2">
        <v>11741</v>
      </c>
      <c r="F29" s="45">
        <f t="shared" si="0"/>
        <v>18.225757728325448</v>
      </c>
      <c r="G29" s="46"/>
      <c r="H29" s="46"/>
      <c r="I29" s="46"/>
    </row>
    <row r="30" spans="1:9" x14ac:dyDescent="0.25">
      <c r="A30" s="47" t="s">
        <v>158</v>
      </c>
      <c r="B30" s="3">
        <v>11800</v>
      </c>
      <c r="C30" s="3">
        <v>1670</v>
      </c>
      <c r="D30" s="3">
        <v>11800</v>
      </c>
      <c r="E30" s="3">
        <v>15256</v>
      </c>
      <c r="F30" s="48">
        <f t="shared" si="0"/>
        <v>29.288135593220346</v>
      </c>
      <c r="G30" s="46"/>
      <c r="H30" s="46"/>
      <c r="I30" s="46"/>
    </row>
    <row r="31" spans="1:9" x14ac:dyDescent="0.25">
      <c r="A31" s="44" t="s">
        <v>159</v>
      </c>
      <c r="B31" s="2">
        <v>2475</v>
      </c>
      <c r="C31" s="2">
        <v>1563</v>
      </c>
      <c r="D31" s="2">
        <v>15831</v>
      </c>
      <c r="E31" s="2">
        <v>20156</v>
      </c>
      <c r="F31" s="45">
        <f t="shared" si="0"/>
        <v>27.319815551765529</v>
      </c>
      <c r="G31" s="46"/>
      <c r="H31" s="46"/>
      <c r="I31" s="46"/>
    </row>
    <row r="32" spans="1:9" x14ac:dyDescent="0.25">
      <c r="A32" s="47" t="s">
        <v>160</v>
      </c>
      <c r="B32" s="3">
        <v>21319</v>
      </c>
      <c r="C32" s="3">
        <v>32799</v>
      </c>
      <c r="D32" s="3">
        <v>252059</v>
      </c>
      <c r="E32" s="3">
        <v>283263</v>
      </c>
      <c r="F32" s="48">
        <f t="shared" si="0"/>
        <v>12.379641274463523</v>
      </c>
      <c r="G32" s="46"/>
      <c r="H32" s="46"/>
      <c r="I32" s="46"/>
    </row>
    <row r="33" spans="1:9" x14ac:dyDescent="0.25">
      <c r="A33" s="44" t="s">
        <v>161</v>
      </c>
      <c r="B33" s="2">
        <v>5969</v>
      </c>
      <c r="C33" s="2">
        <v>7442</v>
      </c>
      <c r="D33" s="2">
        <v>70229</v>
      </c>
      <c r="E33" s="2">
        <v>60624</v>
      </c>
      <c r="F33" s="45">
        <f t="shared" si="0"/>
        <v>-13.676686269205035</v>
      </c>
      <c r="G33" s="46"/>
      <c r="H33" s="46"/>
      <c r="I33" s="46"/>
    </row>
    <row r="34" spans="1:9" x14ac:dyDescent="0.25">
      <c r="A34" s="47" t="s">
        <v>162</v>
      </c>
      <c r="B34" s="3">
        <v>52</v>
      </c>
      <c r="C34" s="3">
        <v>170</v>
      </c>
      <c r="D34" s="3">
        <v>939</v>
      </c>
      <c r="E34" s="3">
        <v>1702</v>
      </c>
      <c r="F34" s="48">
        <f t="shared" si="0"/>
        <v>81.256656017039404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685668</v>
      </c>
      <c r="C35" s="50">
        <f t="shared" ref="C35:E35" si="1">SUM(C7:C34)</f>
        <v>568079</v>
      </c>
      <c r="D35" s="50">
        <f t="shared" si="1"/>
        <v>7988860</v>
      </c>
      <c r="E35" s="50">
        <f t="shared" si="1"/>
        <v>6539682.2220000001</v>
      </c>
      <c r="F35" s="51">
        <f t="shared" ref="F35" si="2">((E35*100)/D35)-100</f>
        <v>-18.139982150144064</v>
      </c>
      <c r="G35" s="46"/>
      <c r="H35" s="46"/>
      <c r="I35" s="46"/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26725</v>
      </c>
      <c r="C39" s="55">
        <f t="shared" si="4"/>
        <v>30957</v>
      </c>
      <c r="D39" s="55">
        <f>_xlfn.RANK.EQ(B39,$B$39:$B$66)+COUNTIF($B$39:$B$66,B39)-1</f>
        <v>11</v>
      </c>
      <c r="E39" s="54" t="str">
        <f t="shared" ref="E39:E66" si="6">INDEX($A$39:$B$66,MATCH(ROW()-38,$D$39:$D$66,0),1)</f>
        <v>Las Palmas</v>
      </c>
      <c r="F39" s="54">
        <f>LOOKUP(E39,$A$39:$A$66,$B$39:$B$66)</f>
        <v>2114032</v>
      </c>
      <c r="G39" s="54">
        <f>LOOKUP(E39,$A$39:$A$66,$C$39:$C$66)</f>
        <v>2275822</v>
      </c>
    </row>
    <row r="40" spans="1:9" x14ac:dyDescent="0.25">
      <c r="A40" s="54" t="str">
        <f t="shared" si="5"/>
        <v>Alicante</v>
      </c>
      <c r="B40" s="55">
        <f t="shared" si="3"/>
        <v>2194</v>
      </c>
      <c r="C40" s="55">
        <f t="shared" si="4"/>
        <v>3210</v>
      </c>
      <c r="D40" s="55">
        <f t="shared" ref="D40:D66" si="7">_xlfn.RANK.EQ(B40,$B$39:$B$66)+COUNTIF($B$39:$B$66,B40)-1</f>
        <v>25</v>
      </c>
      <c r="E40" s="54" t="str">
        <f t="shared" si="6"/>
        <v>Bahía de Algeciras</v>
      </c>
      <c r="F40" s="54">
        <f t="shared" ref="F40:F66" si="8">LOOKUP(E40,$A$39:$A$66,$B$39:$B$66)</f>
        <v>1808368</v>
      </c>
      <c r="G40" s="54">
        <f t="shared" ref="G40:G66" si="9">LOOKUP(E40,$A$39:$A$66,$C$39:$C$66)</f>
        <v>2190274</v>
      </c>
    </row>
    <row r="41" spans="1:9" x14ac:dyDescent="0.25">
      <c r="A41" s="54" t="str">
        <f t="shared" si="5"/>
        <v>Almería</v>
      </c>
      <c r="B41" s="55">
        <f t="shared" si="3"/>
        <v>23866</v>
      </c>
      <c r="C41" s="55">
        <f t="shared" si="4"/>
        <v>42961</v>
      </c>
      <c r="D41" s="55">
        <f t="shared" si="7"/>
        <v>12</v>
      </c>
      <c r="E41" s="54" t="str">
        <f t="shared" si="6"/>
        <v>Barcelona</v>
      </c>
      <c r="F41" s="54">
        <f t="shared" si="8"/>
        <v>904953.72199999995</v>
      </c>
      <c r="G41" s="54">
        <f t="shared" si="9"/>
        <v>1413757</v>
      </c>
    </row>
    <row r="42" spans="1:9" x14ac:dyDescent="0.25">
      <c r="A42" s="54" t="str">
        <f t="shared" si="5"/>
        <v>Avilés</v>
      </c>
      <c r="B42" s="55">
        <f t="shared" si="3"/>
        <v>18150</v>
      </c>
      <c r="C42" s="55">
        <f t="shared" si="4"/>
        <v>11255</v>
      </c>
      <c r="D42" s="55">
        <f t="shared" si="7"/>
        <v>17</v>
      </c>
      <c r="E42" s="54" t="str">
        <f t="shared" si="6"/>
        <v>Ceuta</v>
      </c>
      <c r="F42" s="54">
        <f t="shared" si="8"/>
        <v>541380</v>
      </c>
      <c r="G42" s="54">
        <f t="shared" si="9"/>
        <v>750777</v>
      </c>
    </row>
    <row r="43" spans="1:9" x14ac:dyDescent="0.25">
      <c r="A43" s="54" t="str">
        <f t="shared" si="5"/>
        <v>Bahía de Algeciras</v>
      </c>
      <c r="B43" s="55">
        <f t="shared" si="3"/>
        <v>1808368</v>
      </c>
      <c r="C43" s="55">
        <f t="shared" si="4"/>
        <v>2190274</v>
      </c>
      <c r="D43" s="55">
        <f t="shared" si="7"/>
        <v>2</v>
      </c>
      <c r="E43" s="54" t="str">
        <f t="shared" si="6"/>
        <v>Santa Cruz de Tenerife</v>
      </c>
      <c r="F43" s="54">
        <f t="shared" si="8"/>
        <v>383369</v>
      </c>
      <c r="G43" s="54">
        <f t="shared" si="9"/>
        <v>521561</v>
      </c>
    </row>
    <row r="44" spans="1:9" x14ac:dyDescent="0.25">
      <c r="A44" s="54" t="str">
        <f t="shared" si="5"/>
        <v>Bahía de Cádiz</v>
      </c>
      <c r="B44" s="55">
        <f t="shared" si="3"/>
        <v>21568</v>
      </c>
      <c r="C44" s="55">
        <f t="shared" si="4"/>
        <v>13251</v>
      </c>
      <c r="D44" s="55">
        <f t="shared" si="7"/>
        <v>13</v>
      </c>
      <c r="E44" s="54" t="str">
        <f t="shared" si="6"/>
        <v>Valencia</v>
      </c>
      <c r="F44" s="54">
        <f t="shared" si="8"/>
        <v>283263</v>
      </c>
      <c r="G44" s="54">
        <f t="shared" si="9"/>
        <v>252059</v>
      </c>
    </row>
    <row r="45" spans="1:9" x14ac:dyDescent="0.25">
      <c r="A45" s="54" t="str">
        <f t="shared" si="5"/>
        <v>Baleares</v>
      </c>
      <c r="B45" s="55">
        <f t="shared" si="3"/>
        <v>5310.5</v>
      </c>
      <c r="C45" s="55">
        <f t="shared" si="4"/>
        <v>6408</v>
      </c>
      <c r="D45" s="55">
        <f t="shared" si="7"/>
        <v>24</v>
      </c>
      <c r="E45" s="54" t="str">
        <f t="shared" si="6"/>
        <v>Huelva</v>
      </c>
      <c r="F45" s="54">
        <f t="shared" si="8"/>
        <v>135613</v>
      </c>
      <c r="G45" s="54">
        <f t="shared" si="9"/>
        <v>186428</v>
      </c>
    </row>
    <row r="46" spans="1:9" x14ac:dyDescent="0.25">
      <c r="A46" s="54" t="str">
        <f t="shared" si="5"/>
        <v>Barcelona</v>
      </c>
      <c r="B46" s="55">
        <f t="shared" si="3"/>
        <v>904953.72199999995</v>
      </c>
      <c r="C46" s="55">
        <f t="shared" si="4"/>
        <v>1413757</v>
      </c>
      <c r="D46" s="55">
        <f t="shared" si="7"/>
        <v>3</v>
      </c>
      <c r="E46" s="54" t="str">
        <f t="shared" si="6"/>
        <v>Vigo</v>
      </c>
      <c r="F46" s="54">
        <f t="shared" si="8"/>
        <v>60624</v>
      </c>
      <c r="G46" s="54">
        <f t="shared" si="9"/>
        <v>70229</v>
      </c>
    </row>
    <row r="47" spans="1:9" x14ac:dyDescent="0.25">
      <c r="A47" s="54" t="str">
        <f t="shared" si="5"/>
        <v>Bilbao</v>
      </c>
      <c r="B47" s="55">
        <f t="shared" si="3"/>
        <v>53558</v>
      </c>
      <c r="C47" s="55">
        <f t="shared" si="4"/>
        <v>62956</v>
      </c>
      <c r="D47" s="55">
        <f t="shared" si="7"/>
        <v>9</v>
      </c>
      <c r="E47" s="54" t="str">
        <f t="shared" si="6"/>
        <v>Bilbao</v>
      </c>
      <c r="F47" s="54">
        <f t="shared" si="8"/>
        <v>53558</v>
      </c>
      <c r="G47" s="54">
        <f t="shared" si="9"/>
        <v>62956</v>
      </c>
    </row>
    <row r="48" spans="1:9" x14ac:dyDescent="0.25">
      <c r="A48" s="54" t="str">
        <f t="shared" si="5"/>
        <v>Cartagena</v>
      </c>
      <c r="B48" s="55">
        <f t="shared" si="3"/>
        <v>19635</v>
      </c>
      <c r="C48" s="55">
        <f t="shared" si="4"/>
        <v>12276</v>
      </c>
      <c r="D48" s="55">
        <f t="shared" si="7"/>
        <v>15</v>
      </c>
      <c r="E48" s="54" t="str">
        <f t="shared" si="6"/>
        <v>Málaga</v>
      </c>
      <c r="F48" s="54">
        <f t="shared" si="8"/>
        <v>28200</v>
      </c>
      <c r="G48" s="54">
        <f t="shared" si="9"/>
        <v>38661</v>
      </c>
    </row>
    <row r="49" spans="1:7" x14ac:dyDescent="0.25">
      <c r="A49" s="54" t="str">
        <f t="shared" si="5"/>
        <v>Castellón</v>
      </c>
      <c r="B49" s="55">
        <f t="shared" si="3"/>
        <v>0</v>
      </c>
      <c r="C49" s="55">
        <f t="shared" si="4"/>
        <v>0</v>
      </c>
      <c r="D49" s="55">
        <f t="shared" si="7"/>
        <v>28</v>
      </c>
      <c r="E49" s="54" t="str">
        <f t="shared" si="6"/>
        <v>A Coruña</v>
      </c>
      <c r="F49" s="54">
        <f t="shared" si="8"/>
        <v>26725</v>
      </c>
      <c r="G49" s="54">
        <f t="shared" si="9"/>
        <v>30957</v>
      </c>
    </row>
    <row r="50" spans="1:7" x14ac:dyDescent="0.25">
      <c r="A50" s="54" t="str">
        <f t="shared" si="5"/>
        <v>Ceuta</v>
      </c>
      <c r="B50" s="55">
        <f t="shared" si="3"/>
        <v>541380</v>
      </c>
      <c r="C50" s="55">
        <f t="shared" si="4"/>
        <v>750777</v>
      </c>
      <c r="D50" s="55">
        <f t="shared" si="7"/>
        <v>4</v>
      </c>
      <c r="E50" s="54" t="str">
        <f t="shared" si="6"/>
        <v>Almería</v>
      </c>
      <c r="F50" s="54">
        <f t="shared" si="8"/>
        <v>23866</v>
      </c>
      <c r="G50" s="54">
        <f t="shared" si="9"/>
        <v>42961</v>
      </c>
    </row>
    <row r="51" spans="1:7" x14ac:dyDescent="0.25">
      <c r="A51" s="54" t="str">
        <f t="shared" si="5"/>
        <v>Ferrol-San Cibrao</v>
      </c>
      <c r="B51" s="55">
        <f t="shared" si="3"/>
        <v>6295</v>
      </c>
      <c r="C51" s="55">
        <f t="shared" si="4"/>
        <v>4993</v>
      </c>
      <c r="D51" s="55">
        <f t="shared" si="7"/>
        <v>23</v>
      </c>
      <c r="E51" s="54" t="str">
        <f t="shared" si="6"/>
        <v>Bahía de Cádiz</v>
      </c>
      <c r="F51" s="54">
        <f t="shared" si="8"/>
        <v>21568</v>
      </c>
      <c r="G51" s="54">
        <f t="shared" si="9"/>
        <v>13251</v>
      </c>
    </row>
    <row r="52" spans="1:7" x14ac:dyDescent="0.25">
      <c r="A52" s="54" t="str">
        <f t="shared" si="5"/>
        <v>Gijón</v>
      </c>
      <c r="B52" s="55">
        <f t="shared" si="3"/>
        <v>19313</v>
      </c>
      <c r="C52" s="55">
        <f t="shared" si="4"/>
        <v>16223</v>
      </c>
      <c r="D52" s="55">
        <f t="shared" si="7"/>
        <v>16</v>
      </c>
      <c r="E52" s="54" t="str">
        <f t="shared" si="6"/>
        <v>Tarragona</v>
      </c>
      <c r="F52" s="54">
        <f t="shared" si="8"/>
        <v>20156</v>
      </c>
      <c r="G52" s="54">
        <f t="shared" si="9"/>
        <v>15831</v>
      </c>
    </row>
    <row r="53" spans="1:7" x14ac:dyDescent="0.25">
      <c r="A53" s="54" t="str">
        <f t="shared" si="5"/>
        <v>Huelva</v>
      </c>
      <c r="B53" s="55">
        <f t="shared" si="3"/>
        <v>135613</v>
      </c>
      <c r="C53" s="55">
        <f t="shared" si="4"/>
        <v>186428</v>
      </c>
      <c r="D53" s="55">
        <f t="shared" si="7"/>
        <v>7</v>
      </c>
      <c r="E53" s="54" t="str">
        <f t="shared" si="6"/>
        <v>Cartagena</v>
      </c>
      <c r="F53" s="54">
        <f t="shared" si="8"/>
        <v>19635</v>
      </c>
      <c r="G53" s="54">
        <f t="shared" si="9"/>
        <v>12276</v>
      </c>
    </row>
    <row r="54" spans="1:7" x14ac:dyDescent="0.25">
      <c r="A54" s="54" t="str">
        <f t="shared" si="5"/>
        <v>Las Palmas</v>
      </c>
      <c r="B54" s="55">
        <f t="shared" si="3"/>
        <v>2114032</v>
      </c>
      <c r="C54" s="55">
        <f t="shared" si="4"/>
        <v>2275822</v>
      </c>
      <c r="D54" s="55">
        <f t="shared" si="7"/>
        <v>1</v>
      </c>
      <c r="E54" s="54" t="str">
        <f t="shared" si="6"/>
        <v>Gijón</v>
      </c>
      <c r="F54" s="54">
        <f t="shared" si="8"/>
        <v>19313</v>
      </c>
      <c r="G54" s="54">
        <f t="shared" si="9"/>
        <v>16223</v>
      </c>
    </row>
    <row r="55" spans="1:7" x14ac:dyDescent="0.25">
      <c r="A55" s="54" t="str">
        <f t="shared" si="5"/>
        <v>Málaga</v>
      </c>
      <c r="B55" s="55">
        <f t="shared" si="3"/>
        <v>28200</v>
      </c>
      <c r="C55" s="55">
        <f t="shared" si="4"/>
        <v>38661</v>
      </c>
      <c r="D55" s="55">
        <f t="shared" si="7"/>
        <v>10</v>
      </c>
      <c r="E55" s="54" t="str">
        <f t="shared" si="6"/>
        <v>Avilés</v>
      </c>
      <c r="F55" s="54">
        <f t="shared" si="8"/>
        <v>18150</v>
      </c>
      <c r="G55" s="54">
        <f t="shared" si="9"/>
        <v>11255</v>
      </c>
    </row>
    <row r="56" spans="1:7" x14ac:dyDescent="0.25">
      <c r="A56" s="54" t="str">
        <f t="shared" si="5"/>
        <v>Marín y Ría de Pontevedra</v>
      </c>
      <c r="B56" s="55">
        <f t="shared" si="3"/>
        <v>16888</v>
      </c>
      <c r="C56" s="55">
        <f t="shared" si="4"/>
        <v>17927</v>
      </c>
      <c r="D56" s="55">
        <f t="shared" si="7"/>
        <v>18</v>
      </c>
      <c r="E56" s="54" t="str">
        <f t="shared" si="6"/>
        <v>Marín y Ría de Pontevedra</v>
      </c>
      <c r="F56" s="54">
        <f t="shared" si="8"/>
        <v>16888</v>
      </c>
      <c r="G56" s="54">
        <f t="shared" si="9"/>
        <v>17927</v>
      </c>
    </row>
    <row r="57" spans="1:7" x14ac:dyDescent="0.25">
      <c r="A57" s="54" t="str">
        <f t="shared" si="5"/>
        <v>Melilla</v>
      </c>
      <c r="B57" s="55">
        <f t="shared" si="3"/>
        <v>0</v>
      </c>
      <c r="C57" s="55">
        <f t="shared" si="4"/>
        <v>0</v>
      </c>
      <c r="D57" s="55">
        <f t="shared" si="7"/>
        <v>28</v>
      </c>
      <c r="E57" s="54" t="str">
        <f t="shared" si="6"/>
        <v>Sevilla</v>
      </c>
      <c r="F57" s="54">
        <f t="shared" si="8"/>
        <v>15256</v>
      </c>
      <c r="G57" s="54">
        <f t="shared" si="9"/>
        <v>11800</v>
      </c>
    </row>
    <row r="58" spans="1:7" x14ac:dyDescent="0.25">
      <c r="A58" s="54" t="str">
        <f t="shared" si="5"/>
        <v>Motril</v>
      </c>
      <c r="B58" s="55">
        <f t="shared" si="3"/>
        <v>8979</v>
      </c>
      <c r="C58" s="55">
        <f t="shared" si="4"/>
        <v>19506</v>
      </c>
      <c r="D58" s="55">
        <f t="shared" si="7"/>
        <v>21</v>
      </c>
      <c r="E58" s="54" t="str">
        <f t="shared" si="6"/>
        <v>Santander</v>
      </c>
      <c r="F58" s="54">
        <f t="shared" si="8"/>
        <v>11741</v>
      </c>
      <c r="G58" s="54">
        <f t="shared" si="9"/>
        <v>9931</v>
      </c>
    </row>
    <row r="59" spans="1:7" x14ac:dyDescent="0.25">
      <c r="A59" s="54" t="str">
        <f t="shared" si="5"/>
        <v>Pasaia</v>
      </c>
      <c r="B59" s="55">
        <f t="shared" si="3"/>
        <v>8543</v>
      </c>
      <c r="C59" s="55">
        <f t="shared" si="4"/>
        <v>8868</v>
      </c>
      <c r="D59" s="55">
        <f t="shared" si="7"/>
        <v>22</v>
      </c>
      <c r="E59" s="54" t="str">
        <f t="shared" si="6"/>
        <v>Motril</v>
      </c>
      <c r="F59" s="54">
        <f t="shared" si="8"/>
        <v>8979</v>
      </c>
      <c r="G59" s="54">
        <f t="shared" si="9"/>
        <v>19506</v>
      </c>
    </row>
    <row r="60" spans="1:7" x14ac:dyDescent="0.25">
      <c r="A60" s="54" t="str">
        <f t="shared" si="5"/>
        <v>Santa Cruz de Tenerife</v>
      </c>
      <c r="B60" s="55">
        <f t="shared" si="3"/>
        <v>383369</v>
      </c>
      <c r="C60" s="55">
        <f t="shared" si="4"/>
        <v>521561</v>
      </c>
      <c r="D60" s="55">
        <f t="shared" si="7"/>
        <v>5</v>
      </c>
      <c r="E60" s="54" t="str">
        <f t="shared" si="6"/>
        <v>Pasaia</v>
      </c>
      <c r="F60" s="54">
        <f t="shared" si="8"/>
        <v>8543</v>
      </c>
      <c r="G60" s="54">
        <f t="shared" si="9"/>
        <v>8868</v>
      </c>
    </row>
    <row r="61" spans="1:7" x14ac:dyDescent="0.25">
      <c r="A61" s="54" t="str">
        <f t="shared" si="5"/>
        <v>Santander</v>
      </c>
      <c r="B61" s="55">
        <f t="shared" si="3"/>
        <v>11741</v>
      </c>
      <c r="C61" s="55">
        <f t="shared" si="4"/>
        <v>9931</v>
      </c>
      <c r="D61" s="55">
        <f t="shared" si="7"/>
        <v>20</v>
      </c>
      <c r="E61" s="54" t="str">
        <f t="shared" si="6"/>
        <v>Ferrol-San Cibrao</v>
      </c>
      <c r="F61" s="54">
        <f t="shared" si="8"/>
        <v>6295</v>
      </c>
      <c r="G61" s="54">
        <f t="shared" si="9"/>
        <v>4993</v>
      </c>
    </row>
    <row r="62" spans="1:7" x14ac:dyDescent="0.25">
      <c r="A62" s="54" t="str">
        <f t="shared" si="5"/>
        <v>Sevilla</v>
      </c>
      <c r="B62" s="55">
        <f t="shared" si="3"/>
        <v>15256</v>
      </c>
      <c r="C62" s="55">
        <f t="shared" si="4"/>
        <v>11800</v>
      </c>
      <c r="D62" s="55">
        <f t="shared" si="7"/>
        <v>19</v>
      </c>
      <c r="E62" s="54" t="str">
        <f t="shared" si="6"/>
        <v>Baleares</v>
      </c>
      <c r="F62" s="54">
        <f t="shared" si="8"/>
        <v>5310.5</v>
      </c>
      <c r="G62" s="54">
        <f t="shared" si="9"/>
        <v>6408</v>
      </c>
    </row>
    <row r="63" spans="1:7" x14ac:dyDescent="0.25">
      <c r="A63" s="54" t="str">
        <f t="shared" si="5"/>
        <v>Tarragona</v>
      </c>
      <c r="B63" s="55">
        <f t="shared" si="3"/>
        <v>20156</v>
      </c>
      <c r="C63" s="55">
        <f t="shared" si="4"/>
        <v>15831</v>
      </c>
      <c r="D63" s="55">
        <f t="shared" si="7"/>
        <v>14</v>
      </c>
      <c r="E63" s="54" t="str">
        <f t="shared" si="6"/>
        <v>Alicante</v>
      </c>
      <c r="F63" s="54">
        <f t="shared" si="8"/>
        <v>2194</v>
      </c>
      <c r="G63" s="54">
        <f t="shared" si="9"/>
        <v>3210</v>
      </c>
    </row>
    <row r="64" spans="1:7" x14ac:dyDescent="0.25">
      <c r="A64" s="54" t="str">
        <f t="shared" si="5"/>
        <v>Valencia</v>
      </c>
      <c r="B64" s="55">
        <f t="shared" si="3"/>
        <v>283263</v>
      </c>
      <c r="C64" s="55">
        <f t="shared" si="4"/>
        <v>252059</v>
      </c>
      <c r="D64" s="55">
        <f t="shared" si="7"/>
        <v>6</v>
      </c>
      <c r="E64" s="54" t="str">
        <f t="shared" si="6"/>
        <v>Vilagarcía</v>
      </c>
      <c r="F64" s="54">
        <f t="shared" si="8"/>
        <v>1702</v>
      </c>
      <c r="G64" s="54">
        <f t="shared" si="9"/>
        <v>939</v>
      </c>
    </row>
    <row r="65" spans="1:7" x14ac:dyDescent="0.25">
      <c r="A65" s="54" t="str">
        <f t="shared" si="5"/>
        <v>Vigo</v>
      </c>
      <c r="B65" s="55">
        <f t="shared" si="3"/>
        <v>60624</v>
      </c>
      <c r="C65" s="55">
        <f t="shared" si="4"/>
        <v>70229</v>
      </c>
      <c r="D65" s="55">
        <f t="shared" si="7"/>
        <v>8</v>
      </c>
      <c r="E65" s="54" t="e">
        <f t="shared" si="6"/>
        <v>#N/A</v>
      </c>
      <c r="F65" s="54" t="e">
        <f t="shared" si="8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1702</v>
      </c>
      <c r="C66" s="55">
        <f t="shared" si="4"/>
        <v>939</v>
      </c>
      <c r="D66" s="55">
        <f t="shared" si="7"/>
        <v>26</v>
      </c>
      <c r="E66" s="54" t="str">
        <f t="shared" si="6"/>
        <v>Castellón</v>
      </c>
      <c r="F66" s="54">
        <f t="shared" si="8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/>
  </sheetViews>
  <sheetFormatPr baseColWidth="10" defaultRowHeight="15" x14ac:dyDescent="0.25"/>
  <cols>
    <col min="1" max="1" width="21.28515625" style="41" bestFit="1" customWidth="1"/>
    <col min="2" max="4" width="11.5703125" style="41" bestFit="1" customWidth="1"/>
    <col min="5" max="5" width="11.42578125" style="4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79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133707</v>
      </c>
      <c r="E7" s="2">
        <v>0</v>
      </c>
      <c r="F7" s="45">
        <f>((E7*100)/D7)-100</f>
        <v>-100</v>
      </c>
      <c r="G7" s="46"/>
      <c r="H7" s="46"/>
      <c r="I7" s="46"/>
    </row>
    <row r="8" spans="1:12" x14ac:dyDescent="0.25">
      <c r="A8" s="47" t="s">
        <v>136</v>
      </c>
      <c r="B8" s="3">
        <v>0</v>
      </c>
      <c r="C8" s="3">
        <v>0</v>
      </c>
      <c r="D8" s="3">
        <v>27.45</v>
      </c>
      <c r="E8" s="3">
        <v>0</v>
      </c>
      <c r="F8" s="48">
        <f t="shared" ref="F8:F34" si="0">((E8*100)/D8)-100</f>
        <v>-100</v>
      </c>
      <c r="G8" s="46"/>
      <c r="H8" s="46"/>
      <c r="I8" s="46"/>
    </row>
    <row r="9" spans="1:12" x14ac:dyDescent="0.25">
      <c r="A9" s="44" t="s">
        <v>137</v>
      </c>
      <c r="B9" s="2">
        <v>0</v>
      </c>
      <c r="C9" s="2">
        <v>0</v>
      </c>
      <c r="D9" s="2">
        <v>0</v>
      </c>
      <c r="E9" s="2">
        <v>0</v>
      </c>
      <c r="F9" s="45" t="e">
        <f t="shared" si="0"/>
        <v>#DIV/0!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48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148268</v>
      </c>
      <c r="C11" s="2">
        <v>152960</v>
      </c>
      <c r="D11" s="2">
        <v>2133742</v>
      </c>
      <c r="E11" s="2">
        <v>1744400.1840000001</v>
      </c>
      <c r="F11" s="45">
        <f t="shared" si="0"/>
        <v>-18.246902202796775</v>
      </c>
      <c r="G11" s="46"/>
      <c r="H11" s="46"/>
      <c r="I11" s="46"/>
    </row>
    <row r="12" spans="1:12" x14ac:dyDescent="0.25">
      <c r="A12" s="47" t="s">
        <v>140</v>
      </c>
      <c r="B12" s="3">
        <v>0</v>
      </c>
      <c r="C12" s="3">
        <v>0</v>
      </c>
      <c r="D12" s="3">
        <v>0</v>
      </c>
      <c r="E12" s="3">
        <v>0</v>
      </c>
      <c r="F12" s="48" t="e">
        <f t="shared" si="0"/>
        <v>#DIV/0!</v>
      </c>
      <c r="G12" s="46"/>
      <c r="H12" s="46"/>
      <c r="I12" s="46"/>
    </row>
    <row r="13" spans="1:12" x14ac:dyDescent="0.25">
      <c r="A13" s="44" t="s">
        <v>141</v>
      </c>
      <c r="B13" s="2">
        <v>0</v>
      </c>
      <c r="C13" s="2">
        <v>0</v>
      </c>
      <c r="D13" s="2">
        <v>0</v>
      </c>
      <c r="E13" s="2">
        <v>0</v>
      </c>
      <c r="F13" s="45" t="e">
        <f t="shared" si="0"/>
        <v>#DIV/0!</v>
      </c>
      <c r="G13" s="46"/>
      <c r="H13" s="46"/>
      <c r="I13" s="46"/>
    </row>
    <row r="14" spans="1:12" x14ac:dyDescent="0.25">
      <c r="A14" s="47" t="s">
        <v>142</v>
      </c>
      <c r="B14" s="3">
        <v>0</v>
      </c>
      <c r="C14" s="3">
        <v>0</v>
      </c>
      <c r="D14" s="3">
        <v>0</v>
      </c>
      <c r="E14" s="3">
        <v>0</v>
      </c>
      <c r="F14" s="48" t="e">
        <f t="shared" si="0"/>
        <v>#DIV/0!</v>
      </c>
      <c r="G14" s="46"/>
      <c r="H14" s="46"/>
      <c r="I14" s="46"/>
    </row>
    <row r="15" spans="1:12" x14ac:dyDescent="0.25">
      <c r="A15" s="44" t="s">
        <v>143</v>
      </c>
      <c r="B15" s="2">
        <v>0</v>
      </c>
      <c r="C15" s="2">
        <v>0</v>
      </c>
      <c r="D15" s="2">
        <v>0</v>
      </c>
      <c r="E15" s="2">
        <v>0</v>
      </c>
      <c r="F15" s="45" t="e">
        <f t="shared" si="0"/>
        <v>#DIV/0!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0</v>
      </c>
      <c r="D16" s="3">
        <v>0</v>
      </c>
      <c r="E16" s="3">
        <v>0</v>
      </c>
      <c r="F16" s="48" t="e">
        <f t="shared" si="0"/>
        <v>#DIV/0!</v>
      </c>
      <c r="G16" s="46"/>
      <c r="H16" s="46"/>
      <c r="I16" s="46"/>
    </row>
    <row r="17" spans="1:9" x14ac:dyDescent="0.25">
      <c r="A17" s="44" t="s">
        <v>145</v>
      </c>
      <c r="B17" s="2">
        <v>0</v>
      </c>
      <c r="C17" s="2">
        <v>0</v>
      </c>
      <c r="D17" s="2">
        <v>0</v>
      </c>
      <c r="E17" s="2">
        <v>0</v>
      </c>
      <c r="F17" s="45" t="e">
        <f t="shared" si="0"/>
        <v>#DIV/0!</v>
      </c>
      <c r="G17" s="46"/>
      <c r="H17" s="46"/>
      <c r="I17" s="46"/>
    </row>
    <row r="18" spans="1:9" x14ac:dyDescent="0.25">
      <c r="A18" s="47" t="s">
        <v>146</v>
      </c>
      <c r="B18" s="3">
        <v>0</v>
      </c>
      <c r="C18" s="3">
        <v>0</v>
      </c>
      <c r="D18" s="3">
        <v>0</v>
      </c>
      <c r="E18" s="3">
        <v>0</v>
      </c>
      <c r="F18" s="48" t="e">
        <f t="shared" si="0"/>
        <v>#DIV/0!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2766</v>
      </c>
      <c r="E19" s="2">
        <v>0</v>
      </c>
      <c r="F19" s="45">
        <f t="shared" si="0"/>
        <v>-100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0</v>
      </c>
      <c r="E20" s="3">
        <v>98</v>
      </c>
      <c r="F20" s="48" t="e">
        <f t="shared" si="0"/>
        <v>#DIV/0!</v>
      </c>
      <c r="G20" s="46"/>
      <c r="H20" s="46"/>
      <c r="I20" s="46"/>
    </row>
    <row r="21" spans="1:9" x14ac:dyDescent="0.25">
      <c r="A21" s="44" t="s">
        <v>149</v>
      </c>
      <c r="B21" s="2">
        <v>0</v>
      </c>
      <c r="C21" s="2">
        <v>9998</v>
      </c>
      <c r="D21" s="2">
        <v>20156</v>
      </c>
      <c r="E21" s="2">
        <v>89363</v>
      </c>
      <c r="F21" s="45">
        <f t="shared" si="0"/>
        <v>343.35681682873587</v>
      </c>
      <c r="G21" s="46"/>
      <c r="H21" s="46"/>
      <c r="I21" s="46"/>
    </row>
    <row r="22" spans="1:9" x14ac:dyDescent="0.25">
      <c r="A22" s="47" t="s">
        <v>150</v>
      </c>
      <c r="B22" s="3">
        <v>0</v>
      </c>
      <c r="C22" s="3">
        <v>1</v>
      </c>
      <c r="D22" s="3">
        <v>7</v>
      </c>
      <c r="E22" s="3">
        <v>2</v>
      </c>
      <c r="F22" s="48">
        <f t="shared" si="0"/>
        <v>-71.428571428571431</v>
      </c>
      <c r="G22" s="46"/>
      <c r="H22" s="46"/>
      <c r="I22" s="46"/>
    </row>
    <row r="23" spans="1:9" x14ac:dyDescent="0.25">
      <c r="A23" s="44" t="s">
        <v>151</v>
      </c>
      <c r="B23" s="2">
        <v>0</v>
      </c>
      <c r="C23" s="2">
        <v>0</v>
      </c>
      <c r="D23" s="2">
        <v>0</v>
      </c>
      <c r="E23" s="2">
        <v>0</v>
      </c>
      <c r="F23" s="45" t="e">
        <f t="shared" si="0"/>
        <v>#DIV/0!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48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0</v>
      </c>
      <c r="E25" s="2">
        <v>0</v>
      </c>
      <c r="F25" s="45" t="e">
        <f t="shared" si="0"/>
        <v>#DIV/0!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0</v>
      </c>
      <c r="E26" s="3">
        <v>0</v>
      </c>
      <c r="F26" s="48" t="e">
        <f t="shared" si="0"/>
        <v>#DIV/0!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0</v>
      </c>
      <c r="F27" s="45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165</v>
      </c>
      <c r="C28" s="3">
        <v>130</v>
      </c>
      <c r="D28" s="3">
        <v>773</v>
      </c>
      <c r="E28" s="3">
        <v>1534</v>
      </c>
      <c r="F28" s="48">
        <f t="shared" si="0"/>
        <v>98.44760672703751</v>
      </c>
      <c r="G28" s="46"/>
      <c r="H28" s="46"/>
      <c r="I28" s="46"/>
    </row>
    <row r="29" spans="1:9" x14ac:dyDescent="0.25">
      <c r="A29" s="44" t="s">
        <v>157</v>
      </c>
      <c r="B29" s="2">
        <v>0</v>
      </c>
      <c r="C29" s="2">
        <v>0</v>
      </c>
      <c r="D29" s="2">
        <v>0</v>
      </c>
      <c r="E29" s="2">
        <v>0</v>
      </c>
      <c r="F29" s="45" t="e">
        <f t="shared" si="0"/>
        <v>#DIV/0!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0</v>
      </c>
      <c r="D30" s="3">
        <v>0</v>
      </c>
      <c r="E30" s="3">
        <v>0</v>
      </c>
      <c r="F30" s="48" t="e">
        <f t="shared" si="0"/>
        <v>#DIV/0!</v>
      </c>
      <c r="G30" s="46"/>
      <c r="H30" s="46"/>
      <c r="I30" s="46"/>
    </row>
    <row r="31" spans="1:9" x14ac:dyDescent="0.25">
      <c r="A31" s="44" t="s">
        <v>159</v>
      </c>
      <c r="B31" s="2">
        <v>0</v>
      </c>
      <c r="C31" s="2">
        <v>0</v>
      </c>
      <c r="D31" s="2">
        <v>14472</v>
      </c>
      <c r="E31" s="2">
        <v>99245</v>
      </c>
      <c r="F31" s="45">
        <f t="shared" si="0"/>
        <v>585.77252625760093</v>
      </c>
      <c r="G31" s="46"/>
      <c r="H31" s="46"/>
      <c r="I31" s="46"/>
    </row>
    <row r="32" spans="1:9" x14ac:dyDescent="0.25">
      <c r="A32" s="47" t="s">
        <v>160</v>
      </c>
      <c r="B32" s="3">
        <v>0</v>
      </c>
      <c r="C32" s="3">
        <v>0</v>
      </c>
      <c r="D32" s="3">
        <v>0</v>
      </c>
      <c r="E32" s="3">
        <v>0</v>
      </c>
      <c r="F32" s="48" t="e">
        <f t="shared" si="0"/>
        <v>#DIV/0!</v>
      </c>
      <c r="G32" s="46"/>
      <c r="H32" s="46"/>
      <c r="I32" s="46"/>
    </row>
    <row r="33" spans="1:9" x14ac:dyDescent="0.25">
      <c r="A33" s="44" t="s">
        <v>161</v>
      </c>
      <c r="B33" s="2">
        <v>0</v>
      </c>
      <c r="C33" s="2">
        <v>0</v>
      </c>
      <c r="D33" s="2">
        <v>0</v>
      </c>
      <c r="E33" s="2">
        <v>0</v>
      </c>
      <c r="F33" s="45" t="e">
        <f t="shared" si="0"/>
        <v>#DIV/0!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0</v>
      </c>
      <c r="E34" s="3">
        <v>0</v>
      </c>
      <c r="F34" s="48" t="e">
        <f t="shared" si="0"/>
        <v>#DIV/0!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148433</v>
      </c>
      <c r="C35" s="50">
        <f t="shared" ref="C35:E35" si="1">SUM(C7:C34)</f>
        <v>163089</v>
      </c>
      <c r="D35" s="50">
        <f t="shared" si="1"/>
        <v>2305650.4500000002</v>
      </c>
      <c r="E35" s="50">
        <f t="shared" si="1"/>
        <v>1934642.1840000001</v>
      </c>
      <c r="F35" s="51">
        <f t="shared" ref="F35" si="2">((E35*100)/D35)-100</f>
        <v>-16.091262489507031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s="54" customFormat="1" x14ac:dyDescent="0.25">
      <c r="B38" s="54">
        <f t="shared" ref="B38:B66" si="3">E6</f>
        <v>2020</v>
      </c>
      <c r="C38" s="54">
        <f t="shared" ref="C38:C66" si="4">D6</f>
        <v>2019</v>
      </c>
      <c r="F38" s="54">
        <f>B38</f>
        <v>2020</v>
      </c>
      <c r="G38" s="54">
        <f>C38</f>
        <v>2019</v>
      </c>
    </row>
    <row r="39" spans="1:9" s="54" customFormat="1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133707</v>
      </c>
      <c r="D39" s="55">
        <f>_xlfn.RANK.EQ(B39,$B$39:$B$66)+COUNTIF($B$39:$B$66,B39)-1</f>
        <v>28</v>
      </c>
      <c r="E39" s="54" t="str">
        <f t="shared" ref="E39:E47" si="6">INDEX($A$39:$B$66,MATCH(ROW()-38,$D$39:$D$66,0),1)</f>
        <v>Bahía de Algeciras</v>
      </c>
      <c r="F39" s="54">
        <f>LOOKUP(E39,$A$39:$A$66,$B$39:$B$66)</f>
        <v>1744400.1840000001</v>
      </c>
      <c r="G39" s="54">
        <f>LOOKUP(E39,$A$39:$A$66,$C$39:$C$66)</f>
        <v>2133742</v>
      </c>
    </row>
    <row r="40" spans="1:9" s="54" customFormat="1" x14ac:dyDescent="0.25">
      <c r="A40" s="54" t="str">
        <f t="shared" si="5"/>
        <v>Alicante</v>
      </c>
      <c r="B40" s="55">
        <f t="shared" si="3"/>
        <v>0</v>
      </c>
      <c r="C40" s="55">
        <f t="shared" si="4"/>
        <v>27.45</v>
      </c>
      <c r="D40" s="55">
        <f t="shared" ref="D40:D66" si="7">_xlfn.RANK.EQ(B40,$B$39:$B$66)+COUNTIF($B$39:$B$66,B40)-1</f>
        <v>28</v>
      </c>
      <c r="E40" s="54" t="str">
        <f t="shared" si="6"/>
        <v>Tarragona</v>
      </c>
      <c r="F40" s="54">
        <f t="shared" ref="F40:F66" si="8">LOOKUP(E40,$A$39:$A$66,$B$39:$B$66)</f>
        <v>99245</v>
      </c>
      <c r="G40" s="54">
        <f t="shared" ref="G40:G66" si="9">LOOKUP(E40,$A$39:$A$66,$C$39:$C$66)</f>
        <v>14472</v>
      </c>
    </row>
    <row r="41" spans="1:9" s="54" customFormat="1" x14ac:dyDescent="0.25">
      <c r="A41" s="54" t="str">
        <f t="shared" si="5"/>
        <v>Almería</v>
      </c>
      <c r="B41" s="55">
        <f t="shared" si="3"/>
        <v>0</v>
      </c>
      <c r="C41" s="55">
        <f t="shared" si="4"/>
        <v>0</v>
      </c>
      <c r="D41" s="55">
        <f t="shared" si="7"/>
        <v>28</v>
      </c>
      <c r="E41" s="54" t="str">
        <f t="shared" si="6"/>
        <v>Huelva</v>
      </c>
      <c r="F41" s="54">
        <f t="shared" si="8"/>
        <v>89363</v>
      </c>
      <c r="G41" s="54">
        <f t="shared" si="9"/>
        <v>20156</v>
      </c>
    </row>
    <row r="42" spans="1:9" s="54" customFormat="1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Santa Cruz de Tenerife</v>
      </c>
      <c r="F42" s="54">
        <f t="shared" si="8"/>
        <v>1534</v>
      </c>
      <c r="G42" s="54">
        <f t="shared" si="9"/>
        <v>773</v>
      </c>
    </row>
    <row r="43" spans="1:9" s="54" customFormat="1" x14ac:dyDescent="0.25">
      <c r="A43" s="54" t="str">
        <f t="shared" si="5"/>
        <v>Bahía de Algeciras</v>
      </c>
      <c r="B43" s="55">
        <f t="shared" si="3"/>
        <v>1744400.1840000001</v>
      </c>
      <c r="C43" s="55">
        <f t="shared" si="4"/>
        <v>2133742</v>
      </c>
      <c r="D43" s="55">
        <f t="shared" si="7"/>
        <v>1</v>
      </c>
      <c r="E43" s="54" t="str">
        <f t="shared" si="6"/>
        <v>Gijón</v>
      </c>
      <c r="F43" s="54">
        <f t="shared" si="8"/>
        <v>98</v>
      </c>
      <c r="G43" s="54">
        <f t="shared" si="9"/>
        <v>0</v>
      </c>
    </row>
    <row r="44" spans="1:9" s="54" customFormat="1" x14ac:dyDescent="0.25">
      <c r="A44" s="54" t="str">
        <f t="shared" si="5"/>
        <v>Bahía de Cádiz</v>
      </c>
      <c r="B44" s="55">
        <f t="shared" si="3"/>
        <v>0</v>
      </c>
      <c r="C44" s="55">
        <f t="shared" si="4"/>
        <v>0</v>
      </c>
      <c r="D44" s="55">
        <f t="shared" si="7"/>
        <v>28</v>
      </c>
      <c r="E44" s="54" t="str">
        <f t="shared" si="6"/>
        <v>Las Palmas</v>
      </c>
      <c r="F44" s="54">
        <f t="shared" si="8"/>
        <v>2</v>
      </c>
      <c r="G44" s="54">
        <f t="shared" si="9"/>
        <v>7</v>
      </c>
    </row>
    <row r="45" spans="1:9" s="54" customFormat="1" x14ac:dyDescent="0.25">
      <c r="A45" s="54" t="str">
        <f t="shared" si="5"/>
        <v>Baleares</v>
      </c>
      <c r="B45" s="55">
        <f t="shared" si="3"/>
        <v>0</v>
      </c>
      <c r="C45" s="55">
        <f t="shared" si="4"/>
        <v>0</v>
      </c>
      <c r="D45" s="55">
        <f t="shared" si="7"/>
        <v>28</v>
      </c>
      <c r="E45" s="54" t="e">
        <f t="shared" si="6"/>
        <v>#N/A</v>
      </c>
      <c r="F45" s="54" t="e">
        <f t="shared" si="8"/>
        <v>#N/A</v>
      </c>
      <c r="G45" s="54" t="e">
        <f t="shared" si="9"/>
        <v>#N/A</v>
      </c>
    </row>
    <row r="46" spans="1:9" s="54" customFormat="1" x14ac:dyDescent="0.25">
      <c r="A46" s="54" t="str">
        <f t="shared" si="5"/>
        <v>Barcelona</v>
      </c>
      <c r="B46" s="55">
        <f t="shared" si="3"/>
        <v>0</v>
      </c>
      <c r="C46" s="55">
        <f t="shared" si="4"/>
        <v>0</v>
      </c>
      <c r="D46" s="55">
        <f t="shared" si="7"/>
        <v>28</v>
      </c>
      <c r="E46" s="54" t="e">
        <f t="shared" si="6"/>
        <v>#N/A</v>
      </c>
      <c r="F46" s="54" t="e">
        <f t="shared" si="8"/>
        <v>#N/A</v>
      </c>
      <c r="G46" s="54" t="e">
        <f t="shared" si="9"/>
        <v>#N/A</v>
      </c>
    </row>
    <row r="47" spans="1:9" s="54" customFormat="1" x14ac:dyDescent="0.25">
      <c r="A47" s="54" t="str">
        <f t="shared" si="5"/>
        <v>Bilbao</v>
      </c>
      <c r="B47" s="55">
        <f t="shared" si="3"/>
        <v>0</v>
      </c>
      <c r="C47" s="55">
        <f t="shared" si="4"/>
        <v>0</v>
      </c>
      <c r="D47" s="55">
        <f t="shared" si="7"/>
        <v>28</v>
      </c>
      <c r="E47" s="54" t="e">
        <f t="shared" si="6"/>
        <v>#N/A</v>
      </c>
      <c r="F47" s="54" t="e">
        <f t="shared" si="8"/>
        <v>#N/A</v>
      </c>
      <c r="G47" s="54" t="e">
        <f t="shared" si="9"/>
        <v>#N/A</v>
      </c>
    </row>
    <row r="48" spans="1:9" s="54" customFormat="1" x14ac:dyDescent="0.25">
      <c r="A48" s="54" t="str">
        <f t="shared" si="5"/>
        <v>Cartagena</v>
      </c>
      <c r="B48" s="55">
        <f t="shared" si="3"/>
        <v>0</v>
      </c>
      <c r="C48" s="55">
        <f t="shared" si="4"/>
        <v>0</v>
      </c>
      <c r="D48" s="55">
        <f t="shared" si="7"/>
        <v>28</v>
      </c>
      <c r="E48" s="54" t="s">
        <v>30</v>
      </c>
      <c r="F48" s="54">
        <f t="shared" si="8"/>
        <v>0</v>
      </c>
      <c r="G48" s="54">
        <f t="shared" si="9"/>
        <v>0</v>
      </c>
    </row>
    <row r="49" spans="1:7" s="54" customFormat="1" x14ac:dyDescent="0.25">
      <c r="A49" s="54" t="str">
        <f t="shared" si="5"/>
        <v>Castellón</v>
      </c>
      <c r="B49" s="55">
        <f t="shared" si="3"/>
        <v>0</v>
      </c>
      <c r="C49" s="55">
        <f t="shared" si="4"/>
        <v>0</v>
      </c>
      <c r="D49" s="55">
        <f t="shared" si="7"/>
        <v>28</v>
      </c>
      <c r="E49" s="54" t="e">
        <f t="shared" ref="E49:E66" si="10">INDEX($A$39:$B$66,MATCH(ROW()-38,$D$39:$D$66,0),1)</f>
        <v>#N/A</v>
      </c>
      <c r="F49" s="54" t="e">
        <f t="shared" si="8"/>
        <v>#N/A</v>
      </c>
      <c r="G49" s="54" t="e">
        <f t="shared" si="9"/>
        <v>#N/A</v>
      </c>
    </row>
    <row r="50" spans="1:7" s="54" customFormat="1" x14ac:dyDescent="0.25">
      <c r="A50" s="54" t="str">
        <f t="shared" si="5"/>
        <v>Ceuta</v>
      </c>
      <c r="B50" s="55">
        <f t="shared" si="3"/>
        <v>0</v>
      </c>
      <c r="C50" s="55">
        <f t="shared" si="4"/>
        <v>0</v>
      </c>
      <c r="D50" s="55">
        <f t="shared" si="7"/>
        <v>28</v>
      </c>
      <c r="E50" s="54" t="e">
        <f t="shared" si="10"/>
        <v>#N/A</v>
      </c>
      <c r="F50" s="54" t="e">
        <f t="shared" si="8"/>
        <v>#N/A</v>
      </c>
      <c r="G50" s="54" t="e">
        <f t="shared" si="9"/>
        <v>#N/A</v>
      </c>
    </row>
    <row r="51" spans="1:7" s="54" customFormat="1" x14ac:dyDescent="0.25">
      <c r="A51" s="54" t="str">
        <f t="shared" si="5"/>
        <v>Ferrol-San Cibrao</v>
      </c>
      <c r="B51" s="55">
        <f t="shared" si="3"/>
        <v>0</v>
      </c>
      <c r="C51" s="55">
        <f t="shared" si="4"/>
        <v>2766</v>
      </c>
      <c r="D51" s="55">
        <f t="shared" si="7"/>
        <v>28</v>
      </c>
      <c r="E51" s="54" t="e">
        <f t="shared" si="10"/>
        <v>#N/A</v>
      </c>
      <c r="F51" s="54" t="e">
        <f t="shared" si="8"/>
        <v>#N/A</v>
      </c>
      <c r="G51" s="54" t="e">
        <f t="shared" si="9"/>
        <v>#N/A</v>
      </c>
    </row>
    <row r="52" spans="1:7" s="54" customFormat="1" x14ac:dyDescent="0.25">
      <c r="A52" s="54" t="str">
        <f t="shared" si="5"/>
        <v>Gijón</v>
      </c>
      <c r="B52" s="55">
        <f t="shared" si="3"/>
        <v>98</v>
      </c>
      <c r="C52" s="55">
        <f t="shared" si="4"/>
        <v>0</v>
      </c>
      <c r="D52" s="55">
        <f t="shared" si="7"/>
        <v>5</v>
      </c>
      <c r="E52" s="54" t="e">
        <f t="shared" si="10"/>
        <v>#N/A</v>
      </c>
      <c r="F52" s="54" t="e">
        <f t="shared" si="8"/>
        <v>#N/A</v>
      </c>
      <c r="G52" s="54" t="e">
        <f t="shared" si="9"/>
        <v>#N/A</v>
      </c>
    </row>
    <row r="53" spans="1:7" s="54" customFormat="1" x14ac:dyDescent="0.25">
      <c r="A53" s="54" t="str">
        <f t="shared" si="5"/>
        <v>Huelva</v>
      </c>
      <c r="B53" s="55">
        <f t="shared" si="3"/>
        <v>89363</v>
      </c>
      <c r="C53" s="55">
        <f t="shared" si="4"/>
        <v>20156</v>
      </c>
      <c r="D53" s="55">
        <f t="shared" si="7"/>
        <v>3</v>
      </c>
      <c r="E53" s="54" t="e">
        <f t="shared" si="10"/>
        <v>#N/A</v>
      </c>
      <c r="F53" s="54" t="e">
        <f t="shared" si="8"/>
        <v>#N/A</v>
      </c>
      <c r="G53" s="54" t="e">
        <f t="shared" si="9"/>
        <v>#N/A</v>
      </c>
    </row>
    <row r="54" spans="1:7" s="54" customFormat="1" x14ac:dyDescent="0.25">
      <c r="A54" s="54" t="str">
        <f t="shared" si="5"/>
        <v>Las Palmas</v>
      </c>
      <c r="B54" s="55">
        <f t="shared" si="3"/>
        <v>2</v>
      </c>
      <c r="C54" s="55">
        <f t="shared" si="4"/>
        <v>7</v>
      </c>
      <c r="D54" s="55">
        <f t="shared" si="7"/>
        <v>6</v>
      </c>
      <c r="E54" s="54" t="e">
        <f t="shared" si="10"/>
        <v>#N/A</v>
      </c>
      <c r="F54" s="54" t="e">
        <f t="shared" si="8"/>
        <v>#N/A</v>
      </c>
      <c r="G54" s="54" t="e">
        <f t="shared" si="9"/>
        <v>#N/A</v>
      </c>
    </row>
    <row r="55" spans="1:7" s="54" customFormat="1" x14ac:dyDescent="0.25">
      <c r="A55" s="54" t="str">
        <f t="shared" si="5"/>
        <v>Málaga</v>
      </c>
      <c r="B55" s="55">
        <f>E23</f>
        <v>0</v>
      </c>
      <c r="C55" s="55">
        <f t="shared" si="4"/>
        <v>0</v>
      </c>
      <c r="D55" s="55">
        <f t="shared" si="7"/>
        <v>28</v>
      </c>
      <c r="E55" s="54" t="e">
        <f t="shared" si="10"/>
        <v>#N/A</v>
      </c>
      <c r="F55" s="54" t="e">
        <f t="shared" si="8"/>
        <v>#N/A</v>
      </c>
      <c r="G55" s="54" t="e">
        <f t="shared" si="9"/>
        <v>#N/A</v>
      </c>
    </row>
    <row r="56" spans="1:7" s="54" customFormat="1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0</v>
      </c>
      <c r="D56" s="55">
        <f t="shared" si="7"/>
        <v>28</v>
      </c>
      <c r="E56" s="54" t="e">
        <f t="shared" si="10"/>
        <v>#N/A</v>
      </c>
      <c r="F56" s="54" t="e">
        <f t="shared" si="8"/>
        <v>#N/A</v>
      </c>
      <c r="G56" s="54" t="e">
        <f t="shared" si="9"/>
        <v>#N/A</v>
      </c>
    </row>
    <row r="57" spans="1:7" s="54" customFormat="1" x14ac:dyDescent="0.25">
      <c r="A57" s="54" t="str">
        <f t="shared" si="5"/>
        <v>Melilla</v>
      </c>
      <c r="B57" s="55">
        <f t="shared" si="3"/>
        <v>0</v>
      </c>
      <c r="C57" s="55">
        <f t="shared" si="4"/>
        <v>0</v>
      </c>
      <c r="D57" s="55">
        <f t="shared" si="7"/>
        <v>28</v>
      </c>
      <c r="E57" s="54" t="e">
        <f t="shared" si="10"/>
        <v>#N/A</v>
      </c>
      <c r="F57" s="54" t="e">
        <f t="shared" si="8"/>
        <v>#N/A</v>
      </c>
      <c r="G57" s="54" t="e">
        <f t="shared" si="9"/>
        <v>#N/A</v>
      </c>
    </row>
    <row r="58" spans="1:7" s="54" customFormat="1" x14ac:dyDescent="0.25">
      <c r="A58" s="54" t="str">
        <f t="shared" si="5"/>
        <v>Motril</v>
      </c>
      <c r="B58" s="55">
        <f t="shared" si="3"/>
        <v>0</v>
      </c>
      <c r="C58" s="55">
        <f t="shared" si="4"/>
        <v>0</v>
      </c>
      <c r="D58" s="55">
        <f t="shared" si="7"/>
        <v>28</v>
      </c>
      <c r="E58" s="54" t="e">
        <f t="shared" si="10"/>
        <v>#N/A</v>
      </c>
      <c r="F58" s="54" t="e">
        <f t="shared" si="8"/>
        <v>#N/A</v>
      </c>
      <c r="G58" s="54" t="e">
        <f t="shared" si="9"/>
        <v>#N/A</v>
      </c>
    </row>
    <row r="59" spans="1:7" s="54" customFormat="1" x14ac:dyDescent="0.25">
      <c r="A59" s="54" t="str">
        <f t="shared" si="5"/>
        <v>Pasaia</v>
      </c>
      <c r="B59" s="55">
        <f t="shared" si="3"/>
        <v>0</v>
      </c>
      <c r="C59" s="55">
        <f t="shared" si="4"/>
        <v>0</v>
      </c>
      <c r="D59" s="55">
        <f t="shared" si="7"/>
        <v>28</v>
      </c>
      <c r="E59" s="54" t="e">
        <f t="shared" si="10"/>
        <v>#N/A</v>
      </c>
      <c r="F59" s="54" t="e">
        <f t="shared" si="8"/>
        <v>#N/A</v>
      </c>
      <c r="G59" s="54" t="e">
        <f t="shared" si="9"/>
        <v>#N/A</v>
      </c>
    </row>
    <row r="60" spans="1:7" s="54" customFormat="1" x14ac:dyDescent="0.25">
      <c r="A60" s="54" t="str">
        <f t="shared" si="5"/>
        <v>Santa Cruz de Tenerife</v>
      </c>
      <c r="B60" s="55">
        <f t="shared" si="3"/>
        <v>1534</v>
      </c>
      <c r="C60" s="55">
        <f t="shared" si="4"/>
        <v>773</v>
      </c>
      <c r="D60" s="55">
        <f t="shared" si="7"/>
        <v>4</v>
      </c>
      <c r="E60" s="54" t="e">
        <f t="shared" si="10"/>
        <v>#N/A</v>
      </c>
      <c r="F60" s="54" t="e">
        <f t="shared" si="8"/>
        <v>#N/A</v>
      </c>
      <c r="G60" s="54" t="e">
        <f t="shared" si="9"/>
        <v>#N/A</v>
      </c>
    </row>
    <row r="61" spans="1:7" s="54" customFormat="1" x14ac:dyDescent="0.25">
      <c r="A61" s="54" t="str">
        <f t="shared" si="5"/>
        <v>Santander</v>
      </c>
      <c r="B61" s="55">
        <f t="shared" si="3"/>
        <v>0</v>
      </c>
      <c r="C61" s="55">
        <f t="shared" si="4"/>
        <v>0</v>
      </c>
      <c r="D61" s="55">
        <f t="shared" si="7"/>
        <v>28</v>
      </c>
      <c r="E61" s="54" t="e">
        <f t="shared" si="10"/>
        <v>#N/A</v>
      </c>
      <c r="F61" s="54" t="e">
        <f t="shared" si="8"/>
        <v>#N/A</v>
      </c>
      <c r="G61" s="54" t="e">
        <f t="shared" si="9"/>
        <v>#N/A</v>
      </c>
    </row>
    <row r="62" spans="1:7" s="54" customFormat="1" x14ac:dyDescent="0.25">
      <c r="A62" s="54" t="str">
        <f t="shared" si="5"/>
        <v>Sevilla</v>
      </c>
      <c r="B62" s="55">
        <f t="shared" si="3"/>
        <v>0</v>
      </c>
      <c r="C62" s="55">
        <f t="shared" si="4"/>
        <v>0</v>
      </c>
      <c r="D62" s="55">
        <f t="shared" si="7"/>
        <v>28</v>
      </c>
      <c r="E62" s="54" t="e">
        <f t="shared" si="10"/>
        <v>#N/A</v>
      </c>
      <c r="F62" s="54" t="e">
        <f t="shared" si="8"/>
        <v>#N/A</v>
      </c>
      <c r="G62" s="54" t="e">
        <f t="shared" si="9"/>
        <v>#N/A</v>
      </c>
    </row>
    <row r="63" spans="1:7" s="54" customFormat="1" x14ac:dyDescent="0.25">
      <c r="A63" s="54" t="str">
        <f t="shared" si="5"/>
        <v>Tarragona</v>
      </c>
      <c r="B63" s="55">
        <f t="shared" si="3"/>
        <v>99245</v>
      </c>
      <c r="C63" s="55">
        <f t="shared" si="4"/>
        <v>14472</v>
      </c>
      <c r="D63" s="55">
        <f t="shared" si="7"/>
        <v>2</v>
      </c>
      <c r="E63" s="54" t="e">
        <f t="shared" si="10"/>
        <v>#N/A</v>
      </c>
      <c r="F63" s="54" t="e">
        <f t="shared" si="8"/>
        <v>#N/A</v>
      </c>
      <c r="G63" s="54" t="e">
        <f t="shared" si="9"/>
        <v>#N/A</v>
      </c>
    </row>
    <row r="64" spans="1:7" s="54" customFormat="1" x14ac:dyDescent="0.25">
      <c r="A64" s="54" t="str">
        <f t="shared" si="5"/>
        <v>Valencia</v>
      </c>
      <c r="B64" s="55">
        <f t="shared" si="3"/>
        <v>0</v>
      </c>
      <c r="C64" s="55">
        <f t="shared" si="4"/>
        <v>0</v>
      </c>
      <c r="D64" s="55">
        <f t="shared" si="7"/>
        <v>28</v>
      </c>
      <c r="E64" s="54" t="e">
        <f t="shared" si="10"/>
        <v>#N/A</v>
      </c>
      <c r="F64" s="54" t="e">
        <f t="shared" si="8"/>
        <v>#N/A</v>
      </c>
      <c r="G64" s="54" t="e">
        <f t="shared" si="9"/>
        <v>#N/A</v>
      </c>
    </row>
    <row r="65" spans="1:7" s="54" customFormat="1" x14ac:dyDescent="0.25">
      <c r="A65" s="54" t="str">
        <f t="shared" si="5"/>
        <v>Vigo</v>
      </c>
      <c r="B65" s="55">
        <f t="shared" si="3"/>
        <v>0</v>
      </c>
      <c r="C65" s="55">
        <f t="shared" si="4"/>
        <v>0</v>
      </c>
      <c r="D65" s="55">
        <f t="shared" si="7"/>
        <v>28</v>
      </c>
      <c r="E65" s="54" t="e">
        <f t="shared" si="10"/>
        <v>#N/A</v>
      </c>
      <c r="F65" s="54" t="e">
        <f t="shared" si="8"/>
        <v>#N/A</v>
      </c>
      <c r="G65" s="54" t="e">
        <f t="shared" si="9"/>
        <v>#N/A</v>
      </c>
    </row>
    <row r="66" spans="1:7" s="54" customFormat="1" x14ac:dyDescent="0.25">
      <c r="A66" s="54" t="str">
        <f t="shared" si="5"/>
        <v>Vilagarcía</v>
      </c>
      <c r="B66" s="55">
        <f t="shared" si="3"/>
        <v>0</v>
      </c>
      <c r="C66" s="55">
        <f t="shared" si="4"/>
        <v>0</v>
      </c>
      <c r="D66" s="55">
        <f t="shared" si="7"/>
        <v>28</v>
      </c>
      <c r="E66" s="54" t="str">
        <f t="shared" si="10"/>
        <v>A Coruña</v>
      </c>
      <c r="F66" s="54">
        <f t="shared" si="8"/>
        <v>0</v>
      </c>
      <c r="G66" s="54">
        <f t="shared" si="9"/>
        <v>133707</v>
      </c>
    </row>
    <row r="67" spans="1:7" s="54" customFormat="1" x14ac:dyDescent="0.25"/>
    <row r="68" spans="1:7" s="54" customFormat="1" x14ac:dyDescent="0.25">
      <c r="A68" s="69"/>
      <c r="B68" s="70"/>
      <c r="C68" s="70"/>
      <c r="D68" s="70"/>
      <c r="E68" s="70"/>
      <c r="F68" s="71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F1" s="40" t="s">
        <v>100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42793</v>
      </c>
      <c r="E7" s="2">
        <v>73725</v>
      </c>
      <c r="F7" s="45">
        <f>((E7*100)/D7)-100</f>
        <v>72.28284999883158</v>
      </c>
      <c r="G7" s="46"/>
      <c r="H7" s="46"/>
      <c r="I7" s="46"/>
    </row>
    <row r="8" spans="1:12" x14ac:dyDescent="0.25">
      <c r="A8" s="47" t="s">
        <v>136</v>
      </c>
      <c r="B8" s="3">
        <v>0</v>
      </c>
      <c r="C8" s="3">
        <v>1136</v>
      </c>
      <c r="D8" s="3">
        <v>6794.24</v>
      </c>
      <c r="E8" s="3">
        <v>44227.38</v>
      </c>
      <c r="F8" s="48">
        <f t="shared" ref="F8:F34" si="0">((E8*100)/D8)-100</f>
        <v>550.95404342501888</v>
      </c>
      <c r="G8" s="46"/>
      <c r="H8" s="46"/>
      <c r="I8" s="46"/>
    </row>
    <row r="9" spans="1:12" x14ac:dyDescent="0.25">
      <c r="A9" s="44" t="s">
        <v>137</v>
      </c>
      <c r="B9" s="2">
        <v>6</v>
      </c>
      <c r="C9" s="2">
        <v>44</v>
      </c>
      <c r="D9" s="2">
        <v>364</v>
      </c>
      <c r="E9" s="2">
        <v>553</v>
      </c>
      <c r="F9" s="60">
        <f t="shared" si="0"/>
        <v>51.923076923076934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24061</v>
      </c>
      <c r="E10" s="3">
        <v>2964</v>
      </c>
      <c r="F10" s="48">
        <f t="shared" si="0"/>
        <v>-87.681310003740492</v>
      </c>
      <c r="G10" s="46"/>
      <c r="H10" s="46"/>
      <c r="I10" s="46"/>
    </row>
    <row r="11" spans="1:12" x14ac:dyDescent="0.25">
      <c r="A11" s="44" t="s">
        <v>139</v>
      </c>
      <c r="B11" s="2">
        <v>5646123</v>
      </c>
      <c r="C11" s="2">
        <v>5953492</v>
      </c>
      <c r="D11" s="2">
        <v>73685756.974999562</v>
      </c>
      <c r="E11" s="2">
        <v>73786102.237000167</v>
      </c>
      <c r="F11" s="60">
        <f t="shared" si="0"/>
        <v>0.13617999749212117</v>
      </c>
      <c r="G11" s="46"/>
      <c r="H11" s="46"/>
      <c r="I11" s="46"/>
    </row>
    <row r="12" spans="1:12" x14ac:dyDescent="0.25">
      <c r="A12" s="47" t="s">
        <v>140</v>
      </c>
      <c r="B12" s="3">
        <v>92557</v>
      </c>
      <c r="C12" s="3">
        <v>166354</v>
      </c>
      <c r="D12" s="3">
        <v>1383033.98</v>
      </c>
      <c r="E12" s="3">
        <v>1628064</v>
      </c>
      <c r="F12" s="48">
        <f t="shared" si="0"/>
        <v>17.716847419757542</v>
      </c>
      <c r="G12" s="46"/>
      <c r="H12" s="46"/>
      <c r="I12" s="46"/>
    </row>
    <row r="13" spans="1:12" x14ac:dyDescent="0.25">
      <c r="A13" s="44" t="s">
        <v>141</v>
      </c>
      <c r="B13" s="2">
        <v>22</v>
      </c>
      <c r="C13" s="2">
        <v>788</v>
      </c>
      <c r="D13" s="2">
        <v>5785.98</v>
      </c>
      <c r="E13" s="2">
        <v>6050</v>
      </c>
      <c r="F13" s="45">
        <f t="shared" si="0"/>
        <v>4.5630990774250932</v>
      </c>
      <c r="G13" s="46"/>
      <c r="H13" s="46"/>
      <c r="I13" s="46"/>
    </row>
    <row r="14" spans="1:12" x14ac:dyDescent="0.25">
      <c r="A14" s="47" t="s">
        <v>142</v>
      </c>
      <c r="B14" s="3">
        <v>1654683</v>
      </c>
      <c r="C14" s="3">
        <v>2514574</v>
      </c>
      <c r="D14" s="3">
        <v>22513485.963333301</v>
      </c>
      <c r="E14" s="3">
        <v>20160357.382166699</v>
      </c>
      <c r="F14" s="48">
        <f t="shared" si="0"/>
        <v>-10.452084519469963</v>
      </c>
      <c r="G14" s="46"/>
      <c r="H14" s="46"/>
      <c r="I14" s="46"/>
    </row>
    <row r="15" spans="1:12" x14ac:dyDescent="0.25">
      <c r="A15" s="44" t="s">
        <v>143</v>
      </c>
      <c r="B15" s="2">
        <v>7167</v>
      </c>
      <c r="C15" s="2">
        <v>106</v>
      </c>
      <c r="D15" s="2">
        <v>27064</v>
      </c>
      <c r="E15" s="2">
        <v>88888</v>
      </c>
      <c r="F15" s="45">
        <f t="shared" si="0"/>
        <v>228.43629914277267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0</v>
      </c>
      <c r="D16" s="3">
        <v>52390</v>
      </c>
      <c r="E16" s="3">
        <v>113472</v>
      </c>
      <c r="F16" s="48">
        <f t="shared" si="0"/>
        <v>116.59095247184578</v>
      </c>
      <c r="G16" s="46"/>
      <c r="H16" s="46"/>
      <c r="I16" s="46"/>
    </row>
    <row r="17" spans="1:9" x14ac:dyDescent="0.25">
      <c r="A17" s="44" t="s">
        <v>145</v>
      </c>
      <c r="B17" s="2">
        <v>537</v>
      </c>
      <c r="C17" s="2">
        <v>3800</v>
      </c>
      <c r="D17" s="2">
        <v>115250.98000000001</v>
      </c>
      <c r="E17" s="2">
        <v>42215</v>
      </c>
      <c r="F17" s="45">
        <f t="shared" si="0"/>
        <v>-63.371244218487341</v>
      </c>
      <c r="G17" s="46"/>
      <c r="H17" s="46"/>
      <c r="I17" s="46"/>
    </row>
    <row r="18" spans="1:9" x14ac:dyDescent="0.25">
      <c r="A18" s="47" t="s">
        <v>146</v>
      </c>
      <c r="B18" s="3">
        <v>113</v>
      </c>
      <c r="C18" s="3">
        <v>0</v>
      </c>
      <c r="D18" s="3">
        <v>412</v>
      </c>
      <c r="E18" s="3">
        <v>0</v>
      </c>
      <c r="F18" s="48">
        <f t="shared" si="0"/>
        <v>-100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32309.980000000003</v>
      </c>
      <c r="E19" s="2">
        <v>0</v>
      </c>
      <c r="F19" s="60">
        <f t="shared" si="0"/>
        <v>-100</v>
      </c>
      <c r="G19" s="46"/>
      <c r="H19" s="46"/>
      <c r="I19" s="46"/>
    </row>
    <row r="20" spans="1:9" x14ac:dyDescent="0.25">
      <c r="A20" s="47" t="s">
        <v>148</v>
      </c>
      <c r="B20" s="3">
        <v>171817</v>
      </c>
      <c r="C20" s="3">
        <v>42132</v>
      </c>
      <c r="D20" s="3">
        <v>896128</v>
      </c>
      <c r="E20" s="3">
        <v>3198813.7350000003</v>
      </c>
      <c r="F20" s="48">
        <f t="shared" si="0"/>
        <v>256.95946728592349</v>
      </c>
      <c r="G20" s="46"/>
      <c r="H20" s="46"/>
      <c r="I20" s="46"/>
    </row>
    <row r="21" spans="1:9" x14ac:dyDescent="0.25">
      <c r="A21" s="44" t="s">
        <v>149</v>
      </c>
      <c r="B21" s="2">
        <v>158948</v>
      </c>
      <c r="C21" s="2">
        <v>228588</v>
      </c>
      <c r="D21" s="2">
        <v>3465484</v>
      </c>
      <c r="E21" s="2">
        <v>2934073</v>
      </c>
      <c r="F21" s="45">
        <f t="shared" si="0"/>
        <v>-15.33439484931975</v>
      </c>
      <c r="G21" s="46"/>
      <c r="H21" s="46"/>
      <c r="I21" s="46"/>
    </row>
    <row r="22" spans="1:9" x14ac:dyDescent="0.25">
      <c r="A22" s="47" t="s">
        <v>150</v>
      </c>
      <c r="B22" s="3">
        <v>977718</v>
      </c>
      <c r="C22" s="3">
        <v>1013535</v>
      </c>
      <c r="D22" s="3">
        <v>10934459.98</v>
      </c>
      <c r="E22" s="3">
        <v>12073437</v>
      </c>
      <c r="F22" s="48">
        <f t="shared" si="0"/>
        <v>10.416399365705118</v>
      </c>
      <c r="G22" s="46"/>
      <c r="H22" s="46"/>
      <c r="I22" s="46"/>
    </row>
    <row r="23" spans="1:9" x14ac:dyDescent="0.25">
      <c r="A23" s="44" t="s">
        <v>151</v>
      </c>
      <c r="B23" s="2">
        <v>82998</v>
      </c>
      <c r="C23" s="2">
        <v>40556</v>
      </c>
      <c r="D23" s="2">
        <v>1004496</v>
      </c>
      <c r="E23" s="2">
        <v>403133</v>
      </c>
      <c r="F23" s="45">
        <f t="shared" si="0"/>
        <v>-59.867137350472277</v>
      </c>
      <c r="G23" s="46"/>
      <c r="H23" s="46"/>
      <c r="I23" s="46"/>
    </row>
    <row r="24" spans="1:9" x14ac:dyDescent="0.25">
      <c r="A24" s="47" t="s">
        <v>152</v>
      </c>
      <c r="B24" s="3">
        <v>1290</v>
      </c>
      <c r="C24" s="3">
        <v>1173</v>
      </c>
      <c r="D24" s="3">
        <v>33611</v>
      </c>
      <c r="E24" s="3">
        <v>14478</v>
      </c>
      <c r="F24" s="48">
        <f t="shared" si="0"/>
        <v>-56.924816280384398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0</v>
      </c>
      <c r="E25" s="2">
        <v>0</v>
      </c>
      <c r="F25" s="60" t="e">
        <f t="shared" si="0"/>
        <v>#DIV/0!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4371</v>
      </c>
      <c r="D26" s="3">
        <v>1471</v>
      </c>
      <c r="E26" s="3">
        <v>222650</v>
      </c>
      <c r="F26" s="48">
        <f t="shared" si="0"/>
        <v>15035.961930659416</v>
      </c>
      <c r="G26" s="46"/>
      <c r="H26" s="46"/>
      <c r="I26" s="46"/>
    </row>
    <row r="27" spans="1:9" x14ac:dyDescent="0.25">
      <c r="A27" s="44" t="s">
        <v>155</v>
      </c>
      <c r="B27" s="2">
        <v>3623</v>
      </c>
      <c r="C27" s="2">
        <v>2588</v>
      </c>
      <c r="D27" s="2">
        <v>30544</v>
      </c>
      <c r="E27" s="2">
        <v>28650</v>
      </c>
      <c r="F27" s="45">
        <f t="shared" si="0"/>
        <v>-6.2008905185961254</v>
      </c>
      <c r="G27" s="46"/>
      <c r="H27" s="46"/>
      <c r="I27" s="46"/>
    </row>
    <row r="28" spans="1:9" x14ac:dyDescent="0.25">
      <c r="A28" s="47" t="s">
        <v>156</v>
      </c>
      <c r="B28" s="3">
        <v>69928</v>
      </c>
      <c r="C28" s="3">
        <v>40591</v>
      </c>
      <c r="D28" s="3">
        <v>236088</v>
      </c>
      <c r="E28" s="3">
        <v>488969.8</v>
      </c>
      <c r="F28" s="48">
        <f t="shared" si="0"/>
        <v>107.11336450814952</v>
      </c>
      <c r="G28" s="46"/>
      <c r="H28" s="46"/>
      <c r="I28" s="46"/>
    </row>
    <row r="29" spans="1:9" x14ac:dyDescent="0.25">
      <c r="A29" s="44" t="s">
        <v>157</v>
      </c>
      <c r="B29" s="2">
        <v>57</v>
      </c>
      <c r="C29" s="2">
        <v>1389</v>
      </c>
      <c r="D29" s="2">
        <v>40565.979999999996</v>
      </c>
      <c r="E29" s="2">
        <v>48857</v>
      </c>
      <c r="F29" s="45">
        <f t="shared" si="0"/>
        <v>20.438357461104118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0</v>
      </c>
      <c r="D30" s="3">
        <v>0</v>
      </c>
      <c r="E30" s="3">
        <v>0</v>
      </c>
      <c r="F30" s="61" t="e">
        <f t="shared" si="0"/>
        <v>#DIV/0!</v>
      </c>
      <c r="G30" s="46"/>
      <c r="H30" s="46"/>
      <c r="I30" s="46"/>
    </row>
    <row r="31" spans="1:9" x14ac:dyDescent="0.25">
      <c r="A31" s="44" t="s">
        <v>159</v>
      </c>
      <c r="B31" s="2">
        <v>198213</v>
      </c>
      <c r="C31" s="2">
        <v>123555</v>
      </c>
      <c r="D31" s="2">
        <v>3170265.2180000003</v>
      </c>
      <c r="E31" s="2">
        <v>1412344</v>
      </c>
      <c r="F31" s="45">
        <f t="shared" si="0"/>
        <v>-55.450288765083378</v>
      </c>
      <c r="G31" s="46"/>
      <c r="H31" s="46"/>
      <c r="I31" s="46"/>
    </row>
    <row r="32" spans="1:9" x14ac:dyDescent="0.25">
      <c r="A32" s="47" t="s">
        <v>160</v>
      </c>
      <c r="B32" s="3">
        <v>2875627</v>
      </c>
      <c r="C32" s="3">
        <v>3651399</v>
      </c>
      <c r="D32" s="3">
        <v>36707918</v>
      </c>
      <c r="E32" s="3">
        <v>39366648</v>
      </c>
      <c r="F32" s="48">
        <f t="shared" si="0"/>
        <v>7.2429332548906729</v>
      </c>
      <c r="G32" s="46"/>
      <c r="H32" s="46"/>
      <c r="I32" s="46"/>
    </row>
    <row r="33" spans="1:9" x14ac:dyDescent="0.25">
      <c r="A33" s="44" t="s">
        <v>161</v>
      </c>
      <c r="B33" s="2">
        <v>16393</v>
      </c>
      <c r="C33" s="2">
        <v>17048</v>
      </c>
      <c r="D33" s="2">
        <v>243326.97999999998</v>
      </c>
      <c r="E33" s="2">
        <v>226206.37600000002</v>
      </c>
      <c r="F33" s="45">
        <f t="shared" si="0"/>
        <v>-7.0360483658655397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267</v>
      </c>
      <c r="D34" s="3">
        <v>2202</v>
      </c>
      <c r="E34" s="3">
        <v>6297.4</v>
      </c>
      <c r="F34" s="48">
        <f t="shared" si="0"/>
        <v>185.98546775658491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11957820</v>
      </c>
      <c r="C35" s="50">
        <f t="shared" ref="C35:E35" si="1">SUM(C7:C34)</f>
        <v>13807486</v>
      </c>
      <c r="D35" s="50">
        <f t="shared" si="1"/>
        <v>154656062.25633287</v>
      </c>
      <c r="E35" s="50">
        <f t="shared" si="1"/>
        <v>156371175.31016687</v>
      </c>
      <c r="F35" s="51">
        <f t="shared" ref="F35" si="2">((E35*100)/D35)-100</f>
        <v>1.1089853374071481</v>
      </c>
      <c r="G35" s="46"/>
      <c r="H35" s="46"/>
      <c r="I35" s="46"/>
    </row>
    <row r="36" spans="1:9" x14ac:dyDescent="0.25">
      <c r="A36" s="52" t="s">
        <v>84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73725</v>
      </c>
      <c r="C39" s="55">
        <f t="shared" si="4"/>
        <v>42793</v>
      </c>
      <c r="D39" s="55">
        <f>_xlfn.RANK.EQ(B39,$B$39:$B$66)+COUNTIF($B$39:$B$66,B39)-1</f>
        <v>15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73786102.237000167</v>
      </c>
      <c r="G39" s="54">
        <f>LOOKUP(E39,$A$39:$A$66,$C$39:$C$66)</f>
        <v>73685756.974999562</v>
      </c>
    </row>
    <row r="40" spans="1:9" x14ac:dyDescent="0.25">
      <c r="A40" s="54" t="str">
        <f t="shared" si="5"/>
        <v>Alicante</v>
      </c>
      <c r="B40" s="55">
        <f t="shared" si="3"/>
        <v>44227.38</v>
      </c>
      <c r="C40" s="55">
        <f t="shared" si="4"/>
        <v>6794.24</v>
      </c>
      <c r="D40" s="55">
        <f t="shared" ref="D40:D66" si="7">_xlfn.RANK.EQ(B40,$B$39:$B$66)+COUNTIF($B$39:$B$66,B40)-1</f>
        <v>17</v>
      </c>
      <c r="E40" s="54" t="str">
        <f t="shared" si="6"/>
        <v>Valencia</v>
      </c>
      <c r="F40" s="54">
        <f t="shared" ref="F40:F55" si="8">LOOKUP(E40,$A$39:$A$66,$B$39:$B$66)</f>
        <v>39366648</v>
      </c>
      <c r="G40" s="54">
        <f t="shared" ref="G40:G66" si="9">LOOKUP(E40,$A$39:$A$66,$C$39:$C$66)</f>
        <v>36707918</v>
      </c>
    </row>
    <row r="41" spans="1:9" x14ac:dyDescent="0.25">
      <c r="A41" s="54" t="str">
        <f t="shared" si="5"/>
        <v>Almería</v>
      </c>
      <c r="B41" s="55">
        <f t="shared" si="3"/>
        <v>553</v>
      </c>
      <c r="C41" s="55">
        <f t="shared" si="4"/>
        <v>364</v>
      </c>
      <c r="D41" s="55">
        <f t="shared" si="7"/>
        <v>24</v>
      </c>
      <c r="E41" s="54" t="str">
        <f t="shared" si="6"/>
        <v>Barcelona</v>
      </c>
      <c r="F41" s="54">
        <f t="shared" si="8"/>
        <v>20160357.382166699</v>
      </c>
      <c r="G41" s="54">
        <f t="shared" si="9"/>
        <v>22513485.963333301</v>
      </c>
    </row>
    <row r="42" spans="1:9" x14ac:dyDescent="0.25">
      <c r="A42" s="54" t="str">
        <f t="shared" si="5"/>
        <v>Avilés</v>
      </c>
      <c r="B42" s="55">
        <f t="shared" si="3"/>
        <v>2964</v>
      </c>
      <c r="C42" s="55">
        <f t="shared" si="4"/>
        <v>24061</v>
      </c>
      <c r="D42" s="55">
        <f t="shared" si="7"/>
        <v>23</v>
      </c>
      <c r="E42" s="54" t="str">
        <f t="shared" si="6"/>
        <v>Las Palmas</v>
      </c>
      <c r="F42" s="54">
        <f t="shared" si="8"/>
        <v>12073437</v>
      </c>
      <c r="G42" s="54">
        <f t="shared" si="9"/>
        <v>10934459.98</v>
      </c>
    </row>
    <row r="43" spans="1:9" x14ac:dyDescent="0.25">
      <c r="A43" s="54" t="str">
        <f t="shared" si="5"/>
        <v>Bahía de Algeciras</v>
      </c>
      <c r="B43" s="55">
        <f t="shared" si="3"/>
        <v>73786102.237000167</v>
      </c>
      <c r="C43" s="55">
        <f t="shared" si="4"/>
        <v>73685756.974999562</v>
      </c>
      <c r="D43" s="55">
        <f t="shared" si="7"/>
        <v>1</v>
      </c>
      <c r="E43" s="54" t="str">
        <f t="shared" si="6"/>
        <v>Gijón</v>
      </c>
      <c r="F43" s="54">
        <f t="shared" si="8"/>
        <v>3198813.7350000003</v>
      </c>
      <c r="G43" s="54">
        <f t="shared" si="9"/>
        <v>896128</v>
      </c>
    </row>
    <row r="44" spans="1:9" x14ac:dyDescent="0.25">
      <c r="A44" s="54" t="str">
        <f t="shared" si="5"/>
        <v>Bahía de Cádiz</v>
      </c>
      <c r="B44" s="55">
        <f t="shared" si="3"/>
        <v>1628064</v>
      </c>
      <c r="C44" s="55">
        <f t="shared" si="4"/>
        <v>1383033.98</v>
      </c>
      <c r="D44" s="55">
        <f t="shared" si="7"/>
        <v>7</v>
      </c>
      <c r="E44" s="54" t="str">
        <f t="shared" si="6"/>
        <v>Huelva</v>
      </c>
      <c r="F44" s="54">
        <f t="shared" si="8"/>
        <v>2934073</v>
      </c>
      <c r="G44" s="54">
        <f t="shared" si="9"/>
        <v>3465484</v>
      </c>
    </row>
    <row r="45" spans="1:9" x14ac:dyDescent="0.25">
      <c r="A45" s="54" t="str">
        <f t="shared" si="5"/>
        <v>Baleares</v>
      </c>
      <c r="B45" s="55">
        <f t="shared" si="3"/>
        <v>6050</v>
      </c>
      <c r="C45" s="55">
        <f t="shared" si="4"/>
        <v>5785.98</v>
      </c>
      <c r="D45" s="55">
        <f t="shared" si="7"/>
        <v>22</v>
      </c>
      <c r="E45" s="54" t="str">
        <f t="shared" si="6"/>
        <v>Bahía de Cádiz</v>
      </c>
      <c r="F45" s="54">
        <f t="shared" si="8"/>
        <v>1628064</v>
      </c>
      <c r="G45" s="54">
        <f t="shared" si="9"/>
        <v>1383033.98</v>
      </c>
    </row>
    <row r="46" spans="1:9" x14ac:dyDescent="0.25">
      <c r="A46" s="54" t="str">
        <f t="shared" si="5"/>
        <v>Barcelona</v>
      </c>
      <c r="B46" s="55">
        <f t="shared" si="3"/>
        <v>20160357.382166699</v>
      </c>
      <c r="C46" s="55">
        <f t="shared" si="4"/>
        <v>22513485.963333301</v>
      </c>
      <c r="D46" s="55">
        <f t="shared" si="7"/>
        <v>3</v>
      </c>
      <c r="E46" s="54" t="str">
        <f t="shared" si="6"/>
        <v>Tarragona</v>
      </c>
      <c r="F46" s="54">
        <f t="shared" si="8"/>
        <v>1412344</v>
      </c>
      <c r="G46" s="54">
        <f t="shared" si="9"/>
        <v>3170265.2180000003</v>
      </c>
    </row>
    <row r="47" spans="1:9" x14ac:dyDescent="0.25">
      <c r="A47" s="54" t="str">
        <f t="shared" si="5"/>
        <v>Bilbao</v>
      </c>
      <c r="B47" s="55">
        <f t="shared" si="3"/>
        <v>88888</v>
      </c>
      <c r="C47" s="55">
        <f t="shared" si="4"/>
        <v>27064</v>
      </c>
      <c r="D47" s="55">
        <f t="shared" si="7"/>
        <v>14</v>
      </c>
      <c r="E47" s="54" t="str">
        <f t="shared" si="6"/>
        <v>Santa Cruz de Tenerife</v>
      </c>
      <c r="F47" s="54">
        <f t="shared" si="8"/>
        <v>488969.8</v>
      </c>
      <c r="G47" s="54">
        <f t="shared" si="9"/>
        <v>236088</v>
      </c>
    </row>
    <row r="48" spans="1:9" x14ac:dyDescent="0.25">
      <c r="A48" s="54" t="str">
        <f t="shared" si="5"/>
        <v>Cartagena</v>
      </c>
      <c r="B48" s="55">
        <f t="shared" si="3"/>
        <v>113472</v>
      </c>
      <c r="C48" s="55">
        <f t="shared" si="4"/>
        <v>52390</v>
      </c>
      <c r="D48" s="55">
        <f t="shared" si="7"/>
        <v>13</v>
      </c>
      <c r="E48" s="54" t="str">
        <f t="shared" si="6"/>
        <v>Málaga</v>
      </c>
      <c r="F48" s="54">
        <f t="shared" si="8"/>
        <v>403133</v>
      </c>
      <c r="G48" s="54">
        <f t="shared" si="9"/>
        <v>1004496</v>
      </c>
    </row>
    <row r="49" spans="1:7" x14ac:dyDescent="0.25">
      <c r="A49" s="54" t="str">
        <f t="shared" si="5"/>
        <v>Castellón</v>
      </c>
      <c r="B49" s="55">
        <f t="shared" si="3"/>
        <v>42215</v>
      </c>
      <c r="C49" s="55">
        <f t="shared" si="4"/>
        <v>115250.98000000001</v>
      </c>
      <c r="D49" s="55">
        <f t="shared" si="7"/>
        <v>18</v>
      </c>
      <c r="E49" s="54" t="str">
        <f t="shared" si="6"/>
        <v>Vigo</v>
      </c>
      <c r="F49" s="54">
        <f t="shared" si="8"/>
        <v>226206.37600000002</v>
      </c>
      <c r="G49" s="54">
        <f t="shared" si="9"/>
        <v>243326.97999999998</v>
      </c>
    </row>
    <row r="50" spans="1:7" x14ac:dyDescent="0.25">
      <c r="A50" s="54" t="str">
        <f t="shared" si="5"/>
        <v>Ceuta</v>
      </c>
      <c r="B50" s="55">
        <f t="shared" si="3"/>
        <v>0</v>
      </c>
      <c r="C50" s="55">
        <f t="shared" si="4"/>
        <v>412</v>
      </c>
      <c r="D50" s="55">
        <f t="shared" si="7"/>
        <v>28</v>
      </c>
      <c r="E50" s="54" t="str">
        <f t="shared" si="6"/>
        <v>Motril</v>
      </c>
      <c r="F50" s="54">
        <f t="shared" si="8"/>
        <v>222650</v>
      </c>
      <c r="G50" s="54">
        <f t="shared" si="9"/>
        <v>1471</v>
      </c>
    </row>
    <row r="51" spans="1:7" x14ac:dyDescent="0.25">
      <c r="A51" s="54" t="str">
        <f t="shared" si="5"/>
        <v>Ferrol-San Cibrao</v>
      </c>
      <c r="B51" s="55">
        <f t="shared" si="3"/>
        <v>0</v>
      </c>
      <c r="C51" s="55">
        <f t="shared" si="4"/>
        <v>32309.980000000003</v>
      </c>
      <c r="D51" s="55">
        <f t="shared" si="7"/>
        <v>28</v>
      </c>
      <c r="E51" s="54" t="str">
        <f t="shared" si="6"/>
        <v>Cartagena</v>
      </c>
      <c r="F51" s="54">
        <f t="shared" si="8"/>
        <v>113472</v>
      </c>
      <c r="G51" s="54">
        <f t="shared" si="9"/>
        <v>52390</v>
      </c>
    </row>
    <row r="52" spans="1:7" x14ac:dyDescent="0.25">
      <c r="A52" s="54" t="str">
        <f t="shared" si="5"/>
        <v>Gijón</v>
      </c>
      <c r="B52" s="55">
        <f t="shared" si="3"/>
        <v>3198813.7350000003</v>
      </c>
      <c r="C52" s="55">
        <f t="shared" si="4"/>
        <v>896128</v>
      </c>
      <c r="D52" s="55">
        <f t="shared" si="7"/>
        <v>5</v>
      </c>
      <c r="E52" s="54" t="str">
        <f t="shared" si="6"/>
        <v>Bilbao</v>
      </c>
      <c r="F52" s="54">
        <f t="shared" si="8"/>
        <v>88888</v>
      </c>
      <c r="G52" s="54">
        <f t="shared" si="9"/>
        <v>27064</v>
      </c>
    </row>
    <row r="53" spans="1:7" x14ac:dyDescent="0.25">
      <c r="A53" s="54" t="str">
        <f t="shared" si="5"/>
        <v>Huelva</v>
      </c>
      <c r="B53" s="55">
        <f t="shared" si="3"/>
        <v>2934073</v>
      </c>
      <c r="C53" s="55">
        <f t="shared" si="4"/>
        <v>3465484</v>
      </c>
      <c r="D53" s="55">
        <f t="shared" si="7"/>
        <v>6</v>
      </c>
      <c r="E53" s="54" t="str">
        <f t="shared" si="6"/>
        <v>A Coruña</v>
      </c>
      <c r="F53" s="54">
        <f t="shared" si="8"/>
        <v>73725</v>
      </c>
      <c r="G53" s="54">
        <f t="shared" si="9"/>
        <v>42793</v>
      </c>
    </row>
    <row r="54" spans="1:7" x14ac:dyDescent="0.25">
      <c r="A54" s="54" t="str">
        <f t="shared" si="5"/>
        <v>Las Palmas</v>
      </c>
      <c r="B54" s="55">
        <f t="shared" si="3"/>
        <v>12073437</v>
      </c>
      <c r="C54" s="55">
        <f t="shared" si="4"/>
        <v>10934459.98</v>
      </c>
      <c r="D54" s="55">
        <f t="shared" si="7"/>
        <v>4</v>
      </c>
      <c r="E54" s="54" t="str">
        <f t="shared" si="6"/>
        <v>Santander</v>
      </c>
      <c r="F54" s="54">
        <f t="shared" si="8"/>
        <v>48857</v>
      </c>
      <c r="G54" s="54">
        <f t="shared" si="9"/>
        <v>40565.979999999996</v>
      </c>
    </row>
    <row r="55" spans="1:7" x14ac:dyDescent="0.25">
      <c r="A55" s="54" t="str">
        <f t="shared" si="5"/>
        <v>Málaga</v>
      </c>
      <c r="B55" s="55">
        <f t="shared" si="3"/>
        <v>403133</v>
      </c>
      <c r="C55" s="55">
        <f t="shared" si="4"/>
        <v>1004496</v>
      </c>
      <c r="D55" s="55">
        <f t="shared" si="7"/>
        <v>10</v>
      </c>
      <c r="E55" s="54" t="str">
        <f t="shared" si="6"/>
        <v>Alicante</v>
      </c>
      <c r="F55" s="54">
        <f t="shared" si="8"/>
        <v>44227.38</v>
      </c>
      <c r="G55" s="54">
        <f t="shared" si="9"/>
        <v>6794.24</v>
      </c>
    </row>
    <row r="56" spans="1:7" x14ac:dyDescent="0.25">
      <c r="A56" s="54" t="str">
        <f t="shared" si="5"/>
        <v>Marín y Ría de Pontevedra</v>
      </c>
      <c r="B56" s="55">
        <f t="shared" si="3"/>
        <v>14478</v>
      </c>
      <c r="C56" s="55">
        <f t="shared" si="4"/>
        <v>33611</v>
      </c>
      <c r="D56" s="55">
        <f t="shared" si="7"/>
        <v>20</v>
      </c>
      <c r="E56" s="54" t="str">
        <f t="shared" si="6"/>
        <v>Castellón</v>
      </c>
      <c r="F56" s="54">
        <f t="shared" ref="F56:F66" si="10">LOOKUP(E56,$A$39:$A$66,$B$39:$B$66)</f>
        <v>42215</v>
      </c>
      <c r="G56" s="54">
        <f t="shared" si="9"/>
        <v>115250.98000000001</v>
      </c>
    </row>
    <row r="57" spans="1:7" x14ac:dyDescent="0.25">
      <c r="A57" s="54" t="str">
        <f t="shared" si="5"/>
        <v>Melilla</v>
      </c>
      <c r="B57" s="55">
        <f t="shared" si="3"/>
        <v>0</v>
      </c>
      <c r="C57" s="55">
        <f t="shared" si="4"/>
        <v>0</v>
      </c>
      <c r="D57" s="55">
        <f t="shared" si="7"/>
        <v>28</v>
      </c>
      <c r="E57" s="54" t="str">
        <f t="shared" si="6"/>
        <v>Pasaia</v>
      </c>
      <c r="F57" s="54">
        <f t="shared" si="10"/>
        <v>28650</v>
      </c>
      <c r="G57" s="54">
        <f t="shared" si="9"/>
        <v>30544</v>
      </c>
    </row>
    <row r="58" spans="1:7" x14ac:dyDescent="0.25">
      <c r="A58" s="54" t="str">
        <f t="shared" si="5"/>
        <v>Motril</v>
      </c>
      <c r="B58" s="55">
        <f t="shared" si="3"/>
        <v>222650</v>
      </c>
      <c r="C58" s="55">
        <f t="shared" si="4"/>
        <v>1471</v>
      </c>
      <c r="D58" s="55">
        <f t="shared" si="7"/>
        <v>12</v>
      </c>
      <c r="E58" s="54" t="str">
        <f t="shared" si="6"/>
        <v>Marín y Ría de Pontevedra</v>
      </c>
      <c r="F58" s="54">
        <f t="shared" si="10"/>
        <v>14478</v>
      </c>
      <c r="G58" s="54">
        <f t="shared" si="9"/>
        <v>33611</v>
      </c>
    </row>
    <row r="59" spans="1:7" x14ac:dyDescent="0.25">
      <c r="A59" s="54" t="str">
        <f t="shared" si="5"/>
        <v>Pasaia</v>
      </c>
      <c r="B59" s="55">
        <f t="shared" si="3"/>
        <v>28650</v>
      </c>
      <c r="C59" s="55">
        <f t="shared" si="4"/>
        <v>30544</v>
      </c>
      <c r="D59" s="55">
        <f t="shared" si="7"/>
        <v>19</v>
      </c>
      <c r="E59" s="54" t="str">
        <f t="shared" si="6"/>
        <v>Vilagarcía</v>
      </c>
      <c r="F59" s="54">
        <f t="shared" si="10"/>
        <v>6297.4</v>
      </c>
      <c r="G59" s="54">
        <f t="shared" si="9"/>
        <v>2202</v>
      </c>
    </row>
    <row r="60" spans="1:7" x14ac:dyDescent="0.25">
      <c r="A60" s="54" t="str">
        <f t="shared" si="5"/>
        <v>Santa Cruz de Tenerife</v>
      </c>
      <c r="B60" s="55">
        <f t="shared" si="3"/>
        <v>488969.8</v>
      </c>
      <c r="C60" s="55">
        <f t="shared" si="4"/>
        <v>236088</v>
      </c>
      <c r="D60" s="55">
        <f t="shared" si="7"/>
        <v>9</v>
      </c>
      <c r="E60" s="54" t="str">
        <f t="shared" si="6"/>
        <v>Baleares</v>
      </c>
      <c r="F60" s="54">
        <f t="shared" si="10"/>
        <v>6050</v>
      </c>
      <c r="G60" s="54">
        <f t="shared" si="9"/>
        <v>5785.98</v>
      </c>
    </row>
    <row r="61" spans="1:7" x14ac:dyDescent="0.25">
      <c r="A61" s="54" t="str">
        <f t="shared" si="5"/>
        <v>Santander</v>
      </c>
      <c r="B61" s="55">
        <f t="shared" si="3"/>
        <v>48857</v>
      </c>
      <c r="C61" s="55">
        <f t="shared" si="4"/>
        <v>40565.979999999996</v>
      </c>
      <c r="D61" s="55">
        <f t="shared" si="7"/>
        <v>16</v>
      </c>
      <c r="E61" s="54" t="str">
        <f t="shared" si="6"/>
        <v>Avilés</v>
      </c>
      <c r="F61" s="54">
        <f t="shared" si="10"/>
        <v>2964</v>
      </c>
      <c r="G61" s="54">
        <f t="shared" si="9"/>
        <v>24061</v>
      </c>
    </row>
    <row r="62" spans="1:7" x14ac:dyDescent="0.25">
      <c r="A62" s="54" t="str">
        <f t="shared" si="5"/>
        <v>Sevilla</v>
      </c>
      <c r="B62" s="55">
        <f t="shared" si="3"/>
        <v>0</v>
      </c>
      <c r="C62" s="55">
        <f t="shared" si="4"/>
        <v>0</v>
      </c>
      <c r="D62" s="55">
        <f t="shared" si="7"/>
        <v>28</v>
      </c>
      <c r="E62" s="54" t="str">
        <f t="shared" si="6"/>
        <v>Almería</v>
      </c>
      <c r="F62" s="54">
        <f t="shared" si="10"/>
        <v>553</v>
      </c>
      <c r="G62" s="54">
        <f t="shared" si="9"/>
        <v>364</v>
      </c>
    </row>
    <row r="63" spans="1:7" x14ac:dyDescent="0.25">
      <c r="A63" s="54" t="str">
        <f t="shared" si="5"/>
        <v>Tarragona</v>
      </c>
      <c r="B63" s="55">
        <f t="shared" si="3"/>
        <v>1412344</v>
      </c>
      <c r="C63" s="55">
        <f t="shared" si="4"/>
        <v>3170265.2180000003</v>
      </c>
      <c r="D63" s="55">
        <f t="shared" si="7"/>
        <v>8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39366648</v>
      </c>
      <c r="C64" s="55">
        <f t="shared" si="4"/>
        <v>36707918</v>
      </c>
      <c r="D64" s="55">
        <f t="shared" si="7"/>
        <v>2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226206.37600000002</v>
      </c>
      <c r="C65" s="55">
        <f t="shared" si="4"/>
        <v>243326.97999999998</v>
      </c>
      <c r="D65" s="55">
        <f t="shared" si="7"/>
        <v>11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6297.4</v>
      </c>
      <c r="C66" s="55">
        <f t="shared" si="4"/>
        <v>2202</v>
      </c>
      <c r="D66" s="55">
        <f t="shared" si="7"/>
        <v>21</v>
      </c>
      <c r="E66" s="54" t="str">
        <f t="shared" si="6"/>
        <v>Ceuta</v>
      </c>
      <c r="F66" s="54">
        <f t="shared" si="10"/>
        <v>0</v>
      </c>
      <c r="G66" s="54">
        <f t="shared" si="9"/>
        <v>412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101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0</v>
      </c>
      <c r="F7" s="45" t="e">
        <f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0</v>
      </c>
      <c r="C8" s="3">
        <v>1136</v>
      </c>
      <c r="D8" s="3">
        <v>6794.24</v>
      </c>
      <c r="E8" s="3">
        <v>43266</v>
      </c>
      <c r="F8" s="48">
        <f t="shared" ref="F8:F34" si="0">((E8*100)/D8)-100</f>
        <v>536.80411642803313</v>
      </c>
      <c r="G8" s="46"/>
      <c r="H8" s="46"/>
      <c r="I8" s="46"/>
    </row>
    <row r="9" spans="1:12" x14ac:dyDescent="0.25">
      <c r="A9" s="44" t="s">
        <v>137</v>
      </c>
      <c r="B9" s="2">
        <v>6</v>
      </c>
      <c r="C9" s="2">
        <v>44</v>
      </c>
      <c r="D9" s="2">
        <v>364</v>
      </c>
      <c r="E9" s="2">
        <v>508</v>
      </c>
      <c r="F9" s="60">
        <f t="shared" si="0"/>
        <v>39.560439560439562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48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4484454</v>
      </c>
      <c r="C11" s="2">
        <v>4790755</v>
      </c>
      <c r="D11" s="2">
        <v>58429317.935999565</v>
      </c>
      <c r="E11" s="2">
        <v>59827039.028000176</v>
      </c>
      <c r="F11" s="60">
        <f t="shared" si="0"/>
        <v>2.3921571248385902</v>
      </c>
      <c r="G11" s="46"/>
      <c r="H11" s="46"/>
      <c r="I11" s="46"/>
    </row>
    <row r="12" spans="1:12" x14ac:dyDescent="0.25">
      <c r="A12" s="47" t="s">
        <v>140</v>
      </c>
      <c r="B12" s="3">
        <v>0</v>
      </c>
      <c r="C12" s="3">
        <v>95499</v>
      </c>
      <c r="D12" s="3">
        <v>1724.49</v>
      </c>
      <c r="E12" s="3">
        <v>342063</v>
      </c>
      <c r="F12" s="48">
        <f t="shared" si="0"/>
        <v>19735.603569751056</v>
      </c>
      <c r="G12" s="46"/>
      <c r="H12" s="46"/>
      <c r="I12" s="46"/>
    </row>
    <row r="13" spans="1:12" x14ac:dyDescent="0.25">
      <c r="A13" s="44" t="s">
        <v>141</v>
      </c>
      <c r="B13" s="2">
        <v>0</v>
      </c>
      <c r="C13" s="2">
        <v>5</v>
      </c>
      <c r="D13" s="2">
        <v>118.49</v>
      </c>
      <c r="E13" s="2">
        <v>61.4</v>
      </c>
      <c r="F13" s="45">
        <f t="shared" si="0"/>
        <v>-48.181281120769683</v>
      </c>
      <c r="G13" s="46"/>
      <c r="H13" s="46"/>
      <c r="I13" s="46"/>
    </row>
    <row r="14" spans="1:12" x14ac:dyDescent="0.25">
      <c r="A14" s="47" t="s">
        <v>142</v>
      </c>
      <c r="B14" s="3">
        <v>1177849</v>
      </c>
      <c r="C14" s="3">
        <v>1934618</v>
      </c>
      <c r="D14" s="3">
        <v>16290294.9353333</v>
      </c>
      <c r="E14" s="3">
        <v>14598692.944166699</v>
      </c>
      <c r="F14" s="48">
        <f t="shared" si="0"/>
        <v>-10.384109053161183</v>
      </c>
      <c r="G14" s="46"/>
      <c r="H14" s="46"/>
      <c r="I14" s="46"/>
    </row>
    <row r="15" spans="1:12" x14ac:dyDescent="0.25">
      <c r="A15" s="44" t="s">
        <v>143</v>
      </c>
      <c r="B15" s="2">
        <v>3524</v>
      </c>
      <c r="C15" s="2">
        <v>106</v>
      </c>
      <c r="D15" s="2">
        <v>22168</v>
      </c>
      <c r="E15" s="2">
        <v>22065</v>
      </c>
      <c r="F15" s="45">
        <f t="shared" si="0"/>
        <v>-0.46463370624323375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0</v>
      </c>
      <c r="D16" s="3">
        <v>270</v>
      </c>
      <c r="E16" s="3">
        <v>2825</v>
      </c>
      <c r="F16" s="48">
        <f t="shared" si="0"/>
        <v>946.2962962962963</v>
      </c>
      <c r="G16" s="46"/>
      <c r="H16" s="46"/>
      <c r="I16" s="46"/>
    </row>
    <row r="17" spans="1:9" x14ac:dyDescent="0.25">
      <c r="A17" s="44" t="s">
        <v>145</v>
      </c>
      <c r="B17" s="2">
        <v>537</v>
      </c>
      <c r="C17" s="2">
        <v>3800</v>
      </c>
      <c r="D17" s="2">
        <v>109076.49</v>
      </c>
      <c r="E17" s="2">
        <v>42167</v>
      </c>
      <c r="F17" s="45">
        <f t="shared" si="0"/>
        <v>-61.34180702000954</v>
      </c>
      <c r="G17" s="46"/>
      <c r="H17" s="46"/>
      <c r="I17" s="46"/>
    </row>
    <row r="18" spans="1:9" x14ac:dyDescent="0.25">
      <c r="A18" s="47" t="s">
        <v>146</v>
      </c>
      <c r="B18" s="3">
        <v>77</v>
      </c>
      <c r="C18" s="3">
        <v>0</v>
      </c>
      <c r="D18" s="3">
        <v>204</v>
      </c>
      <c r="E18" s="3">
        <v>0</v>
      </c>
      <c r="F18" s="61">
        <f t="shared" si="0"/>
        <v>-100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0</v>
      </c>
      <c r="E19" s="2">
        <v>0</v>
      </c>
      <c r="F19" s="60" t="e">
        <f t="shared" si="0"/>
        <v>#DIV/0!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2</v>
      </c>
      <c r="E20" s="3">
        <v>5226.7250000000004</v>
      </c>
      <c r="F20" s="61">
        <f t="shared" si="0"/>
        <v>261236.25000000003</v>
      </c>
      <c r="G20" s="46"/>
      <c r="H20" s="46"/>
      <c r="I20" s="46"/>
    </row>
    <row r="21" spans="1:9" x14ac:dyDescent="0.25">
      <c r="A21" s="44" t="s">
        <v>149</v>
      </c>
      <c r="B21" s="2">
        <v>0</v>
      </c>
      <c r="C21" s="2">
        <v>0</v>
      </c>
      <c r="D21" s="2">
        <v>84</v>
      </c>
      <c r="E21" s="2">
        <v>0</v>
      </c>
      <c r="F21" s="60">
        <f t="shared" si="0"/>
        <v>-100</v>
      </c>
      <c r="G21" s="46"/>
      <c r="H21" s="46"/>
      <c r="I21" s="46"/>
    </row>
    <row r="22" spans="1:9" x14ac:dyDescent="0.25">
      <c r="A22" s="47" t="s">
        <v>150</v>
      </c>
      <c r="B22" s="3">
        <v>540028</v>
      </c>
      <c r="C22" s="3">
        <v>714710</v>
      </c>
      <c r="D22" s="3">
        <v>6690560.4900000002</v>
      </c>
      <c r="E22" s="3">
        <v>7645537</v>
      </c>
      <c r="F22" s="61">
        <f t="shared" si="0"/>
        <v>14.273490411264476</v>
      </c>
      <c r="G22" s="46"/>
      <c r="H22" s="46"/>
      <c r="I22" s="46"/>
    </row>
    <row r="23" spans="1:9" x14ac:dyDescent="0.25">
      <c r="A23" s="44" t="s">
        <v>151</v>
      </c>
      <c r="B23" s="2">
        <v>82998</v>
      </c>
      <c r="C23" s="2">
        <v>35668</v>
      </c>
      <c r="D23" s="2">
        <v>1003294</v>
      </c>
      <c r="E23" s="2">
        <v>326596</v>
      </c>
      <c r="F23" s="45">
        <f t="shared" si="0"/>
        <v>-67.447627514965703</v>
      </c>
      <c r="G23" s="46"/>
      <c r="H23" s="46"/>
      <c r="I23" s="46"/>
    </row>
    <row r="24" spans="1:9" x14ac:dyDescent="0.25">
      <c r="A24" s="47" t="s">
        <v>152</v>
      </c>
      <c r="B24" s="3">
        <v>1290</v>
      </c>
      <c r="C24" s="3">
        <v>1173</v>
      </c>
      <c r="D24" s="3">
        <v>33611</v>
      </c>
      <c r="E24" s="3">
        <v>9743</v>
      </c>
      <c r="F24" s="48">
        <f t="shared" si="0"/>
        <v>-71.012466156912922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0</v>
      </c>
      <c r="E25" s="2">
        <v>0</v>
      </c>
      <c r="F25" s="60" t="e">
        <f t="shared" si="0"/>
        <v>#DIV/0!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0</v>
      </c>
      <c r="E26" s="3">
        <v>0</v>
      </c>
      <c r="F26" s="48" t="e">
        <f t="shared" si="0"/>
        <v>#DIV/0!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0</v>
      </c>
      <c r="F27" s="60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59189</v>
      </c>
      <c r="C28" s="3">
        <v>37666</v>
      </c>
      <c r="D28" s="3">
        <v>208017</v>
      </c>
      <c r="E28" s="3">
        <v>408928.5</v>
      </c>
      <c r="F28" s="48">
        <f t="shared" si="0"/>
        <v>96.584173408904093</v>
      </c>
      <c r="G28" s="46"/>
      <c r="H28" s="46"/>
      <c r="I28" s="46"/>
    </row>
    <row r="29" spans="1:9" x14ac:dyDescent="0.25">
      <c r="A29" s="44" t="s">
        <v>157</v>
      </c>
      <c r="B29" s="2">
        <v>0</v>
      </c>
      <c r="C29" s="2">
        <v>0</v>
      </c>
      <c r="D29" s="2">
        <v>14.49</v>
      </c>
      <c r="E29" s="2">
        <v>76</v>
      </c>
      <c r="F29" s="60">
        <f t="shared" si="0"/>
        <v>424.49965493443756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0</v>
      </c>
      <c r="D30" s="3">
        <v>0</v>
      </c>
      <c r="E30" s="3">
        <v>0</v>
      </c>
      <c r="F30" s="61" t="e">
        <f t="shared" si="0"/>
        <v>#DIV/0!</v>
      </c>
      <c r="G30" s="46"/>
      <c r="H30" s="46"/>
      <c r="I30" s="46"/>
    </row>
    <row r="31" spans="1:9" x14ac:dyDescent="0.25">
      <c r="A31" s="44" t="s">
        <v>159</v>
      </c>
      <c r="B31" s="2">
        <v>19</v>
      </c>
      <c r="C31" s="2">
        <v>68</v>
      </c>
      <c r="D31" s="2">
        <v>767</v>
      </c>
      <c r="E31" s="2">
        <v>5045</v>
      </c>
      <c r="F31" s="45">
        <f t="shared" si="0"/>
        <v>557.75749674054759</v>
      </c>
      <c r="G31" s="46"/>
      <c r="H31" s="46"/>
      <c r="I31" s="46"/>
    </row>
    <row r="32" spans="1:9" x14ac:dyDescent="0.25">
      <c r="A32" s="47" t="s">
        <v>160</v>
      </c>
      <c r="B32" s="3">
        <v>2843506</v>
      </c>
      <c r="C32" s="3">
        <v>3625753</v>
      </c>
      <c r="D32" s="3">
        <v>36298284</v>
      </c>
      <c r="E32" s="3">
        <v>38993991</v>
      </c>
      <c r="F32" s="48">
        <f t="shared" si="0"/>
        <v>7.4265411554992511</v>
      </c>
      <c r="G32" s="46"/>
      <c r="H32" s="46"/>
      <c r="I32" s="46"/>
    </row>
    <row r="33" spans="1:9" x14ac:dyDescent="0.25">
      <c r="A33" s="44" t="s">
        <v>161</v>
      </c>
      <c r="B33" s="2">
        <v>9926</v>
      </c>
      <c r="C33" s="2">
        <v>9062</v>
      </c>
      <c r="D33" s="2">
        <v>141407.49</v>
      </c>
      <c r="E33" s="2">
        <v>147215.9929999999</v>
      </c>
      <c r="F33" s="45">
        <f t="shared" si="0"/>
        <v>4.1076346097366638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267</v>
      </c>
      <c r="D34" s="3">
        <v>138</v>
      </c>
      <c r="E34" s="3">
        <v>2232</v>
      </c>
      <c r="F34" s="48">
        <f t="shared" si="0"/>
        <v>1517.391304347826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9203403</v>
      </c>
      <c r="C35" s="50">
        <f t="shared" ref="C35:E35" si="1">SUM(C7:C34)</f>
        <v>11250330</v>
      </c>
      <c r="D35" s="50">
        <f t="shared" si="1"/>
        <v>119236512.05133285</v>
      </c>
      <c r="E35" s="50">
        <f t="shared" si="1"/>
        <v>122423278.59016687</v>
      </c>
      <c r="F35" s="51">
        <f t="shared" ref="F35" si="2">((E35*100)/D35)-100</f>
        <v>2.6726432063545076</v>
      </c>
      <c r="G35" s="46"/>
      <c r="H35" s="46"/>
      <c r="I35" s="46"/>
    </row>
    <row r="36" spans="1:9" x14ac:dyDescent="0.25">
      <c r="A36" s="52" t="s">
        <v>84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0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59827039.028000176</v>
      </c>
      <c r="G39" s="54">
        <f>LOOKUP(E39,$A$39:$A$66,$C$39:$C$66)</f>
        <v>58429317.935999565</v>
      </c>
    </row>
    <row r="40" spans="1:9" x14ac:dyDescent="0.25">
      <c r="A40" s="54" t="str">
        <f t="shared" si="5"/>
        <v>Alicante</v>
      </c>
      <c r="B40" s="55">
        <f t="shared" si="3"/>
        <v>43266</v>
      </c>
      <c r="C40" s="55">
        <f t="shared" si="4"/>
        <v>6794.24</v>
      </c>
      <c r="D40" s="55">
        <f t="shared" ref="D40:D66" si="7">_xlfn.RANK.EQ(B40,$B$39:$B$66)+COUNTIF($B$39:$B$66,B40)-1</f>
        <v>9</v>
      </c>
      <c r="E40" s="54" t="str">
        <f t="shared" si="6"/>
        <v>Valencia</v>
      </c>
      <c r="F40" s="54">
        <f t="shared" ref="F40:F55" si="8">LOOKUP(E40,$A$39:$A$66,$B$39:$B$66)</f>
        <v>38993991</v>
      </c>
      <c r="G40" s="54">
        <f t="shared" ref="G40:G66" si="9">LOOKUP(E40,$A$39:$A$66,$C$39:$C$66)</f>
        <v>36298284</v>
      </c>
    </row>
    <row r="41" spans="1:9" x14ac:dyDescent="0.25">
      <c r="A41" s="54" t="str">
        <f t="shared" si="5"/>
        <v>Almería</v>
      </c>
      <c r="B41" s="55">
        <f t="shared" si="3"/>
        <v>508</v>
      </c>
      <c r="C41" s="55">
        <f t="shared" si="4"/>
        <v>364</v>
      </c>
      <c r="D41" s="55">
        <f t="shared" si="7"/>
        <v>17</v>
      </c>
      <c r="E41" s="54" t="str">
        <f t="shared" si="6"/>
        <v>Barcelona</v>
      </c>
      <c r="F41" s="54">
        <f t="shared" si="8"/>
        <v>14598692.944166699</v>
      </c>
      <c r="G41" s="54">
        <f t="shared" si="9"/>
        <v>16290294.9353333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Las Palmas</v>
      </c>
      <c r="F42" s="54">
        <f t="shared" si="8"/>
        <v>7645537</v>
      </c>
      <c r="G42" s="54">
        <f t="shared" si="9"/>
        <v>6690560.4900000002</v>
      </c>
    </row>
    <row r="43" spans="1:9" x14ac:dyDescent="0.25">
      <c r="A43" s="54" t="str">
        <f t="shared" si="5"/>
        <v>Bahía de Algeciras</v>
      </c>
      <c r="B43" s="55">
        <f t="shared" si="3"/>
        <v>59827039.028000176</v>
      </c>
      <c r="C43" s="55">
        <f t="shared" si="4"/>
        <v>58429317.935999565</v>
      </c>
      <c r="D43" s="55">
        <f t="shared" si="7"/>
        <v>1</v>
      </c>
      <c r="E43" s="54" t="str">
        <f t="shared" si="6"/>
        <v>Santa Cruz de Tenerife</v>
      </c>
      <c r="F43" s="54">
        <f t="shared" si="8"/>
        <v>408928.5</v>
      </c>
      <c r="G43" s="54">
        <f t="shared" si="9"/>
        <v>208017</v>
      </c>
    </row>
    <row r="44" spans="1:9" x14ac:dyDescent="0.25">
      <c r="A44" s="54" t="str">
        <f t="shared" si="5"/>
        <v>Bahía de Cádiz</v>
      </c>
      <c r="B44" s="55">
        <f t="shared" si="3"/>
        <v>342063</v>
      </c>
      <c r="C44" s="55">
        <f t="shared" si="4"/>
        <v>1724.49</v>
      </c>
      <c r="D44" s="55">
        <f t="shared" si="7"/>
        <v>6</v>
      </c>
      <c r="E44" s="54" t="str">
        <f t="shared" si="6"/>
        <v>Bahía de Cádiz</v>
      </c>
      <c r="F44" s="54">
        <f t="shared" si="8"/>
        <v>342063</v>
      </c>
      <c r="G44" s="54">
        <f t="shared" si="9"/>
        <v>1724.49</v>
      </c>
    </row>
    <row r="45" spans="1:9" x14ac:dyDescent="0.25">
      <c r="A45" s="54" t="str">
        <f t="shared" si="5"/>
        <v>Baleares</v>
      </c>
      <c r="B45" s="55">
        <f t="shared" si="3"/>
        <v>61.4</v>
      </c>
      <c r="C45" s="55">
        <f t="shared" si="4"/>
        <v>118.49</v>
      </c>
      <c r="D45" s="55">
        <f t="shared" si="7"/>
        <v>19</v>
      </c>
      <c r="E45" s="54" t="str">
        <f t="shared" si="6"/>
        <v>Málaga</v>
      </c>
      <c r="F45" s="54">
        <f t="shared" si="8"/>
        <v>326596</v>
      </c>
      <c r="G45" s="54">
        <f t="shared" si="9"/>
        <v>1003294</v>
      </c>
    </row>
    <row r="46" spans="1:9" x14ac:dyDescent="0.25">
      <c r="A46" s="54" t="str">
        <f t="shared" si="5"/>
        <v>Barcelona</v>
      </c>
      <c r="B46" s="55">
        <f t="shared" si="3"/>
        <v>14598692.944166699</v>
      </c>
      <c r="C46" s="55">
        <f t="shared" si="4"/>
        <v>16290294.9353333</v>
      </c>
      <c r="D46" s="55">
        <f t="shared" si="7"/>
        <v>3</v>
      </c>
      <c r="E46" s="54" t="str">
        <f t="shared" si="6"/>
        <v>Vigo</v>
      </c>
      <c r="F46" s="54">
        <f t="shared" si="8"/>
        <v>147215.9929999999</v>
      </c>
      <c r="G46" s="54">
        <f t="shared" si="9"/>
        <v>141407.49</v>
      </c>
    </row>
    <row r="47" spans="1:9" x14ac:dyDescent="0.25">
      <c r="A47" s="54" t="str">
        <f t="shared" si="5"/>
        <v>Bilbao</v>
      </c>
      <c r="B47" s="55">
        <f t="shared" si="3"/>
        <v>22065</v>
      </c>
      <c r="C47" s="55">
        <f t="shared" si="4"/>
        <v>22168</v>
      </c>
      <c r="D47" s="55">
        <f t="shared" si="7"/>
        <v>11</v>
      </c>
      <c r="E47" s="54" t="str">
        <f t="shared" si="6"/>
        <v>Alicante</v>
      </c>
      <c r="F47" s="54">
        <f t="shared" si="8"/>
        <v>43266</v>
      </c>
      <c r="G47" s="54">
        <f t="shared" si="9"/>
        <v>6794.24</v>
      </c>
    </row>
    <row r="48" spans="1:9" x14ac:dyDescent="0.25">
      <c r="A48" s="54" t="str">
        <f t="shared" si="5"/>
        <v>Cartagena</v>
      </c>
      <c r="B48" s="55">
        <f t="shared" si="3"/>
        <v>2825</v>
      </c>
      <c r="C48" s="55">
        <f t="shared" si="4"/>
        <v>270</v>
      </c>
      <c r="D48" s="55">
        <f t="shared" si="7"/>
        <v>15</v>
      </c>
      <c r="E48" s="54" t="str">
        <f t="shared" si="6"/>
        <v>Castellón</v>
      </c>
      <c r="F48" s="54">
        <f t="shared" si="8"/>
        <v>42167</v>
      </c>
      <c r="G48" s="54">
        <f t="shared" si="9"/>
        <v>109076.49</v>
      </c>
    </row>
    <row r="49" spans="1:7" x14ac:dyDescent="0.25">
      <c r="A49" s="54" t="str">
        <f t="shared" si="5"/>
        <v>Castellón</v>
      </c>
      <c r="B49" s="55">
        <f t="shared" si="3"/>
        <v>42167</v>
      </c>
      <c r="C49" s="55">
        <f t="shared" si="4"/>
        <v>109076.49</v>
      </c>
      <c r="D49" s="55">
        <f t="shared" si="7"/>
        <v>10</v>
      </c>
      <c r="E49" s="54" t="str">
        <f t="shared" si="6"/>
        <v>Bilbao</v>
      </c>
      <c r="F49" s="54">
        <f t="shared" si="8"/>
        <v>22065</v>
      </c>
      <c r="G49" s="54">
        <f t="shared" si="9"/>
        <v>22168</v>
      </c>
    </row>
    <row r="50" spans="1:7" x14ac:dyDescent="0.25">
      <c r="A50" s="54" t="str">
        <f t="shared" si="5"/>
        <v>Ceuta</v>
      </c>
      <c r="B50" s="55">
        <f t="shared" si="3"/>
        <v>0</v>
      </c>
      <c r="C50" s="55">
        <f t="shared" si="4"/>
        <v>204</v>
      </c>
      <c r="D50" s="55">
        <f t="shared" si="7"/>
        <v>28</v>
      </c>
      <c r="E50" s="54" t="str">
        <f t="shared" si="6"/>
        <v>Marín y Ría de Pontevedra</v>
      </c>
      <c r="F50" s="54">
        <f t="shared" si="8"/>
        <v>9743</v>
      </c>
      <c r="G50" s="54">
        <f t="shared" si="9"/>
        <v>33611</v>
      </c>
    </row>
    <row r="51" spans="1:7" x14ac:dyDescent="0.25">
      <c r="A51" s="54" t="str">
        <f t="shared" si="5"/>
        <v>Ferrol-San Cibrao</v>
      </c>
      <c r="B51" s="55">
        <f t="shared" si="3"/>
        <v>0</v>
      </c>
      <c r="C51" s="55">
        <f t="shared" si="4"/>
        <v>0</v>
      </c>
      <c r="D51" s="55">
        <f t="shared" si="7"/>
        <v>28</v>
      </c>
      <c r="E51" s="54" t="str">
        <f t="shared" si="6"/>
        <v>Gijón</v>
      </c>
      <c r="F51" s="54">
        <f t="shared" si="8"/>
        <v>5226.7250000000004</v>
      </c>
      <c r="G51" s="54">
        <f t="shared" si="9"/>
        <v>2</v>
      </c>
    </row>
    <row r="52" spans="1:7" x14ac:dyDescent="0.25">
      <c r="A52" s="54" t="str">
        <f t="shared" si="5"/>
        <v>Gijón</v>
      </c>
      <c r="B52" s="55">
        <f t="shared" si="3"/>
        <v>5226.7250000000004</v>
      </c>
      <c r="C52" s="55">
        <f t="shared" si="4"/>
        <v>2</v>
      </c>
      <c r="D52" s="55">
        <f t="shared" si="7"/>
        <v>13</v>
      </c>
      <c r="E52" s="54" t="str">
        <f t="shared" si="6"/>
        <v>Tarragona</v>
      </c>
      <c r="F52" s="54">
        <f t="shared" si="8"/>
        <v>5045</v>
      </c>
      <c r="G52" s="54">
        <f t="shared" si="9"/>
        <v>767</v>
      </c>
    </row>
    <row r="53" spans="1:7" x14ac:dyDescent="0.25">
      <c r="A53" s="54" t="str">
        <f t="shared" si="5"/>
        <v>Huelva</v>
      </c>
      <c r="B53" s="55">
        <f t="shared" si="3"/>
        <v>0</v>
      </c>
      <c r="C53" s="55">
        <f t="shared" si="4"/>
        <v>84</v>
      </c>
      <c r="D53" s="55">
        <f t="shared" si="7"/>
        <v>28</v>
      </c>
      <c r="E53" s="54" t="str">
        <f t="shared" si="6"/>
        <v>Cartagena</v>
      </c>
      <c r="F53" s="54">
        <f t="shared" si="8"/>
        <v>2825</v>
      </c>
      <c r="G53" s="54">
        <f t="shared" si="9"/>
        <v>270</v>
      </c>
    </row>
    <row r="54" spans="1:7" x14ac:dyDescent="0.25">
      <c r="A54" s="54" t="str">
        <f t="shared" si="5"/>
        <v>Las Palmas</v>
      </c>
      <c r="B54" s="55">
        <f t="shared" si="3"/>
        <v>7645537</v>
      </c>
      <c r="C54" s="55">
        <f t="shared" si="4"/>
        <v>6690560.4900000002</v>
      </c>
      <c r="D54" s="55">
        <f t="shared" si="7"/>
        <v>4</v>
      </c>
      <c r="E54" s="54" t="str">
        <f t="shared" si="6"/>
        <v>Vilagarcía</v>
      </c>
      <c r="F54" s="54">
        <f t="shared" si="8"/>
        <v>2232</v>
      </c>
      <c r="G54" s="54">
        <f t="shared" si="9"/>
        <v>138</v>
      </c>
    </row>
    <row r="55" spans="1:7" x14ac:dyDescent="0.25">
      <c r="A55" s="54" t="str">
        <f t="shared" si="5"/>
        <v>Málaga</v>
      </c>
      <c r="B55" s="55">
        <f t="shared" si="3"/>
        <v>326596</v>
      </c>
      <c r="C55" s="55">
        <f t="shared" si="4"/>
        <v>1003294</v>
      </c>
      <c r="D55" s="55">
        <f t="shared" si="7"/>
        <v>7</v>
      </c>
      <c r="E55" s="54" t="str">
        <f t="shared" si="6"/>
        <v>Almería</v>
      </c>
      <c r="F55" s="54">
        <f t="shared" si="8"/>
        <v>508</v>
      </c>
      <c r="G55" s="54">
        <f t="shared" si="9"/>
        <v>364</v>
      </c>
    </row>
    <row r="56" spans="1:7" x14ac:dyDescent="0.25">
      <c r="A56" s="54" t="str">
        <f t="shared" si="5"/>
        <v>Marín y Ría de Pontevedra</v>
      </c>
      <c r="B56" s="55">
        <f t="shared" si="3"/>
        <v>9743</v>
      </c>
      <c r="C56" s="55">
        <f t="shared" si="4"/>
        <v>33611</v>
      </c>
      <c r="D56" s="55">
        <f t="shared" si="7"/>
        <v>12</v>
      </c>
      <c r="E56" s="54" t="str">
        <f t="shared" si="6"/>
        <v>Santander</v>
      </c>
      <c r="F56" s="54">
        <f t="shared" ref="F56:F66" si="10">LOOKUP(E56,$A$39:$A$66,$B$39:$B$66)</f>
        <v>76</v>
      </c>
      <c r="G56" s="54">
        <f t="shared" si="9"/>
        <v>14.49</v>
      </c>
    </row>
    <row r="57" spans="1:7" x14ac:dyDescent="0.25">
      <c r="A57" s="54" t="str">
        <f t="shared" si="5"/>
        <v>Melilla</v>
      </c>
      <c r="B57" s="55">
        <f t="shared" si="3"/>
        <v>0</v>
      </c>
      <c r="C57" s="55">
        <f t="shared" si="4"/>
        <v>0</v>
      </c>
      <c r="D57" s="55">
        <f t="shared" si="7"/>
        <v>28</v>
      </c>
      <c r="E57" s="54" t="str">
        <f t="shared" si="6"/>
        <v>Baleares</v>
      </c>
      <c r="F57" s="54">
        <f t="shared" si="10"/>
        <v>61.4</v>
      </c>
      <c r="G57" s="54">
        <f t="shared" si="9"/>
        <v>118.49</v>
      </c>
    </row>
    <row r="58" spans="1:7" x14ac:dyDescent="0.25">
      <c r="A58" s="54" t="str">
        <f t="shared" si="5"/>
        <v>Motril</v>
      </c>
      <c r="B58" s="55">
        <f t="shared" si="3"/>
        <v>0</v>
      </c>
      <c r="C58" s="55">
        <f t="shared" si="4"/>
        <v>0</v>
      </c>
      <c r="D58" s="55">
        <f t="shared" si="7"/>
        <v>28</v>
      </c>
      <c r="E58" s="54" t="e">
        <f t="shared" si="6"/>
        <v>#N/A</v>
      </c>
      <c r="F58" s="54" t="e">
        <f t="shared" si="10"/>
        <v>#N/A</v>
      </c>
      <c r="G58" s="54" t="e">
        <f t="shared" si="9"/>
        <v>#N/A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0</v>
      </c>
      <c r="D59" s="55">
        <f t="shared" si="7"/>
        <v>28</v>
      </c>
      <c r="E59" s="54" t="e">
        <f t="shared" si="6"/>
        <v>#N/A</v>
      </c>
      <c r="F59" s="54" t="e">
        <f t="shared" si="10"/>
        <v>#N/A</v>
      </c>
      <c r="G59" s="54" t="e">
        <f t="shared" si="9"/>
        <v>#N/A</v>
      </c>
    </row>
    <row r="60" spans="1:7" x14ac:dyDescent="0.25">
      <c r="A60" s="54" t="str">
        <f t="shared" si="5"/>
        <v>Santa Cruz de Tenerife</v>
      </c>
      <c r="B60" s="55">
        <f t="shared" si="3"/>
        <v>408928.5</v>
      </c>
      <c r="C60" s="55">
        <f t="shared" si="4"/>
        <v>208017</v>
      </c>
      <c r="D60" s="55">
        <f t="shared" si="7"/>
        <v>5</v>
      </c>
      <c r="E60" s="54" t="e">
        <f t="shared" si="6"/>
        <v>#N/A</v>
      </c>
      <c r="F60" s="54" t="e">
        <f t="shared" si="10"/>
        <v>#N/A</v>
      </c>
      <c r="G60" s="54" t="e">
        <f t="shared" si="9"/>
        <v>#N/A</v>
      </c>
    </row>
    <row r="61" spans="1:7" x14ac:dyDescent="0.25">
      <c r="A61" s="54" t="str">
        <f t="shared" si="5"/>
        <v>Santander</v>
      </c>
      <c r="B61" s="55">
        <f t="shared" si="3"/>
        <v>76</v>
      </c>
      <c r="C61" s="55">
        <f t="shared" si="4"/>
        <v>14.49</v>
      </c>
      <c r="D61" s="55">
        <f t="shared" si="7"/>
        <v>18</v>
      </c>
      <c r="E61" s="54" t="e">
        <f t="shared" si="6"/>
        <v>#N/A</v>
      </c>
      <c r="F61" s="54" t="e">
        <f t="shared" si="10"/>
        <v>#N/A</v>
      </c>
      <c r="G61" s="54" t="e">
        <f t="shared" si="9"/>
        <v>#N/A</v>
      </c>
    </row>
    <row r="62" spans="1:7" x14ac:dyDescent="0.25">
      <c r="A62" s="54" t="str">
        <f t="shared" si="5"/>
        <v>Sevilla</v>
      </c>
      <c r="B62" s="55">
        <f t="shared" si="3"/>
        <v>0</v>
      </c>
      <c r="C62" s="55">
        <f t="shared" si="4"/>
        <v>0</v>
      </c>
      <c r="D62" s="55">
        <f t="shared" si="7"/>
        <v>28</v>
      </c>
      <c r="E62" s="54" t="e">
        <f t="shared" si="6"/>
        <v>#N/A</v>
      </c>
      <c r="F62" s="54" t="e">
        <f t="shared" si="10"/>
        <v>#N/A</v>
      </c>
      <c r="G62" s="54" t="e">
        <f t="shared" si="9"/>
        <v>#N/A</v>
      </c>
    </row>
    <row r="63" spans="1:7" x14ac:dyDescent="0.25">
      <c r="A63" s="54" t="str">
        <f t="shared" si="5"/>
        <v>Tarragona</v>
      </c>
      <c r="B63" s="55">
        <f t="shared" si="3"/>
        <v>5045</v>
      </c>
      <c r="C63" s="55">
        <f t="shared" si="4"/>
        <v>767</v>
      </c>
      <c r="D63" s="55">
        <f t="shared" si="7"/>
        <v>14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38993991</v>
      </c>
      <c r="C64" s="55">
        <f t="shared" si="4"/>
        <v>36298284</v>
      </c>
      <c r="D64" s="55">
        <f t="shared" si="7"/>
        <v>2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147215.9929999999</v>
      </c>
      <c r="C65" s="55">
        <f t="shared" si="4"/>
        <v>141407.49</v>
      </c>
      <c r="D65" s="55">
        <f t="shared" si="7"/>
        <v>8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2232</v>
      </c>
      <c r="C66" s="55">
        <f t="shared" si="4"/>
        <v>138</v>
      </c>
      <c r="D66" s="55">
        <f t="shared" si="7"/>
        <v>16</v>
      </c>
      <c r="E66" s="54" t="str">
        <f t="shared" si="6"/>
        <v>A Coruña</v>
      </c>
      <c r="F66" s="54">
        <f t="shared" si="10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102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0</v>
      </c>
      <c r="F7" s="60" t="e">
        <f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275</v>
      </c>
      <c r="C8" s="3">
        <v>11908</v>
      </c>
      <c r="D8" s="3">
        <v>28352.959999999999</v>
      </c>
      <c r="E8" s="3">
        <v>49980</v>
      </c>
      <c r="F8" s="48">
        <f t="shared" ref="F8:F34" si="0">((E8*100)/D8)-100</f>
        <v>76.277891267790039</v>
      </c>
      <c r="G8" s="46"/>
      <c r="H8" s="46"/>
      <c r="I8" s="46"/>
    </row>
    <row r="9" spans="1:12" x14ac:dyDescent="0.25">
      <c r="A9" s="44" t="s">
        <v>137</v>
      </c>
      <c r="B9" s="2">
        <v>72651</v>
      </c>
      <c r="C9" s="2">
        <v>66442</v>
      </c>
      <c r="D9" s="2">
        <v>648984</v>
      </c>
      <c r="E9" s="2">
        <v>654554</v>
      </c>
      <c r="F9" s="45">
        <f t="shared" si="0"/>
        <v>0.85826461052968739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61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786340</v>
      </c>
      <c r="C11" s="2">
        <v>884226</v>
      </c>
      <c r="D11" s="2">
        <v>9045985</v>
      </c>
      <c r="E11" s="2">
        <v>9141084.0739999581</v>
      </c>
      <c r="F11" s="45">
        <f t="shared" si="0"/>
        <v>1.0512848960058818</v>
      </c>
      <c r="G11" s="46"/>
      <c r="H11" s="46"/>
      <c r="I11" s="46"/>
    </row>
    <row r="12" spans="1:12" x14ac:dyDescent="0.25">
      <c r="A12" s="47" t="s">
        <v>140</v>
      </c>
      <c r="B12" s="3">
        <v>74397</v>
      </c>
      <c r="C12" s="3">
        <v>54514</v>
      </c>
      <c r="D12" s="3">
        <v>858369</v>
      </c>
      <c r="E12" s="3">
        <v>765026</v>
      </c>
      <c r="F12" s="48">
        <f t="shared" si="0"/>
        <v>-10.874460750562989</v>
      </c>
      <c r="G12" s="46"/>
      <c r="H12" s="46"/>
      <c r="I12" s="46"/>
    </row>
    <row r="13" spans="1:12" x14ac:dyDescent="0.25">
      <c r="A13" s="44" t="s">
        <v>141</v>
      </c>
      <c r="B13" s="2">
        <v>851774</v>
      </c>
      <c r="C13" s="2">
        <v>858157</v>
      </c>
      <c r="D13" s="2">
        <v>13638188</v>
      </c>
      <c r="E13" s="2">
        <v>10712184</v>
      </c>
      <c r="F13" s="45">
        <f t="shared" si="0"/>
        <v>-21.454492341651246</v>
      </c>
      <c r="G13" s="46"/>
      <c r="H13" s="46"/>
      <c r="I13" s="46"/>
    </row>
    <row r="14" spans="1:12" x14ac:dyDescent="0.25">
      <c r="A14" s="47" t="s">
        <v>142</v>
      </c>
      <c r="B14" s="3">
        <v>771743</v>
      </c>
      <c r="C14" s="3">
        <v>815774</v>
      </c>
      <c r="D14" s="3">
        <v>11557123.458333334</v>
      </c>
      <c r="E14" s="3">
        <v>9668363.1556666736</v>
      </c>
      <c r="F14" s="48">
        <f t="shared" si="0"/>
        <v>-16.342823622817306</v>
      </c>
      <c r="G14" s="46"/>
      <c r="H14" s="46"/>
      <c r="I14" s="46"/>
    </row>
    <row r="15" spans="1:12" x14ac:dyDescent="0.25">
      <c r="A15" s="44" t="s">
        <v>143</v>
      </c>
      <c r="B15" s="2">
        <v>51234</v>
      </c>
      <c r="C15" s="2">
        <v>47399</v>
      </c>
      <c r="D15" s="2">
        <v>841741</v>
      </c>
      <c r="E15" s="2">
        <v>717321</v>
      </c>
      <c r="F15" s="45">
        <f t="shared" si="0"/>
        <v>-14.781268822595081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0</v>
      </c>
      <c r="D16" s="3">
        <v>0</v>
      </c>
      <c r="E16" s="3">
        <v>0</v>
      </c>
      <c r="F16" s="61" t="e">
        <f t="shared" si="0"/>
        <v>#DIV/0!</v>
      </c>
      <c r="G16" s="46"/>
      <c r="H16" s="46"/>
      <c r="I16" s="46"/>
    </row>
    <row r="17" spans="1:9" x14ac:dyDescent="0.25">
      <c r="A17" s="44" t="s">
        <v>145</v>
      </c>
      <c r="B17" s="2">
        <v>14898</v>
      </c>
      <c r="C17" s="2">
        <v>49181</v>
      </c>
      <c r="D17" s="2">
        <v>351300</v>
      </c>
      <c r="E17" s="2">
        <v>430745</v>
      </c>
      <c r="F17" s="45">
        <f t="shared" si="0"/>
        <v>22.614574437802446</v>
      </c>
      <c r="G17" s="46"/>
      <c r="H17" s="46"/>
      <c r="I17" s="46"/>
    </row>
    <row r="18" spans="1:9" x14ac:dyDescent="0.25">
      <c r="A18" s="47" t="s">
        <v>146</v>
      </c>
      <c r="B18" s="3">
        <v>50500</v>
      </c>
      <c r="C18" s="3">
        <v>47909</v>
      </c>
      <c r="D18" s="3">
        <v>832491</v>
      </c>
      <c r="E18" s="3">
        <v>557712</v>
      </c>
      <c r="F18" s="48">
        <f t="shared" si="0"/>
        <v>-33.006843317225048</v>
      </c>
      <c r="G18" s="46"/>
      <c r="H18" s="46"/>
      <c r="I18" s="46"/>
    </row>
    <row r="19" spans="1:9" x14ac:dyDescent="0.25">
      <c r="A19" s="44" t="s">
        <v>147</v>
      </c>
      <c r="B19" s="2">
        <v>4172</v>
      </c>
      <c r="C19" s="2">
        <v>4852</v>
      </c>
      <c r="D19" s="2">
        <v>50936</v>
      </c>
      <c r="E19" s="2">
        <v>46908</v>
      </c>
      <c r="F19" s="45">
        <f t="shared" si="0"/>
        <v>-7.9079629338778119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0</v>
      </c>
      <c r="E20" s="3">
        <v>0</v>
      </c>
      <c r="F20" s="48" t="e">
        <f t="shared" si="0"/>
        <v>#DIV/0!</v>
      </c>
      <c r="G20" s="46"/>
      <c r="H20" s="46"/>
      <c r="I20" s="46"/>
    </row>
    <row r="21" spans="1:9" x14ac:dyDescent="0.25">
      <c r="A21" s="44" t="s">
        <v>149</v>
      </c>
      <c r="B21" s="2">
        <v>43243</v>
      </c>
      <c r="C21" s="2">
        <v>42972</v>
      </c>
      <c r="D21" s="2">
        <v>435124</v>
      </c>
      <c r="E21" s="2">
        <v>509083</v>
      </c>
      <c r="F21" s="45">
        <f t="shared" si="0"/>
        <v>16.997223779888031</v>
      </c>
      <c r="G21" s="46"/>
      <c r="H21" s="46"/>
      <c r="I21" s="46"/>
    </row>
    <row r="22" spans="1:9" x14ac:dyDescent="0.25">
      <c r="A22" s="47" t="s">
        <v>150</v>
      </c>
      <c r="B22" s="3">
        <v>363598</v>
      </c>
      <c r="C22" s="3">
        <v>314476</v>
      </c>
      <c r="D22" s="3">
        <v>4451973</v>
      </c>
      <c r="E22" s="3">
        <v>3686305</v>
      </c>
      <c r="F22" s="48">
        <f t="shared" si="0"/>
        <v>-17.198397205014501</v>
      </c>
      <c r="G22" s="46"/>
      <c r="H22" s="46"/>
      <c r="I22" s="46"/>
    </row>
    <row r="23" spans="1:9" x14ac:dyDescent="0.25">
      <c r="A23" s="44" t="s">
        <v>151</v>
      </c>
      <c r="B23" s="2">
        <v>44198</v>
      </c>
      <c r="C23" s="2">
        <v>38558</v>
      </c>
      <c r="D23" s="2">
        <v>572371</v>
      </c>
      <c r="E23" s="2">
        <v>472406</v>
      </c>
      <c r="F23" s="45">
        <f t="shared" si="0"/>
        <v>-17.465070732095086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61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52941</v>
      </c>
      <c r="C25" s="2">
        <v>39496</v>
      </c>
      <c r="D25" s="2">
        <v>717549</v>
      </c>
      <c r="E25" s="2">
        <v>504824</v>
      </c>
      <c r="F25" s="45">
        <f t="shared" si="0"/>
        <v>-29.646059014785052</v>
      </c>
      <c r="G25" s="46"/>
      <c r="H25" s="46"/>
      <c r="I25" s="46"/>
    </row>
    <row r="26" spans="1:9" x14ac:dyDescent="0.25">
      <c r="A26" s="47" t="s">
        <v>154</v>
      </c>
      <c r="B26" s="3">
        <v>46577</v>
      </c>
      <c r="C26" s="3">
        <v>0</v>
      </c>
      <c r="D26" s="3">
        <v>646197</v>
      </c>
      <c r="E26" s="3">
        <v>134741</v>
      </c>
      <c r="F26" s="48">
        <f t="shared" si="0"/>
        <v>-79.14861876486583</v>
      </c>
      <c r="G26" s="46"/>
      <c r="H26" s="46"/>
      <c r="I26" s="46"/>
    </row>
    <row r="27" spans="1:9" x14ac:dyDescent="0.25">
      <c r="A27" s="44" t="s">
        <v>155</v>
      </c>
      <c r="B27" s="2">
        <v>52525</v>
      </c>
      <c r="C27" s="2">
        <v>52954</v>
      </c>
      <c r="D27" s="2">
        <v>668871</v>
      </c>
      <c r="E27" s="2">
        <v>579286</v>
      </c>
      <c r="F27" s="45">
        <f t="shared" si="0"/>
        <v>-13.393464509599013</v>
      </c>
      <c r="G27" s="46"/>
      <c r="H27" s="46"/>
      <c r="I27" s="46"/>
    </row>
    <row r="28" spans="1:9" x14ac:dyDescent="0.25">
      <c r="A28" s="47" t="s">
        <v>156</v>
      </c>
      <c r="B28" s="3">
        <v>345085</v>
      </c>
      <c r="C28" s="3">
        <v>310491</v>
      </c>
      <c r="D28" s="3">
        <v>4074015</v>
      </c>
      <c r="E28" s="3">
        <v>3736122</v>
      </c>
      <c r="F28" s="48">
        <f t="shared" si="0"/>
        <v>-8.2938575336615088</v>
      </c>
      <c r="G28" s="46"/>
      <c r="H28" s="46"/>
      <c r="I28" s="46"/>
    </row>
    <row r="29" spans="1:9" x14ac:dyDescent="0.25">
      <c r="A29" s="44" t="s">
        <v>157</v>
      </c>
      <c r="B29" s="2">
        <v>181036</v>
      </c>
      <c r="C29" s="2">
        <v>222545</v>
      </c>
      <c r="D29" s="2">
        <v>2187266</v>
      </c>
      <c r="E29" s="2">
        <v>2152254</v>
      </c>
      <c r="F29" s="45">
        <f t="shared" si="0"/>
        <v>-1.6007198027126037</v>
      </c>
      <c r="G29" s="46"/>
      <c r="H29" s="46"/>
      <c r="I29" s="46"/>
    </row>
    <row r="30" spans="1:9" x14ac:dyDescent="0.25">
      <c r="A30" s="47" t="s">
        <v>158</v>
      </c>
      <c r="B30" s="3">
        <v>12289</v>
      </c>
      <c r="C30" s="3">
        <v>11572</v>
      </c>
      <c r="D30" s="3">
        <v>161050</v>
      </c>
      <c r="E30" s="3">
        <v>133076</v>
      </c>
      <c r="F30" s="48">
        <f t="shared" si="0"/>
        <v>-17.36976094380627</v>
      </c>
      <c r="G30" s="46"/>
      <c r="H30" s="46"/>
      <c r="I30" s="46"/>
    </row>
    <row r="31" spans="1:9" x14ac:dyDescent="0.25">
      <c r="A31" s="44" t="s">
        <v>159</v>
      </c>
      <c r="B31" s="2">
        <v>30567</v>
      </c>
      <c r="C31" s="2">
        <v>22523</v>
      </c>
      <c r="D31" s="2">
        <v>303801</v>
      </c>
      <c r="E31" s="2">
        <v>186386</v>
      </c>
      <c r="F31" s="45">
        <f t="shared" si="0"/>
        <v>-38.648654876053733</v>
      </c>
      <c r="G31" s="46"/>
      <c r="H31" s="46"/>
      <c r="I31" s="46"/>
    </row>
    <row r="32" spans="1:9" x14ac:dyDescent="0.25">
      <c r="A32" s="47" t="s">
        <v>160</v>
      </c>
      <c r="B32" s="3">
        <v>854091</v>
      </c>
      <c r="C32" s="3">
        <v>907842</v>
      </c>
      <c r="D32" s="3">
        <v>12580586</v>
      </c>
      <c r="E32" s="3">
        <v>11223554</v>
      </c>
      <c r="F32" s="48">
        <f t="shared" si="0"/>
        <v>-10.786715340604957</v>
      </c>
      <c r="G32" s="46"/>
      <c r="H32" s="46"/>
      <c r="I32" s="46"/>
    </row>
    <row r="33" spans="1:9" x14ac:dyDescent="0.25">
      <c r="A33" s="44" t="s">
        <v>161</v>
      </c>
      <c r="B33" s="2">
        <v>93964</v>
      </c>
      <c r="C33" s="2">
        <v>103063</v>
      </c>
      <c r="D33" s="2">
        <v>1126119</v>
      </c>
      <c r="E33" s="2">
        <v>1017609.6239999991</v>
      </c>
      <c r="F33" s="45">
        <f t="shared" si="0"/>
        <v>-9.6356935634689478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0</v>
      </c>
      <c r="E34" s="3">
        <v>0</v>
      </c>
      <c r="F34" s="61" t="e">
        <f t="shared" si="0"/>
        <v>#DIV/0!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4798098</v>
      </c>
      <c r="C35" s="50">
        <f t="shared" ref="C35:E35" si="1">SUM(C7:C34)</f>
        <v>4906854</v>
      </c>
      <c r="D35" s="50">
        <f t="shared" si="1"/>
        <v>65778392.418333337</v>
      </c>
      <c r="E35" s="50">
        <f t="shared" si="1"/>
        <v>57079523.853666626</v>
      </c>
      <c r="F35" s="51">
        <f t="shared" ref="F35" si="2">((E35*100)/D35)-100</f>
        <v>-13.224507691437921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0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Valencia</v>
      </c>
      <c r="F39" s="54">
        <f>LOOKUP(E39,$A$39:$A$66,$B$39:$B$66)</f>
        <v>11223554</v>
      </c>
      <c r="G39" s="54">
        <f>LOOKUP(E39,$A$39:$A$66,$C$39:$C$66)</f>
        <v>12580586</v>
      </c>
    </row>
    <row r="40" spans="1:9" x14ac:dyDescent="0.25">
      <c r="A40" s="54" t="str">
        <f t="shared" si="5"/>
        <v>Alicante</v>
      </c>
      <c r="B40" s="55">
        <f t="shared" si="3"/>
        <v>49980</v>
      </c>
      <c r="C40" s="55">
        <f t="shared" si="4"/>
        <v>28352.959999999999</v>
      </c>
      <c r="D40" s="55">
        <f t="shared" ref="D40:D66" si="7">_xlfn.RANK.EQ(B40,$B$39:$B$66)+COUNTIF($B$39:$B$66,B40)-1</f>
        <v>21</v>
      </c>
      <c r="E40" s="54" t="str">
        <f t="shared" si="6"/>
        <v>Baleares</v>
      </c>
      <c r="F40" s="54">
        <f t="shared" ref="F40:F55" si="8">LOOKUP(E40,$A$39:$A$66,$B$39:$B$66)</f>
        <v>10712184</v>
      </c>
      <c r="G40" s="54">
        <f t="shared" ref="G40:G66" si="9">LOOKUP(E40,$A$39:$A$66,$C$39:$C$66)</f>
        <v>13638188</v>
      </c>
    </row>
    <row r="41" spans="1:9" x14ac:dyDescent="0.25">
      <c r="A41" s="54" t="str">
        <f t="shared" si="5"/>
        <v>Almería</v>
      </c>
      <c r="B41" s="55">
        <f t="shared" si="3"/>
        <v>654554</v>
      </c>
      <c r="C41" s="55">
        <f t="shared" si="4"/>
        <v>648984</v>
      </c>
      <c r="D41" s="55">
        <f t="shared" si="7"/>
        <v>11</v>
      </c>
      <c r="E41" s="54" t="str">
        <f t="shared" si="6"/>
        <v>Barcelona</v>
      </c>
      <c r="F41" s="54">
        <f t="shared" si="8"/>
        <v>9668363.1556666736</v>
      </c>
      <c r="G41" s="54">
        <f t="shared" si="9"/>
        <v>11557123.458333334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Bahía de Algeciras</v>
      </c>
      <c r="F42" s="54">
        <f t="shared" si="8"/>
        <v>9141084.0739999581</v>
      </c>
      <c r="G42" s="54">
        <f t="shared" si="9"/>
        <v>9045985</v>
      </c>
    </row>
    <row r="43" spans="1:9" x14ac:dyDescent="0.25">
      <c r="A43" s="54" t="str">
        <f t="shared" si="5"/>
        <v>Bahía de Algeciras</v>
      </c>
      <c r="B43" s="55">
        <f t="shared" si="3"/>
        <v>9141084.0739999581</v>
      </c>
      <c r="C43" s="55">
        <f t="shared" si="4"/>
        <v>9045985</v>
      </c>
      <c r="D43" s="55">
        <f t="shared" si="7"/>
        <v>4</v>
      </c>
      <c r="E43" s="54" t="str">
        <f t="shared" si="6"/>
        <v>Santa Cruz de Tenerife</v>
      </c>
      <c r="F43" s="54">
        <f t="shared" si="8"/>
        <v>3736122</v>
      </c>
      <c r="G43" s="54">
        <f t="shared" si="9"/>
        <v>4074015</v>
      </c>
    </row>
    <row r="44" spans="1:9" x14ac:dyDescent="0.25">
      <c r="A44" s="54" t="str">
        <f t="shared" si="5"/>
        <v>Bahía de Cádiz</v>
      </c>
      <c r="B44" s="55">
        <f t="shared" si="3"/>
        <v>765026</v>
      </c>
      <c r="C44" s="55">
        <f t="shared" si="4"/>
        <v>858369</v>
      </c>
      <c r="D44" s="55">
        <f t="shared" si="7"/>
        <v>9</v>
      </c>
      <c r="E44" s="54" t="str">
        <f t="shared" si="6"/>
        <v>Las Palmas</v>
      </c>
      <c r="F44" s="54">
        <f t="shared" si="8"/>
        <v>3686305</v>
      </c>
      <c r="G44" s="54">
        <f t="shared" si="9"/>
        <v>4451973</v>
      </c>
    </row>
    <row r="45" spans="1:9" x14ac:dyDescent="0.25">
      <c r="A45" s="54" t="str">
        <f t="shared" si="5"/>
        <v>Baleares</v>
      </c>
      <c r="B45" s="55">
        <f t="shared" si="3"/>
        <v>10712184</v>
      </c>
      <c r="C45" s="55">
        <f t="shared" si="4"/>
        <v>13638188</v>
      </c>
      <c r="D45" s="55">
        <f t="shared" si="7"/>
        <v>2</v>
      </c>
      <c r="E45" s="54" t="str">
        <f t="shared" si="6"/>
        <v>Santander</v>
      </c>
      <c r="F45" s="54">
        <f t="shared" si="8"/>
        <v>2152254</v>
      </c>
      <c r="G45" s="54">
        <f t="shared" si="9"/>
        <v>2187266</v>
      </c>
    </row>
    <row r="46" spans="1:9" x14ac:dyDescent="0.25">
      <c r="A46" s="54" t="str">
        <f t="shared" si="5"/>
        <v>Barcelona</v>
      </c>
      <c r="B46" s="55">
        <f t="shared" si="3"/>
        <v>9668363.1556666736</v>
      </c>
      <c r="C46" s="55">
        <f t="shared" si="4"/>
        <v>11557123.458333334</v>
      </c>
      <c r="D46" s="55">
        <f t="shared" si="7"/>
        <v>3</v>
      </c>
      <c r="E46" s="54" t="str">
        <f t="shared" si="6"/>
        <v>Vigo</v>
      </c>
      <c r="F46" s="54">
        <f t="shared" si="8"/>
        <v>1017609.6239999991</v>
      </c>
      <c r="G46" s="54">
        <f t="shared" si="9"/>
        <v>1126119</v>
      </c>
    </row>
    <row r="47" spans="1:9" x14ac:dyDescent="0.25">
      <c r="A47" s="54" t="str">
        <f t="shared" si="5"/>
        <v>Bilbao</v>
      </c>
      <c r="B47" s="55">
        <f t="shared" si="3"/>
        <v>717321</v>
      </c>
      <c r="C47" s="55">
        <f t="shared" si="4"/>
        <v>841741</v>
      </c>
      <c r="D47" s="55">
        <f t="shared" si="7"/>
        <v>10</v>
      </c>
      <c r="E47" s="54" t="str">
        <f t="shared" si="6"/>
        <v>Bahía de Cádiz</v>
      </c>
      <c r="F47" s="54">
        <f t="shared" si="8"/>
        <v>765026</v>
      </c>
      <c r="G47" s="54">
        <f t="shared" si="9"/>
        <v>858369</v>
      </c>
    </row>
    <row r="48" spans="1:9" x14ac:dyDescent="0.25">
      <c r="A48" s="54" t="str">
        <f t="shared" si="5"/>
        <v>Cartagena</v>
      </c>
      <c r="B48" s="55">
        <f t="shared" si="3"/>
        <v>0</v>
      </c>
      <c r="C48" s="55">
        <f t="shared" si="4"/>
        <v>0</v>
      </c>
      <c r="D48" s="55">
        <f t="shared" si="7"/>
        <v>28</v>
      </c>
      <c r="E48" s="54" t="str">
        <f t="shared" si="6"/>
        <v>Bilbao</v>
      </c>
      <c r="F48" s="54">
        <f t="shared" si="8"/>
        <v>717321</v>
      </c>
      <c r="G48" s="54">
        <f t="shared" si="9"/>
        <v>841741</v>
      </c>
    </row>
    <row r="49" spans="1:7" x14ac:dyDescent="0.25">
      <c r="A49" s="54" t="str">
        <f t="shared" si="5"/>
        <v>Castellón</v>
      </c>
      <c r="B49" s="55">
        <f t="shared" si="3"/>
        <v>430745</v>
      </c>
      <c r="C49" s="55">
        <f t="shared" si="4"/>
        <v>351300</v>
      </c>
      <c r="D49" s="55">
        <f t="shared" si="7"/>
        <v>17</v>
      </c>
      <c r="E49" s="54" t="str">
        <f t="shared" si="6"/>
        <v>Almería</v>
      </c>
      <c r="F49" s="54">
        <f t="shared" si="8"/>
        <v>654554</v>
      </c>
      <c r="G49" s="54">
        <f t="shared" si="9"/>
        <v>648984</v>
      </c>
    </row>
    <row r="50" spans="1:7" x14ac:dyDescent="0.25">
      <c r="A50" s="54" t="str">
        <f t="shared" si="5"/>
        <v>Ceuta</v>
      </c>
      <c r="B50" s="55">
        <f t="shared" si="3"/>
        <v>557712</v>
      </c>
      <c r="C50" s="55">
        <f t="shared" si="4"/>
        <v>832491</v>
      </c>
      <c r="D50" s="55">
        <f t="shared" si="7"/>
        <v>13</v>
      </c>
      <c r="E50" s="54" t="str">
        <f t="shared" si="6"/>
        <v>Pasaia</v>
      </c>
      <c r="F50" s="54">
        <f t="shared" si="8"/>
        <v>579286</v>
      </c>
      <c r="G50" s="54">
        <f t="shared" si="9"/>
        <v>668871</v>
      </c>
    </row>
    <row r="51" spans="1:7" x14ac:dyDescent="0.25">
      <c r="A51" s="54" t="str">
        <f t="shared" si="5"/>
        <v>Ferrol-San Cibrao</v>
      </c>
      <c r="B51" s="55">
        <f t="shared" si="3"/>
        <v>46908</v>
      </c>
      <c r="C51" s="55">
        <f t="shared" si="4"/>
        <v>50936</v>
      </c>
      <c r="D51" s="55">
        <f t="shared" si="7"/>
        <v>22</v>
      </c>
      <c r="E51" s="54" t="str">
        <f t="shared" si="6"/>
        <v>Ceuta</v>
      </c>
      <c r="F51" s="54">
        <f t="shared" si="8"/>
        <v>557712</v>
      </c>
      <c r="G51" s="54">
        <f t="shared" si="9"/>
        <v>832491</v>
      </c>
    </row>
    <row r="52" spans="1:7" x14ac:dyDescent="0.25">
      <c r="A52" s="54" t="str">
        <f t="shared" si="5"/>
        <v>Gijón</v>
      </c>
      <c r="B52" s="55">
        <f t="shared" si="3"/>
        <v>0</v>
      </c>
      <c r="C52" s="55">
        <f t="shared" si="4"/>
        <v>0</v>
      </c>
      <c r="D52" s="55">
        <f t="shared" si="7"/>
        <v>28</v>
      </c>
      <c r="E52" s="54" t="str">
        <f t="shared" si="6"/>
        <v>Huelva</v>
      </c>
      <c r="F52" s="54">
        <f t="shared" si="8"/>
        <v>509083</v>
      </c>
      <c r="G52" s="54">
        <f t="shared" si="9"/>
        <v>435124</v>
      </c>
    </row>
    <row r="53" spans="1:7" x14ac:dyDescent="0.25">
      <c r="A53" s="54" t="str">
        <f t="shared" si="5"/>
        <v>Huelva</v>
      </c>
      <c r="B53" s="55">
        <f t="shared" si="3"/>
        <v>509083</v>
      </c>
      <c r="C53" s="55">
        <f t="shared" si="4"/>
        <v>435124</v>
      </c>
      <c r="D53" s="55">
        <f t="shared" si="7"/>
        <v>14</v>
      </c>
      <c r="E53" s="54" t="str">
        <f t="shared" si="6"/>
        <v>Melilla</v>
      </c>
      <c r="F53" s="54">
        <f t="shared" si="8"/>
        <v>504824</v>
      </c>
      <c r="G53" s="54">
        <f t="shared" si="9"/>
        <v>717549</v>
      </c>
    </row>
    <row r="54" spans="1:7" x14ac:dyDescent="0.25">
      <c r="A54" s="54" t="str">
        <f t="shared" si="5"/>
        <v>Las Palmas</v>
      </c>
      <c r="B54" s="55">
        <f t="shared" si="3"/>
        <v>3686305</v>
      </c>
      <c r="C54" s="55">
        <f t="shared" si="4"/>
        <v>4451973</v>
      </c>
      <c r="D54" s="55">
        <f t="shared" si="7"/>
        <v>6</v>
      </c>
      <c r="E54" s="54" t="str">
        <f t="shared" si="6"/>
        <v>Málaga</v>
      </c>
      <c r="F54" s="54">
        <f t="shared" si="8"/>
        <v>472406</v>
      </c>
      <c r="G54" s="54">
        <f t="shared" si="9"/>
        <v>572371</v>
      </c>
    </row>
    <row r="55" spans="1:7" x14ac:dyDescent="0.25">
      <c r="A55" s="54" t="str">
        <f t="shared" si="5"/>
        <v>Málaga</v>
      </c>
      <c r="B55" s="55">
        <f t="shared" si="3"/>
        <v>472406</v>
      </c>
      <c r="C55" s="55">
        <f t="shared" si="4"/>
        <v>572371</v>
      </c>
      <c r="D55" s="55">
        <f t="shared" si="7"/>
        <v>16</v>
      </c>
      <c r="E55" s="54" t="str">
        <f t="shared" si="6"/>
        <v>Castellón</v>
      </c>
      <c r="F55" s="54">
        <f t="shared" si="8"/>
        <v>430745</v>
      </c>
      <c r="G55" s="54">
        <f t="shared" si="9"/>
        <v>351300</v>
      </c>
    </row>
    <row r="56" spans="1:7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0</v>
      </c>
      <c r="D56" s="55">
        <f t="shared" si="7"/>
        <v>28</v>
      </c>
      <c r="E56" s="54" t="str">
        <f t="shared" si="6"/>
        <v>Tarragona</v>
      </c>
      <c r="F56" s="54">
        <f t="shared" ref="F56:F66" si="10">LOOKUP(E56,$A$39:$A$66,$B$39:$B$66)</f>
        <v>186386</v>
      </c>
      <c r="G56" s="54">
        <f t="shared" si="9"/>
        <v>303801</v>
      </c>
    </row>
    <row r="57" spans="1:7" x14ac:dyDescent="0.25">
      <c r="A57" s="54" t="str">
        <f t="shared" si="5"/>
        <v>Melilla</v>
      </c>
      <c r="B57" s="55">
        <f t="shared" si="3"/>
        <v>504824</v>
      </c>
      <c r="C57" s="55">
        <f t="shared" si="4"/>
        <v>717549</v>
      </c>
      <c r="D57" s="55">
        <f t="shared" si="7"/>
        <v>15</v>
      </c>
      <c r="E57" s="54" t="str">
        <f t="shared" si="6"/>
        <v>Motril</v>
      </c>
      <c r="F57" s="54">
        <f t="shared" si="10"/>
        <v>134741</v>
      </c>
      <c r="G57" s="54">
        <f t="shared" si="9"/>
        <v>646197</v>
      </c>
    </row>
    <row r="58" spans="1:7" x14ac:dyDescent="0.25">
      <c r="A58" s="54" t="str">
        <f t="shared" si="5"/>
        <v>Motril</v>
      </c>
      <c r="B58" s="55">
        <f t="shared" si="3"/>
        <v>134741</v>
      </c>
      <c r="C58" s="55">
        <f t="shared" si="4"/>
        <v>646197</v>
      </c>
      <c r="D58" s="55">
        <f t="shared" si="7"/>
        <v>19</v>
      </c>
      <c r="E58" s="54" t="str">
        <f t="shared" si="6"/>
        <v>Sevilla</v>
      </c>
      <c r="F58" s="54">
        <f t="shared" si="10"/>
        <v>133076</v>
      </c>
      <c r="G58" s="54">
        <f t="shared" si="9"/>
        <v>161050</v>
      </c>
    </row>
    <row r="59" spans="1:7" x14ac:dyDescent="0.25">
      <c r="A59" s="54" t="str">
        <f t="shared" si="5"/>
        <v>Pasaia</v>
      </c>
      <c r="B59" s="55">
        <f t="shared" si="3"/>
        <v>579286</v>
      </c>
      <c r="C59" s="55">
        <f t="shared" si="4"/>
        <v>668871</v>
      </c>
      <c r="D59" s="55">
        <f t="shared" si="7"/>
        <v>12</v>
      </c>
      <c r="E59" s="54" t="str">
        <f t="shared" si="6"/>
        <v>Alicante</v>
      </c>
      <c r="F59" s="54">
        <f t="shared" si="10"/>
        <v>49980</v>
      </c>
      <c r="G59" s="54">
        <f t="shared" si="9"/>
        <v>28352.959999999999</v>
      </c>
    </row>
    <row r="60" spans="1:7" x14ac:dyDescent="0.25">
      <c r="A60" s="54" t="str">
        <f t="shared" si="5"/>
        <v>Santa Cruz de Tenerife</v>
      </c>
      <c r="B60" s="55">
        <f t="shared" si="3"/>
        <v>3736122</v>
      </c>
      <c r="C60" s="55">
        <f t="shared" si="4"/>
        <v>4074015</v>
      </c>
      <c r="D60" s="55">
        <f t="shared" si="7"/>
        <v>5</v>
      </c>
      <c r="E60" s="54" t="str">
        <f t="shared" si="6"/>
        <v>Ferrol-San Cibrao</v>
      </c>
      <c r="F60" s="54">
        <f t="shared" si="10"/>
        <v>46908</v>
      </c>
      <c r="G60" s="54">
        <f t="shared" si="9"/>
        <v>50936</v>
      </c>
    </row>
    <row r="61" spans="1:7" x14ac:dyDescent="0.25">
      <c r="A61" s="54" t="str">
        <f t="shared" si="5"/>
        <v>Santander</v>
      </c>
      <c r="B61" s="55">
        <f t="shared" si="3"/>
        <v>2152254</v>
      </c>
      <c r="C61" s="55">
        <f t="shared" si="4"/>
        <v>2187266</v>
      </c>
      <c r="D61" s="55">
        <f t="shared" si="7"/>
        <v>7</v>
      </c>
      <c r="E61" s="54" t="e">
        <f t="shared" si="6"/>
        <v>#N/A</v>
      </c>
      <c r="F61" s="54" t="e">
        <f t="shared" si="10"/>
        <v>#N/A</v>
      </c>
      <c r="G61" s="54" t="e">
        <f t="shared" si="9"/>
        <v>#N/A</v>
      </c>
    </row>
    <row r="62" spans="1:7" x14ac:dyDescent="0.25">
      <c r="A62" s="54" t="str">
        <f t="shared" si="5"/>
        <v>Sevilla</v>
      </c>
      <c r="B62" s="55">
        <f t="shared" si="3"/>
        <v>133076</v>
      </c>
      <c r="C62" s="55">
        <f t="shared" si="4"/>
        <v>161050</v>
      </c>
      <c r="D62" s="55">
        <f t="shared" si="7"/>
        <v>20</v>
      </c>
      <c r="E62" s="54" t="e">
        <f t="shared" si="6"/>
        <v>#N/A</v>
      </c>
      <c r="F62" s="54" t="e">
        <f t="shared" si="10"/>
        <v>#N/A</v>
      </c>
      <c r="G62" s="54" t="e">
        <f t="shared" si="9"/>
        <v>#N/A</v>
      </c>
    </row>
    <row r="63" spans="1:7" x14ac:dyDescent="0.25">
      <c r="A63" s="54" t="str">
        <f t="shared" si="5"/>
        <v>Tarragona</v>
      </c>
      <c r="B63" s="55">
        <f t="shared" si="3"/>
        <v>186386</v>
      </c>
      <c r="C63" s="55">
        <f t="shared" si="4"/>
        <v>303801</v>
      </c>
      <c r="D63" s="55">
        <f t="shared" si="7"/>
        <v>18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11223554</v>
      </c>
      <c r="C64" s="55">
        <f t="shared" si="4"/>
        <v>12580586</v>
      </c>
      <c r="D64" s="55">
        <f t="shared" si="7"/>
        <v>1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1017609.6239999991</v>
      </c>
      <c r="C65" s="55">
        <f t="shared" si="4"/>
        <v>1126119</v>
      </c>
      <c r="D65" s="55">
        <f t="shared" si="7"/>
        <v>8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0</v>
      </c>
      <c r="C66" s="55">
        <f t="shared" si="4"/>
        <v>0</v>
      </c>
      <c r="D66" s="55">
        <f t="shared" si="7"/>
        <v>28</v>
      </c>
      <c r="E66" s="54" t="str">
        <f t="shared" si="6"/>
        <v>A Coruña</v>
      </c>
      <c r="F66" s="54">
        <f t="shared" si="10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E1" s="68" t="s">
        <v>39</v>
      </c>
    </row>
    <row r="2" spans="1:12" s="40" customFormat="1" ht="21" x14ac:dyDescent="0.25">
      <c r="I2" s="68" t="s">
        <v>40</v>
      </c>
    </row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0</v>
      </c>
      <c r="F7" s="45" t="e">
        <f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6</v>
      </c>
      <c r="C8" s="3">
        <v>500</v>
      </c>
      <c r="D8" s="3">
        <v>227</v>
      </c>
      <c r="E8" s="3">
        <v>2094</v>
      </c>
      <c r="F8" s="48">
        <f t="shared" ref="F8:F34" si="0">((E8*100)/D8)-100</f>
        <v>822.46696035242292</v>
      </c>
      <c r="G8" s="46"/>
      <c r="H8" s="46"/>
      <c r="I8" s="46"/>
    </row>
    <row r="9" spans="1:12" x14ac:dyDescent="0.25">
      <c r="A9" s="44" t="s">
        <v>137</v>
      </c>
      <c r="B9" s="2">
        <v>1641</v>
      </c>
      <c r="C9" s="2">
        <v>1021</v>
      </c>
      <c r="D9" s="2">
        <v>16777</v>
      </c>
      <c r="E9" s="2">
        <v>12319</v>
      </c>
      <c r="F9" s="45">
        <f t="shared" si="0"/>
        <v>-26.57209274602134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48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19999</v>
      </c>
      <c r="C11" s="2">
        <v>8526</v>
      </c>
      <c r="D11" s="2">
        <v>239088</v>
      </c>
      <c r="E11" s="2">
        <v>103500</v>
      </c>
      <c r="F11" s="45">
        <f t="shared" si="0"/>
        <v>-56.710499899618547</v>
      </c>
      <c r="G11" s="46"/>
      <c r="H11" s="46"/>
      <c r="I11" s="46"/>
    </row>
    <row r="12" spans="1:12" x14ac:dyDescent="0.25">
      <c r="A12" s="47" t="s">
        <v>140</v>
      </c>
      <c r="B12" s="3">
        <v>2093</v>
      </c>
      <c r="C12" s="3">
        <v>1456</v>
      </c>
      <c r="D12" s="3">
        <v>23710</v>
      </c>
      <c r="E12" s="3">
        <v>20735</v>
      </c>
      <c r="F12" s="48">
        <f t="shared" si="0"/>
        <v>-12.547448334036275</v>
      </c>
      <c r="G12" s="46"/>
      <c r="H12" s="46"/>
      <c r="I12" s="46"/>
    </row>
    <row r="13" spans="1:12" x14ac:dyDescent="0.25">
      <c r="A13" s="44" t="s">
        <v>141</v>
      </c>
      <c r="B13" s="2">
        <v>17274</v>
      </c>
      <c r="C13" s="2">
        <v>4305</v>
      </c>
      <c r="D13" s="2">
        <v>31852</v>
      </c>
      <c r="E13" s="2">
        <v>21824</v>
      </c>
      <c r="F13" s="45">
        <f t="shared" si="0"/>
        <v>-31.483109380886603</v>
      </c>
      <c r="G13" s="46"/>
      <c r="H13" s="46"/>
      <c r="I13" s="46"/>
    </row>
    <row r="14" spans="1:12" x14ac:dyDescent="0.25">
      <c r="A14" s="47" t="s">
        <v>142</v>
      </c>
      <c r="B14" s="3">
        <v>15195</v>
      </c>
      <c r="C14" s="3">
        <v>15450</v>
      </c>
      <c r="D14" s="3">
        <v>206421</v>
      </c>
      <c r="E14" s="3">
        <v>181964</v>
      </c>
      <c r="F14" s="48">
        <f t="shared" si="0"/>
        <v>-11.8481162284845</v>
      </c>
      <c r="G14" s="46"/>
      <c r="H14" s="46"/>
      <c r="I14" s="46"/>
    </row>
    <row r="15" spans="1:12" x14ac:dyDescent="0.25">
      <c r="A15" s="44" t="s">
        <v>143</v>
      </c>
      <c r="B15" s="2">
        <v>1350</v>
      </c>
      <c r="C15" s="2">
        <v>1628</v>
      </c>
      <c r="D15" s="2">
        <v>17828</v>
      </c>
      <c r="E15" s="2">
        <v>17040</v>
      </c>
      <c r="F15" s="45">
        <f t="shared" si="0"/>
        <v>-4.4200134619699298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0</v>
      </c>
      <c r="D16" s="3">
        <v>0</v>
      </c>
      <c r="E16" s="3">
        <v>0</v>
      </c>
      <c r="F16" s="48" t="e">
        <f t="shared" si="0"/>
        <v>#DIV/0!</v>
      </c>
      <c r="G16" s="46"/>
      <c r="H16" s="46"/>
      <c r="I16" s="46"/>
    </row>
    <row r="17" spans="1:9" x14ac:dyDescent="0.25">
      <c r="A17" s="44" t="s">
        <v>145</v>
      </c>
      <c r="B17" s="2">
        <v>0</v>
      </c>
      <c r="C17" s="2">
        <v>0</v>
      </c>
      <c r="D17" s="2">
        <v>0</v>
      </c>
      <c r="E17" s="2">
        <v>0</v>
      </c>
      <c r="F17" s="45" t="e">
        <f t="shared" si="0"/>
        <v>#DIV/0!</v>
      </c>
      <c r="G17" s="46"/>
      <c r="H17" s="46"/>
      <c r="I17" s="46"/>
    </row>
    <row r="18" spans="1:9" x14ac:dyDescent="0.25">
      <c r="A18" s="47" t="s">
        <v>146</v>
      </c>
      <c r="B18" s="3">
        <v>1180</v>
      </c>
      <c r="C18" s="3">
        <v>1101</v>
      </c>
      <c r="D18" s="3">
        <v>23467</v>
      </c>
      <c r="E18" s="3">
        <v>14234</v>
      </c>
      <c r="F18" s="48">
        <f t="shared" si="0"/>
        <v>-39.344611582221845</v>
      </c>
      <c r="G18" s="46"/>
      <c r="H18" s="46"/>
      <c r="I18" s="46"/>
    </row>
    <row r="19" spans="1:9" x14ac:dyDescent="0.25">
      <c r="A19" s="44" t="s">
        <v>147</v>
      </c>
      <c r="B19" s="2">
        <v>12</v>
      </c>
      <c r="C19" s="2">
        <v>25</v>
      </c>
      <c r="D19" s="2">
        <v>0</v>
      </c>
      <c r="E19" s="2">
        <v>0</v>
      </c>
      <c r="F19" s="45" t="e">
        <f t="shared" si="0"/>
        <v>#DIV/0!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0</v>
      </c>
      <c r="E20" s="3">
        <v>0</v>
      </c>
      <c r="F20" s="48" t="e">
        <f t="shared" si="0"/>
        <v>#DIV/0!</v>
      </c>
      <c r="G20" s="46"/>
      <c r="H20" s="46"/>
      <c r="I20" s="46"/>
    </row>
    <row r="21" spans="1:9" x14ac:dyDescent="0.25">
      <c r="A21" s="44" t="s">
        <v>149</v>
      </c>
      <c r="B21" s="2">
        <v>2021</v>
      </c>
      <c r="C21" s="2">
        <v>2056</v>
      </c>
      <c r="D21" s="2">
        <v>20512</v>
      </c>
      <c r="E21" s="2">
        <v>23510</v>
      </c>
      <c r="F21" s="45">
        <f t="shared" si="0"/>
        <v>14.615834633385333</v>
      </c>
      <c r="G21" s="46"/>
      <c r="H21" s="46"/>
      <c r="I21" s="46"/>
    </row>
    <row r="22" spans="1:9" x14ac:dyDescent="0.25">
      <c r="A22" s="47" t="s">
        <v>150</v>
      </c>
      <c r="B22" s="3">
        <v>13598</v>
      </c>
      <c r="C22" s="3">
        <v>11981</v>
      </c>
      <c r="D22" s="3">
        <v>166034</v>
      </c>
      <c r="E22" s="3">
        <v>137353</v>
      </c>
      <c r="F22" s="48">
        <f t="shared" si="0"/>
        <v>-17.274172759796187</v>
      </c>
      <c r="G22" s="46"/>
      <c r="H22" s="46"/>
      <c r="I22" s="46"/>
    </row>
    <row r="23" spans="1:9" x14ac:dyDescent="0.25">
      <c r="A23" s="44" t="s">
        <v>151</v>
      </c>
      <c r="B23" s="2">
        <v>1608</v>
      </c>
      <c r="C23" s="2">
        <v>1547</v>
      </c>
      <c r="D23" s="2">
        <v>21189</v>
      </c>
      <c r="E23" s="2">
        <v>19358</v>
      </c>
      <c r="F23" s="45">
        <f t="shared" si="0"/>
        <v>-8.6412761338430357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48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2011</v>
      </c>
      <c r="C25" s="2">
        <v>1757</v>
      </c>
      <c r="D25" s="2">
        <v>27153</v>
      </c>
      <c r="E25" s="2">
        <v>21115</v>
      </c>
      <c r="F25" s="45">
        <f t="shared" si="0"/>
        <v>-22.236953559459366</v>
      </c>
      <c r="G25" s="46"/>
      <c r="H25" s="46"/>
      <c r="I25" s="46"/>
    </row>
    <row r="26" spans="1:9" x14ac:dyDescent="0.25">
      <c r="A26" s="47" t="s">
        <v>154</v>
      </c>
      <c r="B26" s="3">
        <v>1897</v>
      </c>
      <c r="C26" s="3">
        <v>0</v>
      </c>
      <c r="D26" s="3">
        <v>27636</v>
      </c>
      <c r="E26" s="3">
        <v>5626</v>
      </c>
      <c r="F26" s="48">
        <f t="shared" si="0"/>
        <v>-79.642495295990742</v>
      </c>
      <c r="G26" s="46"/>
      <c r="H26" s="46"/>
      <c r="I26" s="46"/>
    </row>
    <row r="27" spans="1:9" x14ac:dyDescent="0.25">
      <c r="A27" s="44" t="s">
        <v>155</v>
      </c>
      <c r="B27" s="2">
        <v>377</v>
      </c>
      <c r="C27" s="2">
        <v>425</v>
      </c>
      <c r="D27" s="2">
        <v>5378</v>
      </c>
      <c r="E27" s="2">
        <v>4256</v>
      </c>
      <c r="F27" s="45">
        <f t="shared" si="0"/>
        <v>-20.862774265526213</v>
      </c>
      <c r="G27" s="46"/>
      <c r="H27" s="46"/>
      <c r="I27" s="46"/>
    </row>
    <row r="28" spans="1:9" x14ac:dyDescent="0.25">
      <c r="A28" s="47" t="s">
        <v>156</v>
      </c>
      <c r="B28" s="3">
        <v>11062</v>
      </c>
      <c r="C28" s="3">
        <v>9516</v>
      </c>
      <c r="D28" s="3">
        <v>133218</v>
      </c>
      <c r="E28" s="3">
        <v>118006</v>
      </c>
      <c r="F28" s="48">
        <f t="shared" si="0"/>
        <v>-11.418877328889494</v>
      </c>
      <c r="G28" s="46"/>
      <c r="H28" s="46"/>
      <c r="I28" s="46"/>
    </row>
    <row r="29" spans="1:9" x14ac:dyDescent="0.25">
      <c r="A29" s="44" t="s">
        <v>157</v>
      </c>
      <c r="B29" s="2">
        <v>3091</v>
      </c>
      <c r="C29" s="2">
        <v>5393</v>
      </c>
      <c r="D29" s="2">
        <v>32059</v>
      </c>
      <c r="E29" s="2">
        <v>34429</v>
      </c>
      <c r="F29" s="45">
        <f t="shared" si="0"/>
        <v>7.3926198571383992</v>
      </c>
      <c r="G29" s="46"/>
      <c r="H29" s="46"/>
      <c r="I29" s="46"/>
    </row>
    <row r="30" spans="1:9" x14ac:dyDescent="0.25">
      <c r="A30" s="47" t="s">
        <v>158</v>
      </c>
      <c r="B30" s="3">
        <v>577</v>
      </c>
      <c r="C30" s="3">
        <v>532</v>
      </c>
      <c r="D30" s="3">
        <v>7282</v>
      </c>
      <c r="E30" s="3">
        <v>5812</v>
      </c>
      <c r="F30" s="48">
        <f t="shared" si="0"/>
        <v>-20.186761878604784</v>
      </c>
      <c r="G30" s="46"/>
      <c r="H30" s="46"/>
      <c r="I30" s="46"/>
    </row>
    <row r="31" spans="1:9" x14ac:dyDescent="0.25">
      <c r="A31" s="44" t="s">
        <v>159</v>
      </c>
      <c r="B31" s="2">
        <v>0</v>
      </c>
      <c r="C31" s="2">
        <v>0</v>
      </c>
      <c r="D31" s="2">
        <v>0</v>
      </c>
      <c r="E31" s="2">
        <v>0</v>
      </c>
      <c r="F31" s="45" t="e">
        <f t="shared" si="0"/>
        <v>#DIV/0!</v>
      </c>
      <c r="G31" s="46"/>
      <c r="H31" s="46"/>
      <c r="I31" s="46"/>
    </row>
    <row r="32" spans="1:9" x14ac:dyDescent="0.25">
      <c r="A32" s="47" t="s">
        <v>160</v>
      </c>
      <c r="B32" s="3">
        <v>19574</v>
      </c>
      <c r="C32" s="3">
        <v>21800</v>
      </c>
      <c r="D32" s="3">
        <v>317993</v>
      </c>
      <c r="E32" s="3">
        <v>289253</v>
      </c>
      <c r="F32" s="48">
        <f t="shared" si="0"/>
        <v>-9.0379347973068604</v>
      </c>
      <c r="G32" s="46"/>
      <c r="H32" s="46"/>
      <c r="I32" s="46"/>
    </row>
    <row r="33" spans="1:9" x14ac:dyDescent="0.25">
      <c r="A33" s="44" t="s">
        <v>161</v>
      </c>
      <c r="B33" s="2">
        <v>1295</v>
      </c>
      <c r="C33" s="2">
        <v>1092</v>
      </c>
      <c r="D33" s="2">
        <v>17576</v>
      </c>
      <c r="E33" s="2">
        <v>12515</v>
      </c>
      <c r="F33" s="45">
        <f t="shared" si="0"/>
        <v>-28.794947655894404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0</v>
      </c>
      <c r="E34" s="3">
        <v>0</v>
      </c>
      <c r="F34" s="48" t="e">
        <f t="shared" si="0"/>
        <v>#DIV/0!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115861</v>
      </c>
      <c r="C35" s="50">
        <f t="shared" ref="C35:E35" si="1">SUM(C7:C34)</f>
        <v>90111</v>
      </c>
      <c r="D35" s="50">
        <f t="shared" si="1"/>
        <v>1335400</v>
      </c>
      <c r="E35" s="50">
        <f t="shared" si="1"/>
        <v>1044943</v>
      </c>
      <c r="F35" s="51">
        <f t="shared" ref="F35" si="2">((E35*100)/D35)-100</f>
        <v>-21.750561629474319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0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Valencia</v>
      </c>
      <c r="F39" s="54">
        <f>LOOKUP(E39,$A$39:$A$66,$B$39:$B$66)</f>
        <v>289253</v>
      </c>
      <c r="G39" s="54">
        <f>LOOKUP(E39,$A$39:$A$66,$C$39:$C$66)</f>
        <v>317993</v>
      </c>
    </row>
    <row r="40" spans="1:9" x14ac:dyDescent="0.25">
      <c r="A40" s="54" t="str">
        <f t="shared" si="5"/>
        <v>Alicante</v>
      </c>
      <c r="B40" s="55">
        <f t="shared" si="3"/>
        <v>2094</v>
      </c>
      <c r="C40" s="55">
        <f t="shared" si="4"/>
        <v>227</v>
      </c>
      <c r="D40" s="55">
        <f t="shared" ref="D40:D66" si="7">_xlfn.RANK.EQ(B40,$B$39:$B$66)+COUNTIF($B$39:$B$66,B40)-1</f>
        <v>19</v>
      </c>
      <c r="E40" s="54" t="str">
        <f t="shared" si="6"/>
        <v>Barcelona</v>
      </c>
      <c r="F40" s="54">
        <f t="shared" ref="F40:F66" si="8">LOOKUP(E40,$A$39:$A$66,$B$39:$B$66)</f>
        <v>181964</v>
      </c>
      <c r="G40" s="54">
        <f t="shared" ref="G40:G66" si="9">LOOKUP(E40,$A$39:$A$66,$C$39:$C$66)</f>
        <v>206421</v>
      </c>
    </row>
    <row r="41" spans="1:9" x14ac:dyDescent="0.25">
      <c r="A41" s="54" t="str">
        <f t="shared" si="5"/>
        <v>Almería</v>
      </c>
      <c r="B41" s="55">
        <f t="shared" si="3"/>
        <v>12319</v>
      </c>
      <c r="C41" s="55">
        <f t="shared" si="4"/>
        <v>16777</v>
      </c>
      <c r="D41" s="55">
        <f t="shared" si="7"/>
        <v>15</v>
      </c>
      <c r="E41" s="54" t="str">
        <f t="shared" si="6"/>
        <v>Las Palmas</v>
      </c>
      <c r="F41" s="54">
        <f t="shared" si="8"/>
        <v>137353</v>
      </c>
      <c r="G41" s="54">
        <f t="shared" si="9"/>
        <v>166034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Santa Cruz de Tenerife</v>
      </c>
      <c r="F42" s="54">
        <f t="shared" si="8"/>
        <v>118006</v>
      </c>
      <c r="G42" s="54">
        <f t="shared" si="9"/>
        <v>133218</v>
      </c>
    </row>
    <row r="43" spans="1:9" x14ac:dyDescent="0.25">
      <c r="A43" s="54" t="str">
        <f t="shared" si="5"/>
        <v>Bahía de Algeciras</v>
      </c>
      <c r="B43" s="55">
        <f t="shared" si="3"/>
        <v>103500</v>
      </c>
      <c r="C43" s="55">
        <f t="shared" si="4"/>
        <v>239088</v>
      </c>
      <c r="D43" s="55">
        <f t="shared" si="7"/>
        <v>5</v>
      </c>
      <c r="E43" s="54" t="str">
        <f t="shared" si="6"/>
        <v>Bahía de Algeciras</v>
      </c>
      <c r="F43" s="54">
        <f t="shared" si="8"/>
        <v>103500</v>
      </c>
      <c r="G43" s="54">
        <f t="shared" si="9"/>
        <v>239088</v>
      </c>
    </row>
    <row r="44" spans="1:9" x14ac:dyDescent="0.25">
      <c r="A44" s="54" t="str">
        <f t="shared" si="5"/>
        <v>Bahía de Cádiz</v>
      </c>
      <c r="B44" s="55">
        <f t="shared" si="3"/>
        <v>20735</v>
      </c>
      <c r="C44" s="55">
        <f t="shared" si="4"/>
        <v>23710</v>
      </c>
      <c r="D44" s="55">
        <f t="shared" si="7"/>
        <v>10</v>
      </c>
      <c r="E44" s="54" t="str">
        <f t="shared" si="6"/>
        <v>Santander</v>
      </c>
      <c r="F44" s="54">
        <f t="shared" si="8"/>
        <v>34429</v>
      </c>
      <c r="G44" s="54">
        <f t="shared" si="9"/>
        <v>32059</v>
      </c>
    </row>
    <row r="45" spans="1:9" x14ac:dyDescent="0.25">
      <c r="A45" s="54" t="str">
        <f t="shared" si="5"/>
        <v>Baleares</v>
      </c>
      <c r="B45" s="55">
        <f t="shared" si="3"/>
        <v>21824</v>
      </c>
      <c r="C45" s="55">
        <f t="shared" si="4"/>
        <v>31852</v>
      </c>
      <c r="D45" s="55">
        <f t="shared" si="7"/>
        <v>8</v>
      </c>
      <c r="E45" s="54" t="str">
        <f t="shared" si="6"/>
        <v>Huelva</v>
      </c>
      <c r="F45" s="54">
        <f t="shared" si="8"/>
        <v>23510</v>
      </c>
      <c r="G45" s="54">
        <f t="shared" si="9"/>
        <v>20512</v>
      </c>
    </row>
    <row r="46" spans="1:9" x14ac:dyDescent="0.25">
      <c r="A46" s="54" t="str">
        <f t="shared" si="5"/>
        <v>Barcelona</v>
      </c>
      <c r="B46" s="55">
        <f t="shared" si="3"/>
        <v>181964</v>
      </c>
      <c r="C46" s="55">
        <f t="shared" si="4"/>
        <v>206421</v>
      </c>
      <c r="D46" s="55">
        <f t="shared" si="7"/>
        <v>2</v>
      </c>
      <c r="E46" s="54" t="str">
        <f t="shared" si="6"/>
        <v>Baleares</v>
      </c>
      <c r="F46" s="54">
        <f t="shared" si="8"/>
        <v>21824</v>
      </c>
      <c r="G46" s="54">
        <f t="shared" si="9"/>
        <v>31852</v>
      </c>
    </row>
    <row r="47" spans="1:9" x14ac:dyDescent="0.25">
      <c r="A47" s="54" t="str">
        <f t="shared" si="5"/>
        <v>Bilbao</v>
      </c>
      <c r="B47" s="55">
        <f t="shared" si="3"/>
        <v>17040</v>
      </c>
      <c r="C47" s="55">
        <f t="shared" si="4"/>
        <v>17828</v>
      </c>
      <c r="D47" s="55">
        <f t="shared" si="7"/>
        <v>12</v>
      </c>
      <c r="E47" s="54" t="str">
        <f t="shared" si="6"/>
        <v>Melilla</v>
      </c>
      <c r="F47" s="54">
        <f t="shared" si="8"/>
        <v>21115</v>
      </c>
      <c r="G47" s="54">
        <f t="shared" si="9"/>
        <v>27153</v>
      </c>
    </row>
    <row r="48" spans="1:9" x14ac:dyDescent="0.25">
      <c r="A48" s="54" t="str">
        <f t="shared" si="5"/>
        <v>Cartagena</v>
      </c>
      <c r="B48" s="55">
        <f t="shared" si="3"/>
        <v>0</v>
      </c>
      <c r="C48" s="55">
        <f t="shared" si="4"/>
        <v>0</v>
      </c>
      <c r="D48" s="55">
        <f t="shared" si="7"/>
        <v>28</v>
      </c>
      <c r="E48" s="54" t="str">
        <f t="shared" si="6"/>
        <v>Bahía de Cádiz</v>
      </c>
      <c r="F48" s="54">
        <f t="shared" si="8"/>
        <v>20735</v>
      </c>
      <c r="G48" s="54">
        <f t="shared" si="9"/>
        <v>23710</v>
      </c>
    </row>
    <row r="49" spans="1:7" x14ac:dyDescent="0.25">
      <c r="A49" s="54" t="str">
        <f t="shared" si="5"/>
        <v>Castellón</v>
      </c>
      <c r="B49" s="55">
        <f t="shared" si="3"/>
        <v>0</v>
      </c>
      <c r="C49" s="55">
        <f t="shared" si="4"/>
        <v>0</v>
      </c>
      <c r="D49" s="55">
        <f t="shared" si="7"/>
        <v>28</v>
      </c>
      <c r="E49" s="54" t="str">
        <f t="shared" si="6"/>
        <v>Málaga</v>
      </c>
      <c r="F49" s="54">
        <f t="shared" si="8"/>
        <v>19358</v>
      </c>
      <c r="G49" s="54">
        <f t="shared" si="9"/>
        <v>21189</v>
      </c>
    </row>
    <row r="50" spans="1:7" x14ac:dyDescent="0.25">
      <c r="A50" s="54" t="str">
        <f t="shared" si="5"/>
        <v>Ceuta</v>
      </c>
      <c r="B50" s="55">
        <f t="shared" si="3"/>
        <v>14234</v>
      </c>
      <c r="C50" s="55">
        <f t="shared" si="4"/>
        <v>23467</v>
      </c>
      <c r="D50" s="55">
        <f t="shared" si="7"/>
        <v>13</v>
      </c>
      <c r="E50" s="54" t="str">
        <f t="shared" si="6"/>
        <v>Bilbao</v>
      </c>
      <c r="F50" s="54">
        <f t="shared" si="8"/>
        <v>17040</v>
      </c>
      <c r="G50" s="54">
        <f t="shared" si="9"/>
        <v>17828</v>
      </c>
    </row>
    <row r="51" spans="1:7" x14ac:dyDescent="0.25">
      <c r="A51" s="54" t="str">
        <f t="shared" si="5"/>
        <v>Ferrol-San Cibrao</v>
      </c>
      <c r="B51" s="55">
        <f t="shared" si="3"/>
        <v>0</v>
      </c>
      <c r="C51" s="55">
        <f t="shared" si="4"/>
        <v>0</v>
      </c>
      <c r="D51" s="55">
        <f t="shared" si="7"/>
        <v>28</v>
      </c>
      <c r="E51" s="54" t="str">
        <f t="shared" si="6"/>
        <v>Ceuta</v>
      </c>
      <c r="F51" s="54">
        <f t="shared" si="8"/>
        <v>14234</v>
      </c>
      <c r="G51" s="54">
        <f t="shared" si="9"/>
        <v>23467</v>
      </c>
    </row>
    <row r="52" spans="1:7" x14ac:dyDescent="0.25">
      <c r="A52" s="54" t="str">
        <f t="shared" si="5"/>
        <v>Gijón</v>
      </c>
      <c r="B52" s="55">
        <f t="shared" si="3"/>
        <v>0</v>
      </c>
      <c r="C52" s="55">
        <f t="shared" si="4"/>
        <v>0</v>
      </c>
      <c r="D52" s="55">
        <f t="shared" si="7"/>
        <v>28</v>
      </c>
      <c r="E52" s="54" t="str">
        <f t="shared" si="6"/>
        <v>Vigo</v>
      </c>
      <c r="F52" s="54">
        <f t="shared" si="8"/>
        <v>12515</v>
      </c>
      <c r="G52" s="54">
        <f t="shared" si="9"/>
        <v>17576</v>
      </c>
    </row>
    <row r="53" spans="1:7" x14ac:dyDescent="0.25">
      <c r="A53" s="54" t="str">
        <f t="shared" si="5"/>
        <v>Huelva</v>
      </c>
      <c r="B53" s="55">
        <f t="shared" si="3"/>
        <v>23510</v>
      </c>
      <c r="C53" s="55">
        <f t="shared" si="4"/>
        <v>20512</v>
      </c>
      <c r="D53" s="55">
        <f t="shared" si="7"/>
        <v>7</v>
      </c>
      <c r="E53" s="54" t="str">
        <f t="shared" si="6"/>
        <v>Almería</v>
      </c>
      <c r="F53" s="54">
        <f t="shared" si="8"/>
        <v>12319</v>
      </c>
      <c r="G53" s="54">
        <f t="shared" si="9"/>
        <v>16777</v>
      </c>
    </row>
    <row r="54" spans="1:7" x14ac:dyDescent="0.25">
      <c r="A54" s="54" t="str">
        <f t="shared" si="5"/>
        <v>Las Palmas</v>
      </c>
      <c r="B54" s="55">
        <f t="shared" si="3"/>
        <v>137353</v>
      </c>
      <c r="C54" s="55">
        <f t="shared" si="4"/>
        <v>166034</v>
      </c>
      <c r="D54" s="55">
        <f t="shared" si="7"/>
        <v>3</v>
      </c>
      <c r="E54" s="54" t="str">
        <f t="shared" si="6"/>
        <v>Sevilla</v>
      </c>
      <c r="F54" s="54">
        <f t="shared" si="8"/>
        <v>5812</v>
      </c>
      <c r="G54" s="54">
        <f t="shared" si="9"/>
        <v>7282</v>
      </c>
    </row>
    <row r="55" spans="1:7" x14ac:dyDescent="0.25">
      <c r="A55" s="54" t="str">
        <f t="shared" si="5"/>
        <v>Málaga</v>
      </c>
      <c r="B55" s="55">
        <f t="shared" si="3"/>
        <v>19358</v>
      </c>
      <c r="C55" s="55">
        <f t="shared" si="4"/>
        <v>21189</v>
      </c>
      <c r="D55" s="55">
        <f t="shared" si="7"/>
        <v>11</v>
      </c>
      <c r="E55" s="54" t="str">
        <f t="shared" si="6"/>
        <v>Motril</v>
      </c>
      <c r="F55" s="54">
        <f t="shared" si="8"/>
        <v>5626</v>
      </c>
      <c r="G55" s="54">
        <f t="shared" si="9"/>
        <v>27636</v>
      </c>
    </row>
    <row r="56" spans="1:7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0</v>
      </c>
      <c r="D56" s="55">
        <f t="shared" si="7"/>
        <v>28</v>
      </c>
      <c r="E56" s="54" t="str">
        <f t="shared" si="6"/>
        <v>Pasaia</v>
      </c>
      <c r="F56" s="54">
        <f t="shared" si="8"/>
        <v>4256</v>
      </c>
      <c r="G56" s="54">
        <f t="shared" si="9"/>
        <v>5378</v>
      </c>
    </row>
    <row r="57" spans="1:7" x14ac:dyDescent="0.25">
      <c r="A57" s="54" t="str">
        <f t="shared" si="5"/>
        <v>Melilla</v>
      </c>
      <c r="B57" s="55">
        <f t="shared" si="3"/>
        <v>21115</v>
      </c>
      <c r="C57" s="55">
        <f t="shared" si="4"/>
        <v>27153</v>
      </c>
      <c r="D57" s="55">
        <f t="shared" si="7"/>
        <v>9</v>
      </c>
      <c r="E57" s="54" t="str">
        <f t="shared" si="6"/>
        <v>Alicante</v>
      </c>
      <c r="F57" s="54">
        <f t="shared" si="8"/>
        <v>2094</v>
      </c>
      <c r="G57" s="54">
        <f t="shared" si="9"/>
        <v>227</v>
      </c>
    </row>
    <row r="58" spans="1:7" x14ac:dyDescent="0.25">
      <c r="A58" s="54" t="str">
        <f t="shared" si="5"/>
        <v>Motril</v>
      </c>
      <c r="B58" s="55">
        <f t="shared" si="3"/>
        <v>5626</v>
      </c>
      <c r="C58" s="55">
        <f t="shared" si="4"/>
        <v>27636</v>
      </c>
      <c r="D58" s="55">
        <f t="shared" si="7"/>
        <v>17</v>
      </c>
      <c r="E58" s="54" t="e">
        <f t="shared" si="6"/>
        <v>#N/A</v>
      </c>
      <c r="F58" s="54" t="e">
        <f t="shared" si="8"/>
        <v>#N/A</v>
      </c>
      <c r="G58" s="54" t="e">
        <f t="shared" si="9"/>
        <v>#N/A</v>
      </c>
    </row>
    <row r="59" spans="1:7" x14ac:dyDescent="0.25">
      <c r="A59" s="54" t="str">
        <f t="shared" si="5"/>
        <v>Pasaia</v>
      </c>
      <c r="B59" s="55">
        <f t="shared" si="3"/>
        <v>4256</v>
      </c>
      <c r="C59" s="55">
        <f t="shared" si="4"/>
        <v>5378</v>
      </c>
      <c r="D59" s="55">
        <f t="shared" si="7"/>
        <v>18</v>
      </c>
      <c r="E59" s="54" t="e">
        <f t="shared" si="6"/>
        <v>#N/A</v>
      </c>
      <c r="F59" s="54" t="e">
        <f t="shared" si="8"/>
        <v>#N/A</v>
      </c>
      <c r="G59" s="54" t="e">
        <f t="shared" si="9"/>
        <v>#N/A</v>
      </c>
    </row>
    <row r="60" spans="1:7" x14ac:dyDescent="0.25">
      <c r="A60" s="54" t="str">
        <f t="shared" si="5"/>
        <v>Santa Cruz de Tenerife</v>
      </c>
      <c r="B60" s="55">
        <f t="shared" si="3"/>
        <v>118006</v>
      </c>
      <c r="C60" s="55">
        <f t="shared" si="4"/>
        <v>133218</v>
      </c>
      <c r="D60" s="55">
        <f t="shared" si="7"/>
        <v>4</v>
      </c>
      <c r="E60" s="54" t="e">
        <f t="shared" si="6"/>
        <v>#N/A</v>
      </c>
      <c r="F60" s="54" t="e">
        <f t="shared" si="8"/>
        <v>#N/A</v>
      </c>
      <c r="G60" s="54" t="e">
        <f t="shared" si="9"/>
        <v>#N/A</v>
      </c>
    </row>
    <row r="61" spans="1:7" x14ac:dyDescent="0.25">
      <c r="A61" s="54" t="str">
        <f t="shared" si="5"/>
        <v>Santander</v>
      </c>
      <c r="B61" s="55">
        <f t="shared" si="3"/>
        <v>34429</v>
      </c>
      <c r="C61" s="55">
        <f t="shared" si="4"/>
        <v>32059</v>
      </c>
      <c r="D61" s="55">
        <f t="shared" si="7"/>
        <v>6</v>
      </c>
      <c r="E61" s="54" t="e">
        <f t="shared" si="6"/>
        <v>#N/A</v>
      </c>
      <c r="F61" s="54" t="e">
        <f t="shared" si="8"/>
        <v>#N/A</v>
      </c>
      <c r="G61" s="54" t="e">
        <f t="shared" si="9"/>
        <v>#N/A</v>
      </c>
    </row>
    <row r="62" spans="1:7" x14ac:dyDescent="0.25">
      <c r="A62" s="54" t="str">
        <f t="shared" si="5"/>
        <v>Sevilla</v>
      </c>
      <c r="B62" s="55">
        <f t="shared" si="3"/>
        <v>5812</v>
      </c>
      <c r="C62" s="55">
        <f t="shared" si="4"/>
        <v>7282</v>
      </c>
      <c r="D62" s="55">
        <f t="shared" si="7"/>
        <v>16</v>
      </c>
      <c r="E62" s="54" t="e">
        <f t="shared" si="6"/>
        <v>#N/A</v>
      </c>
      <c r="F62" s="54" t="e">
        <f t="shared" si="8"/>
        <v>#N/A</v>
      </c>
      <c r="G62" s="54" t="e">
        <f t="shared" si="9"/>
        <v>#N/A</v>
      </c>
    </row>
    <row r="63" spans="1:7" x14ac:dyDescent="0.25">
      <c r="A63" s="54" t="str">
        <f t="shared" si="5"/>
        <v>Tarragona</v>
      </c>
      <c r="B63" s="55">
        <f t="shared" si="3"/>
        <v>0</v>
      </c>
      <c r="C63" s="55">
        <f t="shared" si="4"/>
        <v>0</v>
      </c>
      <c r="D63" s="55">
        <f t="shared" si="7"/>
        <v>28</v>
      </c>
      <c r="E63" s="54" t="e">
        <f t="shared" si="6"/>
        <v>#N/A</v>
      </c>
      <c r="F63" s="54" t="e">
        <f t="shared" si="8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289253</v>
      </c>
      <c r="C64" s="55">
        <f t="shared" si="4"/>
        <v>317993</v>
      </c>
      <c r="D64" s="55">
        <f t="shared" si="7"/>
        <v>1</v>
      </c>
      <c r="E64" s="54" t="e">
        <f t="shared" si="6"/>
        <v>#N/A</v>
      </c>
      <c r="F64" s="54" t="e">
        <f t="shared" si="8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12515</v>
      </c>
      <c r="C65" s="55">
        <f t="shared" si="4"/>
        <v>17576</v>
      </c>
      <c r="D65" s="55">
        <f t="shared" si="7"/>
        <v>14</v>
      </c>
      <c r="E65" s="54" t="e">
        <f t="shared" si="6"/>
        <v>#N/A</v>
      </c>
      <c r="F65" s="54" t="e">
        <f t="shared" si="8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0</v>
      </c>
      <c r="C66" s="55">
        <f t="shared" si="4"/>
        <v>0</v>
      </c>
      <c r="D66" s="55">
        <f t="shared" si="7"/>
        <v>28</v>
      </c>
      <c r="E66" s="54" t="str">
        <f t="shared" si="6"/>
        <v>A Coruña</v>
      </c>
      <c r="F66" s="54">
        <f t="shared" si="8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56"/>
      <c r="B68" s="56"/>
      <c r="C68" s="56"/>
      <c r="D68" s="56"/>
      <c r="E68" s="56"/>
      <c r="F68" s="56"/>
    </row>
    <row r="69" spans="1:7" x14ac:dyDescent="0.25">
      <c r="A69" s="57"/>
      <c r="B69" s="58"/>
      <c r="C69" s="58"/>
      <c r="D69" s="58"/>
      <c r="E69" s="58"/>
      <c r="F69" s="59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34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6</v>
      </c>
      <c r="E7" s="2">
        <v>3</v>
      </c>
      <c r="F7" s="45">
        <f>((E7*100)/D7)-100</f>
        <v>-50</v>
      </c>
      <c r="G7" s="46"/>
      <c r="H7" s="46"/>
      <c r="I7" s="46"/>
    </row>
    <row r="8" spans="1:12" x14ac:dyDescent="0.25">
      <c r="A8" s="47" t="s">
        <v>136</v>
      </c>
      <c r="B8" s="3">
        <v>13320</v>
      </c>
      <c r="C8" s="3">
        <v>13711</v>
      </c>
      <c r="D8" s="3">
        <v>171270</v>
      </c>
      <c r="E8" s="3">
        <v>158031</v>
      </c>
      <c r="F8" s="48">
        <f t="shared" ref="F8:F34" si="0">((E8*100)/D8)-100</f>
        <v>-7.7299001576458153</v>
      </c>
      <c r="G8" s="46"/>
      <c r="H8" s="46"/>
      <c r="I8" s="46"/>
    </row>
    <row r="9" spans="1:12" x14ac:dyDescent="0.25">
      <c r="A9" s="44" t="s">
        <v>137</v>
      </c>
      <c r="B9" s="2">
        <v>2146</v>
      </c>
      <c r="C9" s="2">
        <v>2110</v>
      </c>
      <c r="D9" s="2">
        <v>23476</v>
      </c>
      <c r="E9" s="2">
        <v>23924</v>
      </c>
      <c r="F9" s="45">
        <f t="shared" si="0"/>
        <v>1.9083319134435186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4</v>
      </c>
      <c r="E10" s="3">
        <v>0</v>
      </c>
      <c r="F10" s="61">
        <f t="shared" si="0"/>
        <v>-100</v>
      </c>
      <c r="G10" s="46"/>
      <c r="H10" s="46"/>
      <c r="I10" s="46"/>
    </row>
    <row r="11" spans="1:12" x14ac:dyDescent="0.25">
      <c r="A11" s="44" t="s">
        <v>139</v>
      </c>
      <c r="B11" s="2">
        <v>393897</v>
      </c>
      <c r="C11" s="2">
        <v>406218</v>
      </c>
      <c r="D11" s="2">
        <v>5125385</v>
      </c>
      <c r="E11" s="2">
        <v>5107873</v>
      </c>
      <c r="F11" s="45">
        <f t="shared" si="0"/>
        <v>-0.34167189391625641</v>
      </c>
      <c r="G11" s="46"/>
      <c r="H11" s="46"/>
      <c r="I11" s="46"/>
    </row>
    <row r="12" spans="1:12" x14ac:dyDescent="0.25">
      <c r="A12" s="47" t="s">
        <v>140</v>
      </c>
      <c r="B12" s="3">
        <v>4249</v>
      </c>
      <c r="C12" s="3">
        <v>21745</v>
      </c>
      <c r="D12" s="3">
        <v>57839</v>
      </c>
      <c r="E12" s="3">
        <v>108914</v>
      </c>
      <c r="F12" s="48">
        <f t="shared" si="0"/>
        <v>88.305468628434113</v>
      </c>
      <c r="G12" s="46"/>
      <c r="H12" s="46"/>
      <c r="I12" s="46"/>
    </row>
    <row r="13" spans="1:12" x14ac:dyDescent="0.25">
      <c r="A13" s="44" t="s">
        <v>141</v>
      </c>
      <c r="B13" s="2">
        <v>7082</v>
      </c>
      <c r="C13" s="2">
        <v>7653</v>
      </c>
      <c r="D13" s="2">
        <v>120400</v>
      </c>
      <c r="E13" s="2">
        <v>91883</v>
      </c>
      <c r="F13" s="45">
        <f t="shared" si="0"/>
        <v>-23.685215946843854</v>
      </c>
      <c r="G13" s="46"/>
      <c r="H13" s="46"/>
      <c r="I13" s="46"/>
    </row>
    <row r="14" spans="1:12" x14ac:dyDescent="0.25">
      <c r="A14" s="47" t="s">
        <v>142</v>
      </c>
      <c r="B14" s="3">
        <v>244306</v>
      </c>
      <c r="C14" s="3">
        <v>306805</v>
      </c>
      <c r="D14" s="3">
        <v>3324651</v>
      </c>
      <c r="E14" s="3">
        <v>2958039.5119047603</v>
      </c>
      <c r="F14" s="48">
        <f t="shared" si="0"/>
        <v>-11.027066843865413</v>
      </c>
      <c r="G14" s="46"/>
      <c r="H14" s="46"/>
      <c r="I14" s="46"/>
    </row>
    <row r="15" spans="1:12" x14ac:dyDescent="0.25">
      <c r="A15" s="44" t="s">
        <v>143</v>
      </c>
      <c r="B15" s="2">
        <v>47161</v>
      </c>
      <c r="C15" s="2">
        <v>29387</v>
      </c>
      <c r="D15" s="2">
        <v>628426</v>
      </c>
      <c r="E15" s="2">
        <v>485776.6</v>
      </c>
      <c r="F15" s="45">
        <f t="shared" si="0"/>
        <v>-22.699474560250536</v>
      </c>
      <c r="G15" s="46"/>
      <c r="H15" s="46"/>
      <c r="I15" s="46"/>
    </row>
    <row r="16" spans="1:12" x14ac:dyDescent="0.25">
      <c r="A16" s="47" t="s">
        <v>144</v>
      </c>
      <c r="B16" s="3">
        <v>4973</v>
      </c>
      <c r="C16" s="3">
        <v>4236</v>
      </c>
      <c r="D16" s="3">
        <v>67606</v>
      </c>
      <c r="E16" s="3">
        <v>57072</v>
      </c>
      <c r="F16" s="48">
        <f t="shared" si="0"/>
        <v>-15.581457267106472</v>
      </c>
      <c r="G16" s="46"/>
      <c r="H16" s="46"/>
      <c r="I16" s="46"/>
    </row>
    <row r="17" spans="1:9" x14ac:dyDescent="0.25">
      <c r="A17" s="44" t="s">
        <v>145</v>
      </c>
      <c r="B17" s="2">
        <v>13768</v>
      </c>
      <c r="C17" s="2">
        <v>12339</v>
      </c>
      <c r="D17" s="2">
        <v>202828</v>
      </c>
      <c r="E17" s="2">
        <v>130972</v>
      </c>
      <c r="F17" s="45">
        <f t="shared" si="0"/>
        <v>-35.427061352475988</v>
      </c>
      <c r="G17" s="46"/>
      <c r="H17" s="46"/>
      <c r="I17" s="46"/>
    </row>
    <row r="18" spans="1:9" x14ac:dyDescent="0.25">
      <c r="A18" s="47" t="s">
        <v>146</v>
      </c>
      <c r="B18" s="3">
        <v>645</v>
      </c>
      <c r="C18" s="3">
        <v>576</v>
      </c>
      <c r="D18" s="3">
        <v>10798</v>
      </c>
      <c r="E18" s="3">
        <v>6020</v>
      </c>
      <c r="F18" s="48">
        <f t="shared" si="0"/>
        <v>-44.24893498796073</v>
      </c>
      <c r="G18" s="46"/>
      <c r="H18" s="46"/>
      <c r="I18" s="46"/>
    </row>
    <row r="19" spans="1:9" x14ac:dyDescent="0.25">
      <c r="A19" s="44" t="s">
        <v>147</v>
      </c>
      <c r="B19" s="2">
        <v>626</v>
      </c>
      <c r="C19" s="2">
        <v>967</v>
      </c>
      <c r="D19" s="2">
        <v>8278</v>
      </c>
      <c r="E19" s="2">
        <v>12473</v>
      </c>
      <c r="F19" s="45">
        <f t="shared" si="0"/>
        <v>50.676491906257553</v>
      </c>
      <c r="G19" s="46"/>
      <c r="H19" s="46"/>
      <c r="I19" s="46"/>
    </row>
    <row r="20" spans="1:9" x14ac:dyDescent="0.25">
      <c r="A20" s="47" t="s">
        <v>148</v>
      </c>
      <c r="B20" s="3">
        <v>6552</v>
      </c>
      <c r="C20" s="3">
        <v>8758</v>
      </c>
      <c r="D20" s="3">
        <v>75857</v>
      </c>
      <c r="E20" s="3">
        <v>84735</v>
      </c>
      <c r="F20" s="48">
        <f t="shared" si="0"/>
        <v>11.703600195103945</v>
      </c>
      <c r="G20" s="46"/>
      <c r="H20" s="46"/>
      <c r="I20" s="46"/>
    </row>
    <row r="21" spans="1:9" x14ac:dyDescent="0.25">
      <c r="A21" s="44" t="s">
        <v>149</v>
      </c>
      <c r="B21" s="2">
        <v>6424</v>
      </c>
      <c r="C21" s="2">
        <v>8164</v>
      </c>
      <c r="D21" s="2">
        <v>73978</v>
      </c>
      <c r="E21" s="2">
        <v>83802</v>
      </c>
      <c r="F21" s="45">
        <f t="shared" si="0"/>
        <v>13.279623671902456</v>
      </c>
      <c r="G21" s="46"/>
      <c r="H21" s="46"/>
      <c r="I21" s="46"/>
    </row>
    <row r="22" spans="1:9" x14ac:dyDescent="0.25">
      <c r="A22" s="47" t="s">
        <v>150</v>
      </c>
      <c r="B22" s="3">
        <v>85836</v>
      </c>
      <c r="C22" s="3">
        <v>96210</v>
      </c>
      <c r="D22" s="3">
        <v>1006853</v>
      </c>
      <c r="E22" s="3">
        <v>1033486</v>
      </c>
      <c r="F22" s="48">
        <f t="shared" si="0"/>
        <v>2.6451726319532298</v>
      </c>
      <c r="G22" s="46"/>
      <c r="H22" s="46"/>
      <c r="I22" s="46"/>
    </row>
    <row r="23" spans="1:9" x14ac:dyDescent="0.25">
      <c r="A23" s="44" t="s">
        <v>151</v>
      </c>
      <c r="B23" s="2">
        <v>18657</v>
      </c>
      <c r="C23" s="2">
        <v>10960</v>
      </c>
      <c r="D23" s="2">
        <v>209226</v>
      </c>
      <c r="E23" s="2">
        <v>123871</v>
      </c>
      <c r="F23" s="45">
        <f t="shared" si="0"/>
        <v>-40.795599017330545</v>
      </c>
      <c r="G23" s="46"/>
      <c r="H23" s="46"/>
      <c r="I23" s="46"/>
    </row>
    <row r="24" spans="1:9" x14ac:dyDescent="0.25">
      <c r="A24" s="47" t="s">
        <v>152</v>
      </c>
      <c r="B24" s="3">
        <v>7540</v>
      </c>
      <c r="C24" s="3">
        <v>4370</v>
      </c>
      <c r="D24" s="3">
        <v>76645</v>
      </c>
      <c r="E24" s="3">
        <v>44288</v>
      </c>
      <c r="F24" s="48">
        <f t="shared" si="0"/>
        <v>-42.216713419009722</v>
      </c>
      <c r="G24" s="46"/>
      <c r="H24" s="46"/>
      <c r="I24" s="46"/>
    </row>
    <row r="25" spans="1:9" x14ac:dyDescent="0.25">
      <c r="A25" s="44" t="s">
        <v>153</v>
      </c>
      <c r="B25" s="2">
        <v>1272</v>
      </c>
      <c r="C25" s="2">
        <v>709</v>
      </c>
      <c r="D25" s="2">
        <v>17955</v>
      </c>
      <c r="E25" s="2">
        <v>11276</v>
      </c>
      <c r="F25" s="45">
        <f t="shared" si="0"/>
        <v>-37.198551935394043</v>
      </c>
      <c r="G25" s="46"/>
      <c r="H25" s="46"/>
      <c r="I25" s="46"/>
    </row>
    <row r="26" spans="1:9" x14ac:dyDescent="0.25">
      <c r="A26" s="47" t="s">
        <v>154</v>
      </c>
      <c r="B26" s="3">
        <v>6</v>
      </c>
      <c r="C26" s="3">
        <v>0</v>
      </c>
      <c r="D26" s="3">
        <v>613</v>
      </c>
      <c r="E26" s="3">
        <v>67</v>
      </c>
      <c r="F26" s="48">
        <f t="shared" si="0"/>
        <v>-89.070146818923334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1149</v>
      </c>
      <c r="D27" s="2">
        <v>0</v>
      </c>
      <c r="E27" s="2">
        <v>4366</v>
      </c>
      <c r="F27" s="60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36036</v>
      </c>
      <c r="C28" s="3">
        <v>35224</v>
      </c>
      <c r="D28" s="3">
        <v>410968</v>
      </c>
      <c r="E28" s="3">
        <v>376762</v>
      </c>
      <c r="F28" s="48">
        <f t="shared" si="0"/>
        <v>-8.3232757781627811</v>
      </c>
      <c r="G28" s="46"/>
      <c r="H28" s="46"/>
      <c r="I28" s="46"/>
    </row>
    <row r="29" spans="1:9" x14ac:dyDescent="0.25">
      <c r="A29" s="44" t="s">
        <v>157</v>
      </c>
      <c r="B29" s="2">
        <v>1592</v>
      </c>
      <c r="C29" s="2">
        <v>3357</v>
      </c>
      <c r="D29" s="2">
        <v>14316</v>
      </c>
      <c r="E29" s="2">
        <v>26149</v>
      </c>
      <c r="F29" s="45">
        <f t="shared" si="0"/>
        <v>82.655769768091659</v>
      </c>
      <c r="G29" s="46"/>
      <c r="H29" s="46"/>
      <c r="I29" s="46"/>
    </row>
    <row r="30" spans="1:9" x14ac:dyDescent="0.25">
      <c r="A30" s="47" t="s">
        <v>158</v>
      </c>
      <c r="B30" s="3">
        <v>10858</v>
      </c>
      <c r="C30" s="3">
        <v>9999</v>
      </c>
      <c r="D30" s="3">
        <v>136627</v>
      </c>
      <c r="E30" s="3">
        <v>126163</v>
      </c>
      <c r="F30" s="48">
        <f t="shared" si="0"/>
        <v>-7.6588082882592801</v>
      </c>
      <c r="G30" s="46"/>
      <c r="H30" s="46"/>
      <c r="I30" s="46"/>
    </row>
    <row r="31" spans="1:9" x14ac:dyDescent="0.25">
      <c r="A31" s="44" t="s">
        <v>159</v>
      </c>
      <c r="B31" s="2">
        <v>3236</v>
      </c>
      <c r="C31" s="2">
        <v>4000</v>
      </c>
      <c r="D31" s="2">
        <v>47985</v>
      </c>
      <c r="E31" s="2">
        <v>43788</v>
      </c>
      <c r="F31" s="45">
        <f t="shared" si="0"/>
        <v>-8.7464832760237528</v>
      </c>
      <c r="G31" s="46"/>
      <c r="H31" s="46"/>
      <c r="I31" s="46"/>
    </row>
    <row r="32" spans="1:9" x14ac:dyDescent="0.25">
      <c r="A32" s="47" t="s">
        <v>160</v>
      </c>
      <c r="B32" s="3">
        <v>414074</v>
      </c>
      <c r="C32" s="3">
        <v>485404</v>
      </c>
      <c r="D32" s="3">
        <v>5439827</v>
      </c>
      <c r="E32" s="3">
        <v>5428307</v>
      </c>
      <c r="F32" s="48">
        <f t="shared" si="0"/>
        <v>-0.21177144052559527</v>
      </c>
      <c r="G32" s="46"/>
      <c r="H32" s="46"/>
      <c r="I32" s="46"/>
    </row>
    <row r="33" spans="1:9" x14ac:dyDescent="0.25">
      <c r="A33" s="44" t="s">
        <v>161</v>
      </c>
      <c r="B33" s="2">
        <v>14783</v>
      </c>
      <c r="C33" s="2">
        <v>18285</v>
      </c>
      <c r="D33" s="2">
        <v>216500</v>
      </c>
      <c r="E33" s="2">
        <v>228728</v>
      </c>
      <c r="F33" s="45">
        <f t="shared" si="0"/>
        <v>5.6480369515011546</v>
      </c>
      <c r="G33" s="46"/>
      <c r="H33" s="46"/>
      <c r="I33" s="46"/>
    </row>
    <row r="34" spans="1:9" x14ac:dyDescent="0.25">
      <c r="A34" s="47" t="s">
        <v>162</v>
      </c>
      <c r="B34" s="3">
        <v>3338</v>
      </c>
      <c r="C34" s="3">
        <v>2955</v>
      </c>
      <c r="D34" s="3">
        <v>41257</v>
      </c>
      <c r="E34" s="3">
        <v>35890</v>
      </c>
      <c r="F34" s="48">
        <f t="shared" si="0"/>
        <v>-13.008701553675735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1342377</v>
      </c>
      <c r="C35" s="50">
        <f t="shared" ref="C35:E35" si="1">SUM(C7:C34)</f>
        <v>1495291</v>
      </c>
      <c r="D35" s="50">
        <f t="shared" si="1"/>
        <v>17509574</v>
      </c>
      <c r="E35" s="50">
        <f t="shared" si="1"/>
        <v>16792659.111904763</v>
      </c>
      <c r="F35" s="51">
        <f t="shared" ref="F35" si="2">((E35*100)/D35)-100</f>
        <v>-4.0944165066222524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3</v>
      </c>
      <c r="C39" s="55">
        <f t="shared" si="4"/>
        <v>6</v>
      </c>
      <c r="D39" s="55">
        <f>_xlfn.RANK.EQ(B39,$B$39:$B$66)+COUNTIF($B$39:$B$66,B39)-1</f>
        <v>27</v>
      </c>
      <c r="E39" s="54" t="str">
        <f t="shared" ref="E39:E66" si="6">INDEX($A$39:$B$66,MATCH(ROW()-38,$D$39:$D$66,0),1)</f>
        <v>Valencia</v>
      </c>
      <c r="F39" s="54">
        <f>LOOKUP(E39,$A$39:$A$66,$B$39:$B$66)</f>
        <v>5428307</v>
      </c>
      <c r="G39" s="54">
        <f>LOOKUP(E39,$A$39:$A$66,$C$39:$C$66)</f>
        <v>5439827</v>
      </c>
    </row>
    <row r="40" spans="1:9" x14ac:dyDescent="0.25">
      <c r="A40" s="54" t="str">
        <f t="shared" si="5"/>
        <v>Alicante</v>
      </c>
      <c r="B40" s="55">
        <f t="shared" si="3"/>
        <v>158031</v>
      </c>
      <c r="C40" s="55">
        <f t="shared" si="4"/>
        <v>171270</v>
      </c>
      <c r="D40" s="55">
        <f t="shared" ref="D40:D66" si="7">_xlfn.RANK.EQ(B40,$B$39:$B$66)+COUNTIF($B$39:$B$66,B40)-1</f>
        <v>8</v>
      </c>
      <c r="E40" s="54" t="str">
        <f t="shared" si="6"/>
        <v>Bahía de Algeciras</v>
      </c>
      <c r="F40" s="54">
        <f t="shared" ref="F40:F55" si="8">LOOKUP(E40,$A$39:$A$66,$B$39:$B$66)</f>
        <v>5107873</v>
      </c>
      <c r="G40" s="54">
        <f t="shared" ref="G40:G66" si="9">LOOKUP(E40,$A$39:$A$66,$C$39:$C$66)</f>
        <v>5125385</v>
      </c>
    </row>
    <row r="41" spans="1:9" x14ac:dyDescent="0.25">
      <c r="A41" s="54" t="str">
        <f t="shared" si="5"/>
        <v>Almería</v>
      </c>
      <c r="B41" s="55">
        <f t="shared" si="3"/>
        <v>23924</v>
      </c>
      <c r="C41" s="55">
        <f t="shared" si="4"/>
        <v>23476</v>
      </c>
      <c r="D41" s="55">
        <f t="shared" si="7"/>
        <v>21</v>
      </c>
      <c r="E41" s="54" t="str">
        <f t="shared" si="6"/>
        <v>Barcelona</v>
      </c>
      <c r="F41" s="54">
        <f t="shared" si="8"/>
        <v>2958039.5119047603</v>
      </c>
      <c r="G41" s="54">
        <f t="shared" si="9"/>
        <v>3324651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4</v>
      </c>
      <c r="D42" s="55">
        <f t="shared" si="7"/>
        <v>28</v>
      </c>
      <c r="E42" s="54" t="str">
        <f t="shared" si="6"/>
        <v>Las Palmas</v>
      </c>
      <c r="F42" s="54">
        <f t="shared" si="8"/>
        <v>1033486</v>
      </c>
      <c r="G42" s="54">
        <f t="shared" si="9"/>
        <v>1006853</v>
      </c>
    </row>
    <row r="43" spans="1:9" x14ac:dyDescent="0.25">
      <c r="A43" s="54" t="str">
        <f t="shared" si="5"/>
        <v>Bahía de Algeciras</v>
      </c>
      <c r="B43" s="55">
        <f t="shared" si="3"/>
        <v>5107873</v>
      </c>
      <c r="C43" s="55">
        <f t="shared" si="4"/>
        <v>5125385</v>
      </c>
      <c r="D43" s="55">
        <f t="shared" si="7"/>
        <v>2</v>
      </c>
      <c r="E43" s="54" t="str">
        <f t="shared" si="6"/>
        <v>Bilbao</v>
      </c>
      <c r="F43" s="54">
        <f t="shared" si="8"/>
        <v>485776.6</v>
      </c>
      <c r="G43" s="54">
        <f t="shared" si="9"/>
        <v>628426</v>
      </c>
    </row>
    <row r="44" spans="1:9" x14ac:dyDescent="0.25">
      <c r="A44" s="54" t="str">
        <f t="shared" si="5"/>
        <v>Bahía de Cádiz</v>
      </c>
      <c r="B44" s="55">
        <f t="shared" si="3"/>
        <v>108914</v>
      </c>
      <c r="C44" s="55">
        <f t="shared" si="4"/>
        <v>57839</v>
      </c>
      <c r="D44" s="55">
        <f t="shared" si="7"/>
        <v>12</v>
      </c>
      <c r="E44" s="54" t="str">
        <f t="shared" si="6"/>
        <v>Santa Cruz de Tenerife</v>
      </c>
      <c r="F44" s="54">
        <f t="shared" si="8"/>
        <v>376762</v>
      </c>
      <c r="G44" s="54">
        <f t="shared" si="9"/>
        <v>410968</v>
      </c>
    </row>
    <row r="45" spans="1:9" x14ac:dyDescent="0.25">
      <c r="A45" s="54" t="str">
        <f t="shared" si="5"/>
        <v>Baleares</v>
      </c>
      <c r="B45" s="55">
        <f t="shared" si="3"/>
        <v>91883</v>
      </c>
      <c r="C45" s="55">
        <f t="shared" si="4"/>
        <v>120400</v>
      </c>
      <c r="D45" s="55">
        <f t="shared" si="7"/>
        <v>13</v>
      </c>
      <c r="E45" s="54" t="str">
        <f t="shared" si="6"/>
        <v>Vigo</v>
      </c>
      <c r="F45" s="54">
        <f t="shared" si="8"/>
        <v>228728</v>
      </c>
      <c r="G45" s="54">
        <f t="shared" si="9"/>
        <v>216500</v>
      </c>
    </row>
    <row r="46" spans="1:9" x14ac:dyDescent="0.25">
      <c r="A46" s="54" t="str">
        <f t="shared" si="5"/>
        <v>Barcelona</v>
      </c>
      <c r="B46" s="55">
        <f t="shared" si="3"/>
        <v>2958039.5119047603</v>
      </c>
      <c r="C46" s="55">
        <f t="shared" si="4"/>
        <v>3324651</v>
      </c>
      <c r="D46" s="55">
        <f t="shared" si="7"/>
        <v>3</v>
      </c>
      <c r="E46" s="54" t="str">
        <f t="shared" si="6"/>
        <v>Alicante</v>
      </c>
      <c r="F46" s="54">
        <f t="shared" si="8"/>
        <v>158031</v>
      </c>
      <c r="G46" s="54">
        <f t="shared" si="9"/>
        <v>171270</v>
      </c>
    </row>
    <row r="47" spans="1:9" x14ac:dyDescent="0.25">
      <c r="A47" s="54" t="str">
        <f t="shared" si="5"/>
        <v>Bilbao</v>
      </c>
      <c r="B47" s="55">
        <f t="shared" si="3"/>
        <v>485776.6</v>
      </c>
      <c r="C47" s="55">
        <f t="shared" si="4"/>
        <v>628426</v>
      </c>
      <c r="D47" s="55">
        <f t="shared" si="7"/>
        <v>5</v>
      </c>
      <c r="E47" s="54" t="str">
        <f t="shared" si="6"/>
        <v>Castellón</v>
      </c>
      <c r="F47" s="54">
        <f t="shared" si="8"/>
        <v>130972</v>
      </c>
      <c r="G47" s="54">
        <f t="shared" si="9"/>
        <v>202828</v>
      </c>
    </row>
    <row r="48" spans="1:9" x14ac:dyDescent="0.25">
      <c r="A48" s="54" t="str">
        <f t="shared" si="5"/>
        <v>Cartagena</v>
      </c>
      <c r="B48" s="55">
        <f t="shared" si="3"/>
        <v>57072</v>
      </c>
      <c r="C48" s="55">
        <f t="shared" si="4"/>
        <v>67606</v>
      </c>
      <c r="D48" s="55">
        <f t="shared" si="7"/>
        <v>16</v>
      </c>
      <c r="E48" s="54" t="str">
        <f t="shared" si="6"/>
        <v>Sevilla</v>
      </c>
      <c r="F48" s="54">
        <f t="shared" si="8"/>
        <v>126163</v>
      </c>
      <c r="G48" s="54">
        <f t="shared" si="9"/>
        <v>136627</v>
      </c>
    </row>
    <row r="49" spans="1:7" x14ac:dyDescent="0.25">
      <c r="A49" s="54" t="str">
        <f t="shared" si="5"/>
        <v>Castellón</v>
      </c>
      <c r="B49" s="55">
        <f t="shared" si="3"/>
        <v>130972</v>
      </c>
      <c r="C49" s="55">
        <f t="shared" si="4"/>
        <v>202828</v>
      </c>
      <c r="D49" s="55">
        <f t="shared" si="7"/>
        <v>9</v>
      </c>
      <c r="E49" s="54" t="str">
        <f t="shared" si="6"/>
        <v>Málaga</v>
      </c>
      <c r="F49" s="54">
        <f t="shared" si="8"/>
        <v>123871</v>
      </c>
      <c r="G49" s="54">
        <f t="shared" si="9"/>
        <v>209226</v>
      </c>
    </row>
    <row r="50" spans="1:7" x14ac:dyDescent="0.25">
      <c r="A50" s="54" t="str">
        <f t="shared" si="5"/>
        <v>Ceuta</v>
      </c>
      <c r="B50" s="55">
        <f t="shared" si="3"/>
        <v>6020</v>
      </c>
      <c r="C50" s="55">
        <f t="shared" si="4"/>
        <v>10798</v>
      </c>
      <c r="D50" s="55">
        <f t="shared" si="7"/>
        <v>24</v>
      </c>
      <c r="E50" s="54" t="str">
        <f t="shared" si="6"/>
        <v>Bahía de Cádiz</v>
      </c>
      <c r="F50" s="54">
        <f t="shared" si="8"/>
        <v>108914</v>
      </c>
      <c r="G50" s="54">
        <f t="shared" si="9"/>
        <v>57839</v>
      </c>
    </row>
    <row r="51" spans="1:7" x14ac:dyDescent="0.25">
      <c r="A51" s="54" t="str">
        <f t="shared" si="5"/>
        <v>Ferrol-San Cibrao</v>
      </c>
      <c r="B51" s="55">
        <f t="shared" si="3"/>
        <v>12473</v>
      </c>
      <c r="C51" s="55">
        <f t="shared" si="4"/>
        <v>8278</v>
      </c>
      <c r="D51" s="55">
        <f t="shared" si="7"/>
        <v>22</v>
      </c>
      <c r="E51" s="54" t="str">
        <f t="shared" si="6"/>
        <v>Baleares</v>
      </c>
      <c r="F51" s="54">
        <f t="shared" si="8"/>
        <v>91883</v>
      </c>
      <c r="G51" s="54">
        <f t="shared" si="9"/>
        <v>120400</v>
      </c>
    </row>
    <row r="52" spans="1:7" x14ac:dyDescent="0.25">
      <c r="A52" s="54" t="str">
        <f t="shared" si="5"/>
        <v>Gijón</v>
      </c>
      <c r="B52" s="55">
        <f t="shared" si="3"/>
        <v>84735</v>
      </c>
      <c r="C52" s="55">
        <f t="shared" si="4"/>
        <v>75857</v>
      </c>
      <c r="D52" s="55">
        <f t="shared" si="7"/>
        <v>14</v>
      </c>
      <c r="E52" s="54" t="str">
        <f t="shared" si="6"/>
        <v>Gijón</v>
      </c>
      <c r="F52" s="54">
        <f t="shared" si="8"/>
        <v>84735</v>
      </c>
      <c r="G52" s="54">
        <f t="shared" si="9"/>
        <v>75857</v>
      </c>
    </row>
    <row r="53" spans="1:7" x14ac:dyDescent="0.25">
      <c r="A53" s="54" t="str">
        <f t="shared" si="5"/>
        <v>Huelva</v>
      </c>
      <c r="B53" s="55">
        <f t="shared" si="3"/>
        <v>83802</v>
      </c>
      <c r="C53" s="55">
        <f t="shared" si="4"/>
        <v>73978</v>
      </c>
      <c r="D53" s="55">
        <f t="shared" si="7"/>
        <v>15</v>
      </c>
      <c r="E53" s="54" t="str">
        <f t="shared" si="6"/>
        <v>Huelva</v>
      </c>
      <c r="F53" s="54">
        <f t="shared" si="8"/>
        <v>83802</v>
      </c>
      <c r="G53" s="54">
        <f t="shared" si="9"/>
        <v>73978</v>
      </c>
    </row>
    <row r="54" spans="1:7" x14ac:dyDescent="0.25">
      <c r="A54" s="54" t="str">
        <f t="shared" si="5"/>
        <v>Las Palmas</v>
      </c>
      <c r="B54" s="55">
        <f t="shared" si="3"/>
        <v>1033486</v>
      </c>
      <c r="C54" s="55">
        <f t="shared" si="4"/>
        <v>1006853</v>
      </c>
      <c r="D54" s="55">
        <f t="shared" si="7"/>
        <v>4</v>
      </c>
      <c r="E54" s="54" t="str">
        <f t="shared" si="6"/>
        <v>Cartagena</v>
      </c>
      <c r="F54" s="54">
        <f t="shared" si="8"/>
        <v>57072</v>
      </c>
      <c r="G54" s="54">
        <f t="shared" si="9"/>
        <v>67606</v>
      </c>
    </row>
    <row r="55" spans="1:7" x14ac:dyDescent="0.25">
      <c r="A55" s="54" t="str">
        <f t="shared" si="5"/>
        <v>Málaga</v>
      </c>
      <c r="B55" s="55">
        <f t="shared" si="3"/>
        <v>123871</v>
      </c>
      <c r="C55" s="55">
        <f t="shared" si="4"/>
        <v>209226</v>
      </c>
      <c r="D55" s="55">
        <f t="shared" si="7"/>
        <v>11</v>
      </c>
      <c r="E55" s="54" t="str">
        <f t="shared" si="6"/>
        <v>Marín y Ría de Pontevedra</v>
      </c>
      <c r="F55" s="54">
        <f t="shared" si="8"/>
        <v>44288</v>
      </c>
      <c r="G55" s="54">
        <f t="shared" si="9"/>
        <v>76645</v>
      </c>
    </row>
    <row r="56" spans="1:7" x14ac:dyDescent="0.25">
      <c r="A56" s="54" t="str">
        <f t="shared" si="5"/>
        <v>Marín y Ría de Pontevedra</v>
      </c>
      <c r="B56" s="55">
        <f t="shared" si="3"/>
        <v>44288</v>
      </c>
      <c r="C56" s="55">
        <f t="shared" si="4"/>
        <v>76645</v>
      </c>
      <c r="D56" s="55">
        <f t="shared" si="7"/>
        <v>17</v>
      </c>
      <c r="E56" s="54" t="str">
        <f t="shared" si="6"/>
        <v>Tarragona</v>
      </c>
      <c r="F56" s="54">
        <f t="shared" ref="F56:F66" si="10">LOOKUP(E56,$A$39:$A$66,$B$39:$B$66)</f>
        <v>43788</v>
      </c>
      <c r="G56" s="54">
        <f t="shared" si="9"/>
        <v>47985</v>
      </c>
    </row>
    <row r="57" spans="1:7" x14ac:dyDescent="0.25">
      <c r="A57" s="54" t="str">
        <f t="shared" si="5"/>
        <v>Melilla</v>
      </c>
      <c r="B57" s="55">
        <f t="shared" si="3"/>
        <v>11276</v>
      </c>
      <c r="C57" s="55">
        <f t="shared" si="4"/>
        <v>17955</v>
      </c>
      <c r="D57" s="55">
        <f t="shared" si="7"/>
        <v>23</v>
      </c>
      <c r="E57" s="54" t="str">
        <f t="shared" si="6"/>
        <v>Vilagarcía</v>
      </c>
      <c r="F57" s="54">
        <f t="shared" si="10"/>
        <v>35890</v>
      </c>
      <c r="G57" s="54">
        <f t="shared" si="9"/>
        <v>41257</v>
      </c>
    </row>
    <row r="58" spans="1:7" x14ac:dyDescent="0.25">
      <c r="A58" s="54" t="str">
        <f t="shared" si="5"/>
        <v>Motril</v>
      </c>
      <c r="B58" s="55">
        <f t="shared" si="3"/>
        <v>67</v>
      </c>
      <c r="C58" s="55">
        <f t="shared" si="4"/>
        <v>613</v>
      </c>
      <c r="D58" s="55">
        <f t="shared" si="7"/>
        <v>26</v>
      </c>
      <c r="E58" s="54" t="str">
        <f t="shared" si="6"/>
        <v>Santander</v>
      </c>
      <c r="F58" s="54">
        <f t="shared" si="10"/>
        <v>26149</v>
      </c>
      <c r="G58" s="54">
        <f t="shared" si="9"/>
        <v>14316</v>
      </c>
    </row>
    <row r="59" spans="1:7" x14ac:dyDescent="0.25">
      <c r="A59" s="54" t="str">
        <f t="shared" si="5"/>
        <v>Pasaia</v>
      </c>
      <c r="B59" s="55">
        <f t="shared" si="3"/>
        <v>4366</v>
      </c>
      <c r="C59" s="55">
        <f t="shared" si="4"/>
        <v>0</v>
      </c>
      <c r="D59" s="55">
        <f t="shared" si="7"/>
        <v>25</v>
      </c>
      <c r="E59" s="54" t="str">
        <f t="shared" si="6"/>
        <v>Almería</v>
      </c>
      <c r="F59" s="54">
        <f t="shared" si="10"/>
        <v>23924</v>
      </c>
      <c r="G59" s="54">
        <f t="shared" si="9"/>
        <v>23476</v>
      </c>
    </row>
    <row r="60" spans="1:7" x14ac:dyDescent="0.25">
      <c r="A60" s="54" t="str">
        <f t="shared" si="5"/>
        <v>Santa Cruz de Tenerife</v>
      </c>
      <c r="B60" s="55">
        <f t="shared" si="3"/>
        <v>376762</v>
      </c>
      <c r="C60" s="55">
        <f t="shared" si="4"/>
        <v>410968</v>
      </c>
      <c r="D60" s="55">
        <f t="shared" si="7"/>
        <v>6</v>
      </c>
      <c r="E60" s="54" t="str">
        <f t="shared" si="6"/>
        <v>Ferrol-San Cibrao</v>
      </c>
      <c r="F60" s="54">
        <f t="shared" si="10"/>
        <v>12473</v>
      </c>
      <c r="G60" s="54">
        <f t="shared" si="9"/>
        <v>8278</v>
      </c>
    </row>
    <row r="61" spans="1:7" x14ac:dyDescent="0.25">
      <c r="A61" s="54" t="str">
        <f t="shared" si="5"/>
        <v>Santander</v>
      </c>
      <c r="B61" s="55">
        <f t="shared" si="3"/>
        <v>26149</v>
      </c>
      <c r="C61" s="55">
        <f t="shared" si="4"/>
        <v>14316</v>
      </c>
      <c r="D61" s="55">
        <f t="shared" si="7"/>
        <v>20</v>
      </c>
      <c r="E61" s="54" t="str">
        <f t="shared" si="6"/>
        <v>Melilla</v>
      </c>
      <c r="F61" s="54">
        <f t="shared" si="10"/>
        <v>11276</v>
      </c>
      <c r="G61" s="54">
        <f t="shared" si="9"/>
        <v>17955</v>
      </c>
    </row>
    <row r="62" spans="1:7" x14ac:dyDescent="0.25">
      <c r="A62" s="54" t="str">
        <f t="shared" si="5"/>
        <v>Sevilla</v>
      </c>
      <c r="B62" s="55">
        <f t="shared" si="3"/>
        <v>126163</v>
      </c>
      <c r="C62" s="55">
        <f t="shared" si="4"/>
        <v>136627</v>
      </c>
      <c r="D62" s="55">
        <f t="shared" si="7"/>
        <v>10</v>
      </c>
      <c r="E62" s="54" t="str">
        <f t="shared" si="6"/>
        <v>Ceuta</v>
      </c>
      <c r="F62" s="54">
        <f t="shared" si="10"/>
        <v>6020</v>
      </c>
      <c r="G62" s="54">
        <f t="shared" si="9"/>
        <v>10798</v>
      </c>
    </row>
    <row r="63" spans="1:7" x14ac:dyDescent="0.25">
      <c r="A63" s="54" t="str">
        <f t="shared" si="5"/>
        <v>Tarragona</v>
      </c>
      <c r="B63" s="55">
        <f t="shared" si="3"/>
        <v>43788</v>
      </c>
      <c r="C63" s="55">
        <f t="shared" si="4"/>
        <v>47985</v>
      </c>
      <c r="D63" s="55">
        <f t="shared" si="7"/>
        <v>18</v>
      </c>
      <c r="E63" s="54" t="str">
        <f t="shared" si="6"/>
        <v>Pasaia</v>
      </c>
      <c r="F63" s="54">
        <f t="shared" si="10"/>
        <v>4366</v>
      </c>
      <c r="G63" s="54">
        <f t="shared" si="9"/>
        <v>0</v>
      </c>
    </row>
    <row r="64" spans="1:7" x14ac:dyDescent="0.25">
      <c r="A64" s="54" t="str">
        <f t="shared" si="5"/>
        <v>Valencia</v>
      </c>
      <c r="B64" s="55">
        <f t="shared" si="3"/>
        <v>5428307</v>
      </c>
      <c r="C64" s="55">
        <f t="shared" si="4"/>
        <v>5439827</v>
      </c>
      <c r="D64" s="55">
        <f t="shared" si="7"/>
        <v>1</v>
      </c>
      <c r="E64" s="54" t="str">
        <f t="shared" si="6"/>
        <v>Motril</v>
      </c>
      <c r="F64" s="54">
        <f t="shared" si="10"/>
        <v>67</v>
      </c>
      <c r="G64" s="54">
        <f t="shared" si="9"/>
        <v>613</v>
      </c>
    </row>
    <row r="65" spans="1:7" x14ac:dyDescent="0.25">
      <c r="A65" s="54" t="str">
        <f t="shared" si="5"/>
        <v>Vigo</v>
      </c>
      <c r="B65" s="55">
        <f t="shared" si="3"/>
        <v>228728</v>
      </c>
      <c r="C65" s="55">
        <f t="shared" si="4"/>
        <v>216500</v>
      </c>
      <c r="D65" s="55">
        <f t="shared" si="7"/>
        <v>7</v>
      </c>
      <c r="E65" s="54" t="str">
        <f t="shared" si="6"/>
        <v>A Coruña</v>
      </c>
      <c r="F65" s="54">
        <f t="shared" si="10"/>
        <v>3</v>
      </c>
      <c r="G65" s="54">
        <f t="shared" si="9"/>
        <v>6</v>
      </c>
    </row>
    <row r="66" spans="1:7" x14ac:dyDescent="0.25">
      <c r="A66" s="54" t="str">
        <f t="shared" si="5"/>
        <v>Vilagarcía</v>
      </c>
      <c r="B66" s="55">
        <f t="shared" si="3"/>
        <v>35890</v>
      </c>
      <c r="C66" s="55">
        <f t="shared" si="4"/>
        <v>41257</v>
      </c>
      <c r="D66" s="55">
        <f t="shared" si="7"/>
        <v>19</v>
      </c>
      <c r="E66" s="54" t="str">
        <f t="shared" si="6"/>
        <v>Avilés</v>
      </c>
      <c r="F66" s="54">
        <f t="shared" si="10"/>
        <v>0</v>
      </c>
      <c r="G66" s="54">
        <f t="shared" si="9"/>
        <v>4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35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0</v>
      </c>
      <c r="F7" s="45" t="e">
        <f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0</v>
      </c>
      <c r="C8" s="3">
        <v>65</v>
      </c>
      <c r="D8" s="3">
        <v>525</v>
      </c>
      <c r="E8" s="3">
        <v>4135</v>
      </c>
      <c r="F8" s="48">
        <f t="shared" ref="F8:F34" si="0">((E8*100)/D8)-100</f>
        <v>687.61904761904759</v>
      </c>
      <c r="G8" s="46"/>
      <c r="H8" s="46"/>
      <c r="I8" s="46"/>
    </row>
    <row r="9" spans="1:12" x14ac:dyDescent="0.25">
      <c r="A9" s="44" t="s">
        <v>137</v>
      </c>
      <c r="B9" s="2">
        <v>3</v>
      </c>
      <c r="C9" s="2">
        <v>5</v>
      </c>
      <c r="D9" s="2">
        <v>85</v>
      </c>
      <c r="E9" s="2">
        <v>55</v>
      </c>
      <c r="F9" s="60">
        <f t="shared" si="0"/>
        <v>-35.294117647058826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61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340989</v>
      </c>
      <c r="C11" s="2">
        <v>359578</v>
      </c>
      <c r="D11" s="2">
        <v>4416235</v>
      </c>
      <c r="E11" s="2">
        <v>4431045</v>
      </c>
      <c r="F11" s="60">
        <f t="shared" si="0"/>
        <v>0.33535353077904517</v>
      </c>
      <c r="G11" s="46"/>
      <c r="H11" s="46"/>
      <c r="I11" s="46"/>
    </row>
    <row r="12" spans="1:12" x14ac:dyDescent="0.25">
      <c r="A12" s="47" t="s">
        <v>140</v>
      </c>
      <c r="B12" s="3">
        <v>0</v>
      </c>
      <c r="C12" s="3">
        <v>11552</v>
      </c>
      <c r="D12" s="3">
        <v>773</v>
      </c>
      <c r="E12" s="3">
        <v>31491</v>
      </c>
      <c r="F12" s="48">
        <f t="shared" si="0"/>
        <v>3973.868046571798</v>
      </c>
      <c r="G12" s="46"/>
      <c r="H12" s="46"/>
      <c r="I12" s="46"/>
    </row>
    <row r="13" spans="1:12" x14ac:dyDescent="0.25">
      <c r="A13" s="44" t="s">
        <v>141</v>
      </c>
      <c r="B13" s="2">
        <v>0</v>
      </c>
      <c r="C13" s="2">
        <v>2</v>
      </c>
      <c r="D13" s="2">
        <v>24</v>
      </c>
      <c r="E13" s="2">
        <v>32</v>
      </c>
      <c r="F13" s="45">
        <f t="shared" si="0"/>
        <v>33.333333333333343</v>
      </c>
      <c r="G13" s="46"/>
      <c r="H13" s="46"/>
      <c r="I13" s="46"/>
    </row>
    <row r="14" spans="1:12" x14ac:dyDescent="0.25">
      <c r="A14" s="47" t="s">
        <v>142</v>
      </c>
      <c r="B14" s="3">
        <v>103891</v>
      </c>
      <c r="C14" s="3">
        <v>145074</v>
      </c>
      <c r="D14" s="3">
        <v>1397541</v>
      </c>
      <c r="E14" s="3">
        <v>1175230</v>
      </c>
      <c r="F14" s="48">
        <f t="shared" si="0"/>
        <v>-15.907297174107953</v>
      </c>
      <c r="G14" s="46"/>
      <c r="H14" s="46"/>
      <c r="I14" s="46"/>
    </row>
    <row r="15" spans="1:12" x14ac:dyDescent="0.25">
      <c r="A15" s="44" t="s">
        <v>143</v>
      </c>
      <c r="B15" s="2">
        <v>288</v>
      </c>
      <c r="C15" s="2">
        <v>14</v>
      </c>
      <c r="D15" s="2">
        <v>1731</v>
      </c>
      <c r="E15" s="2">
        <v>1622</v>
      </c>
      <c r="F15" s="45">
        <f t="shared" si="0"/>
        <v>-6.2969381860196449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0</v>
      </c>
      <c r="D16" s="3">
        <v>135</v>
      </c>
      <c r="E16" s="3">
        <v>192</v>
      </c>
      <c r="F16" s="48">
        <f t="shared" si="0"/>
        <v>42.222222222222229</v>
      </c>
      <c r="G16" s="46"/>
      <c r="H16" s="46"/>
      <c r="I16" s="46"/>
    </row>
    <row r="17" spans="1:9" x14ac:dyDescent="0.25">
      <c r="A17" s="44" t="s">
        <v>145</v>
      </c>
      <c r="B17" s="2">
        <v>42</v>
      </c>
      <c r="C17" s="2">
        <v>227</v>
      </c>
      <c r="D17" s="2">
        <v>7688</v>
      </c>
      <c r="E17" s="2">
        <v>3153</v>
      </c>
      <c r="F17" s="45">
        <f t="shared" si="0"/>
        <v>-58.988033298647245</v>
      </c>
      <c r="G17" s="46"/>
      <c r="H17" s="46"/>
      <c r="I17" s="46"/>
    </row>
    <row r="18" spans="1:9" x14ac:dyDescent="0.25">
      <c r="A18" s="47" t="s">
        <v>146</v>
      </c>
      <c r="B18" s="3">
        <v>7</v>
      </c>
      <c r="C18" s="3">
        <v>0</v>
      </c>
      <c r="D18" s="3">
        <v>19</v>
      </c>
      <c r="E18" s="3">
        <v>0</v>
      </c>
      <c r="F18" s="61">
        <f t="shared" si="0"/>
        <v>-100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0</v>
      </c>
      <c r="E19" s="2">
        <v>0</v>
      </c>
      <c r="F19" s="60" t="e">
        <f t="shared" si="0"/>
        <v>#DIV/0!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1</v>
      </c>
      <c r="E20" s="3">
        <v>481</v>
      </c>
      <c r="F20" s="61">
        <f t="shared" si="0"/>
        <v>48000</v>
      </c>
      <c r="G20" s="46"/>
      <c r="H20" s="46"/>
      <c r="I20" s="46"/>
    </row>
    <row r="21" spans="1:9" x14ac:dyDescent="0.25">
      <c r="A21" s="44" t="s">
        <v>149</v>
      </c>
      <c r="B21" s="2">
        <v>0</v>
      </c>
      <c r="C21" s="2">
        <v>0</v>
      </c>
      <c r="D21" s="2">
        <v>8</v>
      </c>
      <c r="E21" s="2">
        <v>0</v>
      </c>
      <c r="F21" s="60">
        <f t="shared" si="0"/>
        <v>-100</v>
      </c>
      <c r="G21" s="46"/>
      <c r="H21" s="46"/>
      <c r="I21" s="46"/>
    </row>
    <row r="22" spans="1:9" x14ac:dyDescent="0.25">
      <c r="A22" s="47" t="s">
        <v>150</v>
      </c>
      <c r="B22" s="3">
        <v>38736</v>
      </c>
      <c r="C22" s="3">
        <v>53815</v>
      </c>
      <c r="D22" s="3">
        <v>447412</v>
      </c>
      <c r="E22" s="3">
        <v>535757</v>
      </c>
      <c r="F22" s="61">
        <f t="shared" si="0"/>
        <v>19.745782410842807</v>
      </c>
      <c r="G22" s="46"/>
      <c r="H22" s="46"/>
      <c r="I22" s="46"/>
    </row>
    <row r="23" spans="1:9" x14ac:dyDescent="0.25">
      <c r="A23" s="44" t="s">
        <v>151</v>
      </c>
      <c r="B23" s="2">
        <v>14874</v>
      </c>
      <c r="C23" s="2">
        <v>8750</v>
      </c>
      <c r="D23" s="2">
        <v>170304</v>
      </c>
      <c r="E23" s="2">
        <v>97267</v>
      </c>
      <c r="F23" s="45">
        <f t="shared" si="0"/>
        <v>-42.886250469748212</v>
      </c>
      <c r="G23" s="46"/>
      <c r="H23" s="46"/>
      <c r="I23" s="46"/>
    </row>
    <row r="24" spans="1:9" x14ac:dyDescent="0.25">
      <c r="A24" s="47" t="s">
        <v>152</v>
      </c>
      <c r="B24" s="3">
        <v>645</v>
      </c>
      <c r="C24" s="3">
        <v>573</v>
      </c>
      <c r="D24" s="3">
        <v>5002</v>
      </c>
      <c r="E24" s="3">
        <v>3713</v>
      </c>
      <c r="F24" s="48">
        <f t="shared" si="0"/>
        <v>-25.769692123150733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0</v>
      </c>
      <c r="E25" s="2">
        <v>0</v>
      </c>
      <c r="F25" s="60" t="e">
        <f t="shared" si="0"/>
        <v>#DIV/0!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0</v>
      </c>
      <c r="E26" s="3">
        <v>0</v>
      </c>
      <c r="F26" s="48" t="e">
        <f t="shared" si="0"/>
        <v>#DIV/0!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0</v>
      </c>
      <c r="F27" s="60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2485</v>
      </c>
      <c r="C28" s="3">
        <v>3342</v>
      </c>
      <c r="D28" s="3">
        <v>12530</v>
      </c>
      <c r="E28" s="3">
        <v>25429</v>
      </c>
      <c r="F28" s="48">
        <f t="shared" si="0"/>
        <v>102.94493216280927</v>
      </c>
      <c r="G28" s="46"/>
      <c r="H28" s="46"/>
      <c r="I28" s="46"/>
    </row>
    <row r="29" spans="1:9" x14ac:dyDescent="0.25">
      <c r="A29" s="44" t="s">
        <v>157</v>
      </c>
      <c r="B29" s="2">
        <v>0</v>
      </c>
      <c r="C29" s="2">
        <v>0</v>
      </c>
      <c r="D29" s="2">
        <v>2</v>
      </c>
      <c r="E29" s="2">
        <v>38</v>
      </c>
      <c r="F29" s="60">
        <f t="shared" si="0"/>
        <v>1800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0</v>
      </c>
      <c r="D30" s="3">
        <v>0</v>
      </c>
      <c r="E30" s="3">
        <v>0</v>
      </c>
      <c r="F30" s="61" t="e">
        <f t="shared" si="0"/>
        <v>#DIV/0!</v>
      </c>
      <c r="G30" s="46"/>
      <c r="H30" s="46"/>
      <c r="I30" s="46"/>
    </row>
    <row r="31" spans="1:9" x14ac:dyDescent="0.25">
      <c r="A31" s="44" t="s">
        <v>159</v>
      </c>
      <c r="B31" s="2">
        <v>2</v>
      </c>
      <c r="C31" s="2">
        <v>8</v>
      </c>
      <c r="D31" s="2">
        <v>62</v>
      </c>
      <c r="E31" s="2">
        <v>1350</v>
      </c>
      <c r="F31" s="45">
        <f t="shared" si="0"/>
        <v>2077.4193548387098</v>
      </c>
      <c r="G31" s="46"/>
      <c r="H31" s="46"/>
      <c r="I31" s="46"/>
    </row>
    <row r="32" spans="1:9" x14ac:dyDescent="0.25">
      <c r="A32" s="47" t="s">
        <v>160</v>
      </c>
      <c r="B32" s="3">
        <v>229650</v>
      </c>
      <c r="C32" s="3">
        <v>275735</v>
      </c>
      <c r="D32" s="3">
        <v>2936739</v>
      </c>
      <c r="E32" s="3">
        <v>3060792</v>
      </c>
      <c r="F32" s="48">
        <f t="shared" si="0"/>
        <v>4.2241751820641866</v>
      </c>
      <c r="G32" s="46"/>
      <c r="H32" s="46"/>
      <c r="I32" s="46"/>
    </row>
    <row r="33" spans="1:9" x14ac:dyDescent="0.25">
      <c r="A33" s="44" t="s">
        <v>161</v>
      </c>
      <c r="B33" s="2">
        <v>722</v>
      </c>
      <c r="C33" s="2">
        <v>737</v>
      </c>
      <c r="D33" s="2">
        <v>9320</v>
      </c>
      <c r="E33" s="2">
        <v>9975</v>
      </c>
      <c r="F33" s="45">
        <f t="shared" si="0"/>
        <v>7.0278969957081614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24</v>
      </c>
      <c r="D34" s="3">
        <v>29</v>
      </c>
      <c r="E34" s="3">
        <v>183</v>
      </c>
      <c r="F34" s="48">
        <f t="shared" si="0"/>
        <v>531.0344827586207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732334</v>
      </c>
      <c r="C35" s="50">
        <f t="shared" ref="C35:E35" si="1">SUM(C7:C34)</f>
        <v>859501</v>
      </c>
      <c r="D35" s="50">
        <f t="shared" si="1"/>
        <v>9406165</v>
      </c>
      <c r="E35" s="50">
        <f t="shared" si="1"/>
        <v>9381940</v>
      </c>
      <c r="F35" s="51">
        <f t="shared" ref="F35" si="2">((E35*100)/D35)-100</f>
        <v>-0.25754385554580494</v>
      </c>
      <c r="G35" s="46"/>
      <c r="H35" s="46"/>
      <c r="I35" s="46"/>
    </row>
    <row r="36" spans="1:9" x14ac:dyDescent="0.25">
      <c r="A36" s="52" t="s">
        <v>84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0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4431045</v>
      </c>
      <c r="G39" s="54">
        <f>LOOKUP(E39,$A$39:$A$66,$C$39:$C$66)</f>
        <v>4416235</v>
      </c>
    </row>
    <row r="40" spans="1:9" x14ac:dyDescent="0.25">
      <c r="A40" s="54" t="str">
        <f t="shared" si="5"/>
        <v>Alicante</v>
      </c>
      <c r="B40" s="55">
        <f t="shared" si="3"/>
        <v>4135</v>
      </c>
      <c r="C40" s="55">
        <f t="shared" si="4"/>
        <v>525</v>
      </c>
      <c r="D40" s="55">
        <f t="shared" ref="D40:D66" si="7">_xlfn.RANK.EQ(B40,$B$39:$B$66)+COUNTIF($B$39:$B$66,B40)-1</f>
        <v>9</v>
      </c>
      <c r="E40" s="54" t="str">
        <f t="shared" si="6"/>
        <v>Valencia</v>
      </c>
      <c r="F40" s="54">
        <f t="shared" ref="F40:F55" si="8">LOOKUP(E40,$A$39:$A$66,$B$39:$B$66)</f>
        <v>3060792</v>
      </c>
      <c r="G40" s="54">
        <f t="shared" ref="G40:G66" si="9">LOOKUP(E40,$A$39:$A$66,$C$39:$C$66)</f>
        <v>2936739</v>
      </c>
    </row>
    <row r="41" spans="1:9" x14ac:dyDescent="0.25">
      <c r="A41" s="54" t="str">
        <f t="shared" si="5"/>
        <v>Almería</v>
      </c>
      <c r="B41" s="55">
        <f t="shared" si="3"/>
        <v>55</v>
      </c>
      <c r="C41" s="55">
        <f t="shared" si="4"/>
        <v>85</v>
      </c>
      <c r="D41" s="55">
        <f t="shared" si="7"/>
        <v>17</v>
      </c>
      <c r="E41" s="54" t="str">
        <f t="shared" si="6"/>
        <v>Barcelona</v>
      </c>
      <c r="F41" s="54">
        <f t="shared" si="8"/>
        <v>1175230</v>
      </c>
      <c r="G41" s="54">
        <f t="shared" si="9"/>
        <v>1397541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Las Palmas</v>
      </c>
      <c r="F42" s="54">
        <f t="shared" si="8"/>
        <v>535757</v>
      </c>
      <c r="G42" s="54">
        <f t="shared" si="9"/>
        <v>447412</v>
      </c>
    </row>
    <row r="43" spans="1:9" x14ac:dyDescent="0.25">
      <c r="A43" s="54" t="str">
        <f t="shared" si="5"/>
        <v>Bahía de Algeciras</v>
      </c>
      <c r="B43" s="55">
        <f t="shared" si="3"/>
        <v>4431045</v>
      </c>
      <c r="C43" s="55">
        <f t="shared" si="4"/>
        <v>4416235</v>
      </c>
      <c r="D43" s="55">
        <f t="shared" si="7"/>
        <v>1</v>
      </c>
      <c r="E43" s="54" t="str">
        <f t="shared" si="6"/>
        <v>Málaga</v>
      </c>
      <c r="F43" s="54">
        <f t="shared" si="8"/>
        <v>97267</v>
      </c>
      <c r="G43" s="54">
        <f t="shared" si="9"/>
        <v>170304</v>
      </c>
    </row>
    <row r="44" spans="1:9" x14ac:dyDescent="0.25">
      <c r="A44" s="54" t="str">
        <f t="shared" si="5"/>
        <v>Bahía de Cádiz</v>
      </c>
      <c r="B44" s="55">
        <f t="shared" si="3"/>
        <v>31491</v>
      </c>
      <c r="C44" s="55">
        <f t="shared" si="4"/>
        <v>773</v>
      </c>
      <c r="D44" s="55">
        <f t="shared" si="7"/>
        <v>6</v>
      </c>
      <c r="E44" s="54" t="str">
        <f t="shared" si="6"/>
        <v>Bahía de Cádiz</v>
      </c>
      <c r="F44" s="54">
        <f t="shared" si="8"/>
        <v>31491</v>
      </c>
      <c r="G44" s="54">
        <f t="shared" si="9"/>
        <v>773</v>
      </c>
    </row>
    <row r="45" spans="1:9" x14ac:dyDescent="0.25">
      <c r="A45" s="54" t="str">
        <f t="shared" si="5"/>
        <v>Baleares</v>
      </c>
      <c r="B45" s="55">
        <f t="shared" si="3"/>
        <v>32</v>
      </c>
      <c r="C45" s="55">
        <f t="shared" si="4"/>
        <v>24</v>
      </c>
      <c r="D45" s="55">
        <f t="shared" si="7"/>
        <v>19</v>
      </c>
      <c r="E45" s="54" t="str">
        <f t="shared" si="6"/>
        <v>Santa Cruz de Tenerife</v>
      </c>
      <c r="F45" s="54">
        <f t="shared" si="8"/>
        <v>25429</v>
      </c>
      <c r="G45" s="54">
        <f t="shared" si="9"/>
        <v>12530</v>
      </c>
    </row>
    <row r="46" spans="1:9" x14ac:dyDescent="0.25">
      <c r="A46" s="54" t="str">
        <f t="shared" si="5"/>
        <v>Barcelona</v>
      </c>
      <c r="B46" s="55">
        <f t="shared" si="3"/>
        <v>1175230</v>
      </c>
      <c r="C46" s="55">
        <f t="shared" si="4"/>
        <v>1397541</v>
      </c>
      <c r="D46" s="55">
        <f t="shared" si="7"/>
        <v>3</v>
      </c>
      <c r="E46" s="54" t="str">
        <f t="shared" si="6"/>
        <v>Vigo</v>
      </c>
      <c r="F46" s="54">
        <f t="shared" si="8"/>
        <v>9975</v>
      </c>
      <c r="G46" s="54">
        <f t="shared" si="9"/>
        <v>9320</v>
      </c>
    </row>
    <row r="47" spans="1:9" x14ac:dyDescent="0.25">
      <c r="A47" s="54" t="str">
        <f t="shared" si="5"/>
        <v>Bilbao</v>
      </c>
      <c r="B47" s="55">
        <f t="shared" si="3"/>
        <v>1622</v>
      </c>
      <c r="C47" s="55">
        <f t="shared" si="4"/>
        <v>1731</v>
      </c>
      <c r="D47" s="55">
        <f t="shared" si="7"/>
        <v>12</v>
      </c>
      <c r="E47" s="54" t="str">
        <f t="shared" si="6"/>
        <v>Alicante</v>
      </c>
      <c r="F47" s="54">
        <f t="shared" si="8"/>
        <v>4135</v>
      </c>
      <c r="G47" s="54">
        <f t="shared" si="9"/>
        <v>525</v>
      </c>
    </row>
    <row r="48" spans="1:9" x14ac:dyDescent="0.25">
      <c r="A48" s="54" t="str">
        <f t="shared" si="5"/>
        <v>Cartagena</v>
      </c>
      <c r="B48" s="55">
        <f t="shared" si="3"/>
        <v>192</v>
      </c>
      <c r="C48" s="55">
        <f t="shared" si="4"/>
        <v>135</v>
      </c>
      <c r="D48" s="55">
        <f t="shared" si="7"/>
        <v>15</v>
      </c>
      <c r="E48" s="54" t="str">
        <f t="shared" si="6"/>
        <v>Marín y Ría de Pontevedra</v>
      </c>
      <c r="F48" s="54">
        <f t="shared" si="8"/>
        <v>3713</v>
      </c>
      <c r="G48" s="54">
        <f t="shared" si="9"/>
        <v>5002</v>
      </c>
    </row>
    <row r="49" spans="1:7" x14ac:dyDescent="0.25">
      <c r="A49" s="54" t="str">
        <f t="shared" si="5"/>
        <v>Castellón</v>
      </c>
      <c r="B49" s="55">
        <f t="shared" si="3"/>
        <v>3153</v>
      </c>
      <c r="C49" s="55">
        <f t="shared" si="4"/>
        <v>7688</v>
      </c>
      <c r="D49" s="55">
        <f t="shared" si="7"/>
        <v>11</v>
      </c>
      <c r="E49" s="54" t="str">
        <f t="shared" si="6"/>
        <v>Castellón</v>
      </c>
      <c r="F49" s="54">
        <f t="shared" si="8"/>
        <v>3153</v>
      </c>
      <c r="G49" s="54">
        <f t="shared" si="9"/>
        <v>7688</v>
      </c>
    </row>
    <row r="50" spans="1:7" x14ac:dyDescent="0.25">
      <c r="A50" s="54" t="str">
        <f t="shared" si="5"/>
        <v>Ceuta</v>
      </c>
      <c r="B50" s="55">
        <f t="shared" si="3"/>
        <v>0</v>
      </c>
      <c r="C50" s="55">
        <f t="shared" si="4"/>
        <v>19</v>
      </c>
      <c r="D50" s="55">
        <f t="shared" si="7"/>
        <v>28</v>
      </c>
      <c r="E50" s="54" t="str">
        <f t="shared" si="6"/>
        <v>Bilbao</v>
      </c>
      <c r="F50" s="54">
        <f t="shared" si="8"/>
        <v>1622</v>
      </c>
      <c r="G50" s="54">
        <f t="shared" si="9"/>
        <v>1731</v>
      </c>
    </row>
    <row r="51" spans="1:7" x14ac:dyDescent="0.25">
      <c r="A51" s="54" t="str">
        <f t="shared" si="5"/>
        <v>Ferrol-San Cibrao</v>
      </c>
      <c r="B51" s="55">
        <f t="shared" si="3"/>
        <v>0</v>
      </c>
      <c r="C51" s="55">
        <f t="shared" si="4"/>
        <v>0</v>
      </c>
      <c r="D51" s="55">
        <f t="shared" si="7"/>
        <v>28</v>
      </c>
      <c r="E51" s="54" t="str">
        <f t="shared" si="6"/>
        <v>Tarragona</v>
      </c>
      <c r="F51" s="54">
        <f t="shared" si="8"/>
        <v>1350</v>
      </c>
      <c r="G51" s="54">
        <f t="shared" si="9"/>
        <v>62</v>
      </c>
    </row>
    <row r="52" spans="1:7" x14ac:dyDescent="0.25">
      <c r="A52" s="54" t="str">
        <f t="shared" si="5"/>
        <v>Gijón</v>
      </c>
      <c r="B52" s="55">
        <f t="shared" si="3"/>
        <v>481</v>
      </c>
      <c r="C52" s="55">
        <f t="shared" si="4"/>
        <v>1</v>
      </c>
      <c r="D52" s="55">
        <f t="shared" si="7"/>
        <v>14</v>
      </c>
      <c r="E52" s="54" t="str">
        <f t="shared" si="6"/>
        <v>Gijón</v>
      </c>
      <c r="F52" s="54">
        <f t="shared" si="8"/>
        <v>481</v>
      </c>
      <c r="G52" s="54">
        <f t="shared" si="9"/>
        <v>1</v>
      </c>
    </row>
    <row r="53" spans="1:7" x14ac:dyDescent="0.25">
      <c r="A53" s="54" t="str">
        <f t="shared" si="5"/>
        <v>Huelva</v>
      </c>
      <c r="B53" s="55">
        <f t="shared" si="3"/>
        <v>0</v>
      </c>
      <c r="C53" s="55">
        <f t="shared" si="4"/>
        <v>8</v>
      </c>
      <c r="D53" s="55">
        <f t="shared" si="7"/>
        <v>28</v>
      </c>
      <c r="E53" s="54" t="str">
        <f t="shared" si="6"/>
        <v>Cartagena</v>
      </c>
      <c r="F53" s="54">
        <f t="shared" si="8"/>
        <v>192</v>
      </c>
      <c r="G53" s="54">
        <f t="shared" si="9"/>
        <v>135</v>
      </c>
    </row>
    <row r="54" spans="1:7" x14ac:dyDescent="0.25">
      <c r="A54" s="54" t="str">
        <f t="shared" si="5"/>
        <v>Las Palmas</v>
      </c>
      <c r="B54" s="55">
        <f t="shared" si="3"/>
        <v>535757</v>
      </c>
      <c r="C54" s="55">
        <f t="shared" si="4"/>
        <v>447412</v>
      </c>
      <c r="D54" s="55">
        <f t="shared" si="7"/>
        <v>4</v>
      </c>
      <c r="E54" s="54" t="str">
        <f t="shared" si="6"/>
        <v>Vilagarcía</v>
      </c>
      <c r="F54" s="54">
        <f t="shared" si="8"/>
        <v>183</v>
      </c>
      <c r="G54" s="54">
        <f t="shared" si="9"/>
        <v>29</v>
      </c>
    </row>
    <row r="55" spans="1:7" x14ac:dyDescent="0.25">
      <c r="A55" s="54" t="str">
        <f t="shared" si="5"/>
        <v>Málaga</v>
      </c>
      <c r="B55" s="55">
        <f t="shared" si="3"/>
        <v>97267</v>
      </c>
      <c r="C55" s="55">
        <f t="shared" si="4"/>
        <v>170304</v>
      </c>
      <c r="D55" s="55">
        <f t="shared" si="7"/>
        <v>5</v>
      </c>
      <c r="E55" s="54" t="str">
        <f t="shared" si="6"/>
        <v>Almería</v>
      </c>
      <c r="F55" s="54">
        <f t="shared" si="8"/>
        <v>55</v>
      </c>
      <c r="G55" s="54">
        <f t="shared" si="9"/>
        <v>85</v>
      </c>
    </row>
    <row r="56" spans="1:7" x14ac:dyDescent="0.25">
      <c r="A56" s="54" t="str">
        <f t="shared" si="5"/>
        <v>Marín y Ría de Pontevedra</v>
      </c>
      <c r="B56" s="55">
        <f t="shared" si="3"/>
        <v>3713</v>
      </c>
      <c r="C56" s="55">
        <f t="shared" si="4"/>
        <v>5002</v>
      </c>
      <c r="D56" s="55">
        <f t="shared" si="7"/>
        <v>10</v>
      </c>
      <c r="E56" s="54" t="str">
        <f t="shared" si="6"/>
        <v>Santander</v>
      </c>
      <c r="F56" s="54">
        <f t="shared" ref="F56:F66" si="10">LOOKUP(E56,$A$39:$A$66,$B$39:$B$66)</f>
        <v>38</v>
      </c>
      <c r="G56" s="54">
        <f t="shared" si="9"/>
        <v>2</v>
      </c>
    </row>
    <row r="57" spans="1:7" x14ac:dyDescent="0.25">
      <c r="A57" s="54" t="str">
        <f t="shared" si="5"/>
        <v>Melilla</v>
      </c>
      <c r="B57" s="55">
        <f t="shared" si="3"/>
        <v>0</v>
      </c>
      <c r="C57" s="55">
        <f t="shared" si="4"/>
        <v>0</v>
      </c>
      <c r="D57" s="55">
        <f t="shared" si="7"/>
        <v>28</v>
      </c>
      <c r="E57" s="54" t="str">
        <f t="shared" si="6"/>
        <v>Baleares</v>
      </c>
      <c r="F57" s="54">
        <f t="shared" si="10"/>
        <v>32</v>
      </c>
      <c r="G57" s="54">
        <f t="shared" si="9"/>
        <v>24</v>
      </c>
    </row>
    <row r="58" spans="1:7" x14ac:dyDescent="0.25">
      <c r="A58" s="54" t="str">
        <f t="shared" si="5"/>
        <v>Motril</v>
      </c>
      <c r="B58" s="55">
        <f t="shared" si="3"/>
        <v>0</v>
      </c>
      <c r="C58" s="55">
        <f t="shared" si="4"/>
        <v>0</v>
      </c>
      <c r="D58" s="55">
        <f t="shared" si="7"/>
        <v>28</v>
      </c>
      <c r="E58" s="54" t="e">
        <f t="shared" si="6"/>
        <v>#N/A</v>
      </c>
      <c r="F58" s="54" t="e">
        <f t="shared" si="10"/>
        <v>#N/A</v>
      </c>
      <c r="G58" s="54" t="e">
        <f t="shared" si="9"/>
        <v>#N/A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0</v>
      </c>
      <c r="D59" s="55">
        <f t="shared" si="7"/>
        <v>28</v>
      </c>
      <c r="E59" s="54" t="e">
        <f t="shared" si="6"/>
        <v>#N/A</v>
      </c>
      <c r="F59" s="54" t="e">
        <f t="shared" si="10"/>
        <v>#N/A</v>
      </c>
      <c r="G59" s="54" t="e">
        <f t="shared" si="9"/>
        <v>#N/A</v>
      </c>
    </row>
    <row r="60" spans="1:7" x14ac:dyDescent="0.25">
      <c r="A60" s="54" t="str">
        <f t="shared" si="5"/>
        <v>Santa Cruz de Tenerife</v>
      </c>
      <c r="B60" s="55">
        <f t="shared" si="3"/>
        <v>25429</v>
      </c>
      <c r="C60" s="55">
        <f t="shared" si="4"/>
        <v>12530</v>
      </c>
      <c r="D60" s="55">
        <f t="shared" si="7"/>
        <v>7</v>
      </c>
      <c r="E60" s="54" t="e">
        <f t="shared" si="6"/>
        <v>#N/A</v>
      </c>
      <c r="F60" s="54" t="e">
        <f t="shared" si="10"/>
        <v>#N/A</v>
      </c>
      <c r="G60" s="54" t="e">
        <f t="shared" si="9"/>
        <v>#N/A</v>
      </c>
    </row>
    <row r="61" spans="1:7" x14ac:dyDescent="0.25">
      <c r="A61" s="54" t="str">
        <f t="shared" si="5"/>
        <v>Santander</v>
      </c>
      <c r="B61" s="55">
        <f t="shared" si="3"/>
        <v>38</v>
      </c>
      <c r="C61" s="55">
        <f t="shared" si="4"/>
        <v>2</v>
      </c>
      <c r="D61" s="55">
        <f t="shared" si="7"/>
        <v>18</v>
      </c>
      <c r="E61" s="54" t="e">
        <f t="shared" si="6"/>
        <v>#N/A</v>
      </c>
      <c r="F61" s="54" t="e">
        <f t="shared" si="10"/>
        <v>#N/A</v>
      </c>
      <c r="G61" s="54" t="e">
        <f t="shared" si="9"/>
        <v>#N/A</v>
      </c>
    </row>
    <row r="62" spans="1:7" x14ac:dyDescent="0.25">
      <c r="A62" s="54" t="str">
        <f t="shared" si="5"/>
        <v>Sevilla</v>
      </c>
      <c r="B62" s="55">
        <f t="shared" si="3"/>
        <v>0</v>
      </c>
      <c r="C62" s="55">
        <f t="shared" si="4"/>
        <v>0</v>
      </c>
      <c r="D62" s="55">
        <f t="shared" si="7"/>
        <v>28</v>
      </c>
      <c r="E62" s="54" t="e">
        <f t="shared" si="6"/>
        <v>#N/A</v>
      </c>
      <c r="F62" s="54" t="e">
        <f t="shared" si="10"/>
        <v>#N/A</v>
      </c>
      <c r="G62" s="54" t="e">
        <f t="shared" si="9"/>
        <v>#N/A</v>
      </c>
    </row>
    <row r="63" spans="1:7" x14ac:dyDescent="0.25">
      <c r="A63" s="54" t="str">
        <f t="shared" si="5"/>
        <v>Tarragona</v>
      </c>
      <c r="B63" s="55">
        <f t="shared" si="3"/>
        <v>1350</v>
      </c>
      <c r="C63" s="55">
        <f t="shared" si="4"/>
        <v>62</v>
      </c>
      <c r="D63" s="55">
        <f t="shared" si="7"/>
        <v>13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3060792</v>
      </c>
      <c r="C64" s="55">
        <f t="shared" si="4"/>
        <v>2936739</v>
      </c>
      <c r="D64" s="55">
        <f t="shared" si="7"/>
        <v>2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9975</v>
      </c>
      <c r="C65" s="55">
        <f t="shared" si="4"/>
        <v>9320</v>
      </c>
      <c r="D65" s="55">
        <f t="shared" si="7"/>
        <v>8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183</v>
      </c>
      <c r="C66" s="55">
        <f t="shared" si="4"/>
        <v>29</v>
      </c>
      <c r="D66" s="55">
        <f t="shared" si="7"/>
        <v>16</v>
      </c>
      <c r="E66" s="54" t="str">
        <f t="shared" si="6"/>
        <v>A Coruña</v>
      </c>
      <c r="F66" s="54">
        <f t="shared" si="10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  <c r="G67" s="54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36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0</v>
      </c>
      <c r="F7" s="45" t="e">
        <f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11153</v>
      </c>
      <c r="C8" s="3">
        <v>11471</v>
      </c>
      <c r="D8" s="3">
        <v>151246</v>
      </c>
      <c r="E8" s="3">
        <v>133293</v>
      </c>
      <c r="F8" s="48">
        <f t="shared" ref="F8:F34" si="0">((E8*100)/D8)-100</f>
        <v>-11.870065985216144</v>
      </c>
      <c r="G8" s="46"/>
      <c r="H8" s="46"/>
      <c r="I8" s="46"/>
    </row>
    <row r="9" spans="1:12" x14ac:dyDescent="0.25">
      <c r="A9" s="44" t="s">
        <v>137</v>
      </c>
      <c r="B9" s="2">
        <v>303</v>
      </c>
      <c r="C9" s="2">
        <v>259</v>
      </c>
      <c r="D9" s="2">
        <v>2498</v>
      </c>
      <c r="E9" s="2">
        <v>3461</v>
      </c>
      <c r="F9" s="45">
        <f t="shared" si="0"/>
        <v>38.550840672538044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61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0</v>
      </c>
      <c r="C11" s="2">
        <v>4</v>
      </c>
      <c r="D11" s="2">
        <v>402</v>
      </c>
      <c r="E11" s="2">
        <v>154</v>
      </c>
      <c r="F11" s="45">
        <f t="shared" si="0"/>
        <v>-61.691542288557216</v>
      </c>
      <c r="G11" s="46"/>
      <c r="H11" s="46"/>
      <c r="I11" s="46"/>
    </row>
    <row r="12" spans="1:12" x14ac:dyDescent="0.25">
      <c r="A12" s="47" t="s">
        <v>140</v>
      </c>
      <c r="B12" s="3">
        <v>3650</v>
      </c>
      <c r="C12" s="3">
        <v>7855</v>
      </c>
      <c r="D12" s="3">
        <v>47301</v>
      </c>
      <c r="E12" s="3">
        <v>57523</v>
      </c>
      <c r="F12" s="48">
        <f t="shared" si="0"/>
        <v>21.610536775121034</v>
      </c>
      <c r="G12" s="46"/>
      <c r="H12" s="46"/>
      <c r="I12" s="46"/>
    </row>
    <row r="13" spans="1:12" x14ac:dyDescent="0.25">
      <c r="A13" s="44" t="s">
        <v>141</v>
      </c>
      <c r="B13" s="2">
        <v>7081</v>
      </c>
      <c r="C13" s="2">
        <v>7651</v>
      </c>
      <c r="D13" s="2">
        <v>120301</v>
      </c>
      <c r="E13" s="2">
        <v>91846</v>
      </c>
      <c r="F13" s="45">
        <f t="shared" si="0"/>
        <v>-23.653169965336943</v>
      </c>
      <c r="G13" s="46"/>
      <c r="H13" s="46"/>
      <c r="I13" s="46"/>
    </row>
    <row r="14" spans="1:12" x14ac:dyDescent="0.25">
      <c r="A14" s="47" t="s">
        <v>142</v>
      </c>
      <c r="B14" s="3">
        <v>16231</v>
      </c>
      <c r="C14" s="3">
        <v>18253</v>
      </c>
      <c r="D14" s="3">
        <v>233140</v>
      </c>
      <c r="E14" s="3">
        <v>204479.25</v>
      </c>
      <c r="F14" s="48">
        <f t="shared" si="0"/>
        <v>-12.293364502015962</v>
      </c>
      <c r="G14" s="46"/>
      <c r="H14" s="46"/>
      <c r="I14" s="46"/>
    </row>
    <row r="15" spans="1:12" x14ac:dyDescent="0.25">
      <c r="A15" s="44" t="s">
        <v>143</v>
      </c>
      <c r="B15" s="2">
        <v>4943</v>
      </c>
      <c r="C15" s="2">
        <v>1430</v>
      </c>
      <c r="D15" s="2">
        <v>74676</v>
      </c>
      <c r="E15" s="2">
        <v>43572.600000000006</v>
      </c>
      <c r="F15" s="45">
        <f t="shared" si="0"/>
        <v>-41.65113289410251</v>
      </c>
      <c r="G15" s="46"/>
      <c r="H15" s="46"/>
      <c r="I15" s="46"/>
    </row>
    <row r="16" spans="1:12" x14ac:dyDescent="0.25">
      <c r="A16" s="47" t="s">
        <v>144</v>
      </c>
      <c r="B16" s="3">
        <v>690</v>
      </c>
      <c r="C16" s="3">
        <v>832</v>
      </c>
      <c r="D16" s="3">
        <v>13721</v>
      </c>
      <c r="E16" s="3">
        <v>9214</v>
      </c>
      <c r="F16" s="48">
        <f t="shared" si="0"/>
        <v>-32.847460097660516</v>
      </c>
      <c r="G16" s="46"/>
      <c r="H16" s="46"/>
      <c r="I16" s="46"/>
    </row>
    <row r="17" spans="1:9" x14ac:dyDescent="0.25">
      <c r="A17" s="44" t="s">
        <v>145</v>
      </c>
      <c r="B17" s="2">
        <v>100</v>
      </c>
      <c r="C17" s="2">
        <v>483</v>
      </c>
      <c r="D17" s="2">
        <v>3182</v>
      </c>
      <c r="E17" s="2">
        <v>4227</v>
      </c>
      <c r="F17" s="45">
        <f t="shared" si="0"/>
        <v>32.84098051539911</v>
      </c>
      <c r="G17" s="46"/>
      <c r="H17" s="46"/>
      <c r="I17" s="46"/>
    </row>
    <row r="18" spans="1:9" x14ac:dyDescent="0.25">
      <c r="A18" s="47" t="s">
        <v>146</v>
      </c>
      <c r="B18" s="3">
        <v>553</v>
      </c>
      <c r="C18" s="3">
        <v>552</v>
      </c>
      <c r="D18" s="3">
        <v>8169</v>
      </c>
      <c r="E18" s="3">
        <v>5711</v>
      </c>
      <c r="F18" s="48">
        <f t="shared" si="0"/>
        <v>-30.089362223038322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14</v>
      </c>
      <c r="D19" s="2">
        <v>284</v>
      </c>
      <c r="E19" s="2">
        <v>382</v>
      </c>
      <c r="F19" s="60">
        <f t="shared" si="0"/>
        <v>34.507042253521121</v>
      </c>
      <c r="G19" s="46"/>
      <c r="H19" s="46"/>
      <c r="I19" s="46"/>
    </row>
    <row r="20" spans="1:9" x14ac:dyDescent="0.25">
      <c r="A20" s="47" t="s">
        <v>148</v>
      </c>
      <c r="B20" s="3">
        <v>2353</v>
      </c>
      <c r="C20" s="3">
        <v>724</v>
      </c>
      <c r="D20" s="3">
        <v>19749</v>
      </c>
      <c r="E20" s="3">
        <v>19790</v>
      </c>
      <c r="F20" s="48">
        <f t="shared" si="0"/>
        <v>0.20760544837713724</v>
      </c>
      <c r="G20" s="46"/>
      <c r="H20" s="46"/>
      <c r="I20" s="46"/>
    </row>
    <row r="21" spans="1:9" x14ac:dyDescent="0.25">
      <c r="A21" s="44" t="s">
        <v>149</v>
      </c>
      <c r="B21" s="2">
        <v>5335</v>
      </c>
      <c r="C21" s="2">
        <v>6730</v>
      </c>
      <c r="D21" s="2">
        <v>59313</v>
      </c>
      <c r="E21" s="2">
        <v>65863</v>
      </c>
      <c r="F21" s="45">
        <f t="shared" si="0"/>
        <v>11.043110279365393</v>
      </c>
      <c r="G21" s="46"/>
      <c r="H21" s="46"/>
      <c r="I21" s="46"/>
    </row>
    <row r="22" spans="1:9" x14ac:dyDescent="0.25">
      <c r="A22" s="47" t="s">
        <v>150</v>
      </c>
      <c r="B22" s="3">
        <v>39569</v>
      </c>
      <c r="C22" s="3">
        <v>36627</v>
      </c>
      <c r="D22" s="3">
        <v>475189</v>
      </c>
      <c r="E22" s="3">
        <v>424563</v>
      </c>
      <c r="F22" s="48">
        <f t="shared" si="0"/>
        <v>-10.653866145891428</v>
      </c>
      <c r="G22" s="46"/>
      <c r="H22" s="46"/>
      <c r="I22" s="46"/>
    </row>
    <row r="23" spans="1:9" x14ac:dyDescent="0.25">
      <c r="A23" s="44" t="s">
        <v>151</v>
      </c>
      <c r="B23" s="2">
        <v>1571</v>
      </c>
      <c r="C23" s="2">
        <v>1024</v>
      </c>
      <c r="D23" s="2">
        <v>13635</v>
      </c>
      <c r="E23" s="2">
        <v>11568</v>
      </c>
      <c r="F23" s="45">
        <f t="shared" si="0"/>
        <v>-15.159515951595154</v>
      </c>
      <c r="G23" s="46"/>
      <c r="H23" s="46"/>
      <c r="I23" s="46"/>
    </row>
    <row r="24" spans="1:9" x14ac:dyDescent="0.25">
      <c r="A24" s="47" t="s">
        <v>152</v>
      </c>
      <c r="B24" s="3">
        <v>898</v>
      </c>
      <c r="C24" s="3">
        <v>79</v>
      </c>
      <c r="D24" s="3">
        <v>5794</v>
      </c>
      <c r="E24" s="3">
        <v>2874</v>
      </c>
      <c r="F24" s="48">
        <f t="shared" si="0"/>
        <v>-50.396962374870554</v>
      </c>
      <c r="G24" s="46"/>
      <c r="H24" s="46"/>
      <c r="I24" s="46"/>
    </row>
    <row r="25" spans="1:9" x14ac:dyDescent="0.25">
      <c r="A25" s="44" t="s">
        <v>153</v>
      </c>
      <c r="B25" s="2">
        <v>1044</v>
      </c>
      <c r="C25" s="2">
        <v>702</v>
      </c>
      <c r="D25" s="2">
        <v>14302</v>
      </c>
      <c r="E25" s="2">
        <v>10124</v>
      </c>
      <c r="F25" s="45">
        <f t="shared" si="0"/>
        <v>-29.212697524821706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0</v>
      </c>
      <c r="E26" s="3">
        <v>0</v>
      </c>
      <c r="F26" s="48" t="e">
        <f t="shared" si="0"/>
        <v>#DIV/0!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0</v>
      </c>
      <c r="F27" s="60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30256</v>
      </c>
      <c r="C28" s="3">
        <v>28632</v>
      </c>
      <c r="D28" s="3">
        <v>358432</v>
      </c>
      <c r="E28" s="3">
        <v>318820</v>
      </c>
      <c r="F28" s="48">
        <f t="shared" si="0"/>
        <v>-11.051468618873315</v>
      </c>
      <c r="G28" s="46"/>
      <c r="H28" s="46"/>
      <c r="I28" s="46"/>
    </row>
    <row r="29" spans="1:9" x14ac:dyDescent="0.25">
      <c r="A29" s="44" t="s">
        <v>157</v>
      </c>
      <c r="B29" s="2">
        <v>0</v>
      </c>
      <c r="C29" s="2">
        <v>0</v>
      </c>
      <c r="D29" s="2">
        <v>0</v>
      </c>
      <c r="E29" s="2">
        <v>0</v>
      </c>
      <c r="F29" s="60" t="e">
        <f t="shared" si="0"/>
        <v>#DIV/0!</v>
      </c>
      <c r="G29" s="46"/>
      <c r="H29" s="46"/>
      <c r="I29" s="46"/>
    </row>
    <row r="30" spans="1:9" x14ac:dyDescent="0.25">
      <c r="A30" s="47" t="s">
        <v>158</v>
      </c>
      <c r="B30" s="3">
        <v>10690</v>
      </c>
      <c r="C30" s="3">
        <v>9911</v>
      </c>
      <c r="D30" s="3">
        <v>132789</v>
      </c>
      <c r="E30" s="3">
        <v>124707</v>
      </c>
      <c r="F30" s="48">
        <f t="shared" si="0"/>
        <v>-6.0863475137247747</v>
      </c>
      <c r="G30" s="46"/>
      <c r="H30" s="46"/>
      <c r="I30" s="46"/>
    </row>
    <row r="31" spans="1:9" x14ac:dyDescent="0.25">
      <c r="A31" s="44" t="s">
        <v>159</v>
      </c>
      <c r="B31" s="2">
        <v>373</v>
      </c>
      <c r="C31" s="2">
        <v>611</v>
      </c>
      <c r="D31" s="2">
        <v>8539</v>
      </c>
      <c r="E31" s="2">
        <v>9144</v>
      </c>
      <c r="F31" s="45">
        <f t="shared" si="0"/>
        <v>7.0851387750322061</v>
      </c>
      <c r="G31" s="46"/>
      <c r="H31" s="46"/>
      <c r="I31" s="46"/>
    </row>
    <row r="32" spans="1:9" x14ac:dyDescent="0.25">
      <c r="A32" s="47" t="s">
        <v>160</v>
      </c>
      <c r="B32" s="3">
        <v>15896</v>
      </c>
      <c r="C32" s="3">
        <v>13972</v>
      </c>
      <c r="D32" s="3">
        <v>212958</v>
      </c>
      <c r="E32" s="3">
        <v>203187</v>
      </c>
      <c r="F32" s="48">
        <f t="shared" si="0"/>
        <v>-4.5882286648071471</v>
      </c>
      <c r="G32" s="46"/>
      <c r="H32" s="46"/>
      <c r="I32" s="46"/>
    </row>
    <row r="33" spans="1:9" x14ac:dyDescent="0.25">
      <c r="A33" s="44" t="s">
        <v>161</v>
      </c>
      <c r="B33" s="2">
        <v>1174</v>
      </c>
      <c r="C33" s="2">
        <v>1862</v>
      </c>
      <c r="D33" s="2">
        <v>14550</v>
      </c>
      <c r="E33" s="2">
        <v>15659</v>
      </c>
      <c r="F33" s="45">
        <f t="shared" si="0"/>
        <v>7.6219931271477606</v>
      </c>
      <c r="G33" s="46"/>
      <c r="H33" s="46"/>
      <c r="I33" s="46"/>
    </row>
    <row r="34" spans="1:9" x14ac:dyDescent="0.25">
      <c r="A34" s="47" t="s">
        <v>162</v>
      </c>
      <c r="B34" s="3">
        <v>3223</v>
      </c>
      <c r="C34" s="3">
        <v>2789</v>
      </c>
      <c r="D34" s="3">
        <v>39738</v>
      </c>
      <c r="E34" s="3">
        <v>34053</v>
      </c>
      <c r="F34" s="48">
        <f t="shared" si="0"/>
        <v>-14.306205646987763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157086</v>
      </c>
      <c r="C35" s="50">
        <f t="shared" ref="C35:E35" si="1">SUM(C7:C34)</f>
        <v>152467</v>
      </c>
      <c r="D35" s="50">
        <f t="shared" si="1"/>
        <v>2009908</v>
      </c>
      <c r="E35" s="50">
        <f t="shared" si="1"/>
        <v>1794214.85</v>
      </c>
      <c r="F35" s="51">
        <f t="shared" ref="F35" si="2">((E35*100)/D35)-100</f>
        <v>-10.73149368030775</v>
      </c>
      <c r="G35" s="46"/>
      <c r="H35" s="46"/>
      <c r="I35" s="46"/>
    </row>
    <row r="36" spans="1:9" x14ac:dyDescent="0.25">
      <c r="A36" s="52" t="s">
        <v>85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0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Las Palmas</v>
      </c>
      <c r="F39" s="54">
        <f>LOOKUP(E39,$A$39:$A$66,$B$39:$B$66)</f>
        <v>424563</v>
      </c>
      <c r="G39" s="54">
        <f>LOOKUP(E39,$A$39:$A$66,$C$39:$C$66)</f>
        <v>475189</v>
      </c>
    </row>
    <row r="40" spans="1:9" x14ac:dyDescent="0.25">
      <c r="A40" s="54" t="str">
        <f t="shared" si="5"/>
        <v>Alicante</v>
      </c>
      <c r="B40" s="55">
        <f t="shared" si="3"/>
        <v>133293</v>
      </c>
      <c r="C40" s="55">
        <f t="shared" si="4"/>
        <v>151246</v>
      </c>
      <c r="D40" s="55">
        <f t="shared" ref="D40:D66" si="7">_xlfn.RANK.EQ(B40,$B$39:$B$66)+COUNTIF($B$39:$B$66,B40)-1</f>
        <v>5</v>
      </c>
      <c r="E40" s="54" t="str">
        <f t="shared" si="6"/>
        <v>Santa Cruz de Tenerife</v>
      </c>
      <c r="F40" s="54">
        <f t="shared" ref="F40:F55" si="8">LOOKUP(E40,$A$39:$A$66,$B$39:$B$66)</f>
        <v>318820</v>
      </c>
      <c r="G40" s="54">
        <f t="shared" ref="G40:G66" si="9">LOOKUP(E40,$A$39:$A$66,$C$39:$C$66)</f>
        <v>358432</v>
      </c>
    </row>
    <row r="41" spans="1:9" x14ac:dyDescent="0.25">
      <c r="A41" s="54" t="str">
        <f t="shared" si="5"/>
        <v>Almería</v>
      </c>
      <c r="B41" s="55">
        <f t="shared" si="3"/>
        <v>3461</v>
      </c>
      <c r="C41" s="55">
        <f t="shared" si="4"/>
        <v>2498</v>
      </c>
      <c r="D41" s="55">
        <f t="shared" si="7"/>
        <v>20</v>
      </c>
      <c r="E41" s="54" t="str">
        <f t="shared" si="6"/>
        <v>Barcelona</v>
      </c>
      <c r="F41" s="54">
        <f t="shared" si="8"/>
        <v>204479.25</v>
      </c>
      <c r="G41" s="54">
        <f t="shared" si="9"/>
        <v>233140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Valencia</v>
      </c>
      <c r="F42" s="54">
        <f t="shared" si="8"/>
        <v>203187</v>
      </c>
      <c r="G42" s="54">
        <f t="shared" si="9"/>
        <v>212958</v>
      </c>
    </row>
    <row r="43" spans="1:9" x14ac:dyDescent="0.25">
      <c r="A43" s="54" t="str">
        <f t="shared" si="5"/>
        <v>Bahía de Algeciras</v>
      </c>
      <c r="B43" s="55">
        <f t="shared" si="3"/>
        <v>154</v>
      </c>
      <c r="C43" s="55">
        <f t="shared" si="4"/>
        <v>402</v>
      </c>
      <c r="D43" s="55">
        <f t="shared" si="7"/>
        <v>23</v>
      </c>
      <c r="E43" s="54" t="str">
        <f t="shared" si="6"/>
        <v>Alicante</v>
      </c>
      <c r="F43" s="54">
        <f t="shared" si="8"/>
        <v>133293</v>
      </c>
      <c r="G43" s="54">
        <f t="shared" si="9"/>
        <v>151246</v>
      </c>
    </row>
    <row r="44" spans="1:9" x14ac:dyDescent="0.25">
      <c r="A44" s="54" t="str">
        <f t="shared" si="5"/>
        <v>Bahía de Cádiz</v>
      </c>
      <c r="B44" s="55">
        <f t="shared" si="3"/>
        <v>57523</v>
      </c>
      <c r="C44" s="55">
        <f t="shared" si="4"/>
        <v>47301</v>
      </c>
      <c r="D44" s="55">
        <f t="shared" si="7"/>
        <v>9</v>
      </c>
      <c r="E44" s="54" t="str">
        <f t="shared" si="6"/>
        <v>Sevilla</v>
      </c>
      <c r="F44" s="54">
        <f t="shared" si="8"/>
        <v>124707</v>
      </c>
      <c r="G44" s="54">
        <f t="shared" si="9"/>
        <v>132789</v>
      </c>
    </row>
    <row r="45" spans="1:9" x14ac:dyDescent="0.25">
      <c r="A45" s="54" t="str">
        <f t="shared" si="5"/>
        <v>Baleares</v>
      </c>
      <c r="B45" s="55">
        <f t="shared" si="3"/>
        <v>91846</v>
      </c>
      <c r="C45" s="55">
        <f t="shared" si="4"/>
        <v>120301</v>
      </c>
      <c r="D45" s="55">
        <f t="shared" si="7"/>
        <v>7</v>
      </c>
      <c r="E45" s="54" t="str">
        <f t="shared" si="6"/>
        <v>Baleares</v>
      </c>
      <c r="F45" s="54">
        <f t="shared" si="8"/>
        <v>91846</v>
      </c>
      <c r="G45" s="54">
        <f t="shared" si="9"/>
        <v>120301</v>
      </c>
    </row>
    <row r="46" spans="1:9" x14ac:dyDescent="0.25">
      <c r="A46" s="54" t="str">
        <f t="shared" si="5"/>
        <v>Barcelona</v>
      </c>
      <c r="B46" s="55">
        <f t="shared" si="3"/>
        <v>204479.25</v>
      </c>
      <c r="C46" s="55">
        <f t="shared" si="4"/>
        <v>233140</v>
      </c>
      <c r="D46" s="55">
        <f t="shared" si="7"/>
        <v>3</v>
      </c>
      <c r="E46" s="54" t="str">
        <f t="shared" si="6"/>
        <v>Huelva</v>
      </c>
      <c r="F46" s="54">
        <f t="shared" si="8"/>
        <v>65863</v>
      </c>
      <c r="G46" s="54">
        <f t="shared" si="9"/>
        <v>59313</v>
      </c>
    </row>
    <row r="47" spans="1:9" x14ac:dyDescent="0.25">
      <c r="A47" s="54" t="str">
        <f t="shared" si="5"/>
        <v>Bilbao</v>
      </c>
      <c r="B47" s="55">
        <f t="shared" si="3"/>
        <v>43572.600000000006</v>
      </c>
      <c r="C47" s="55">
        <f t="shared" si="4"/>
        <v>74676</v>
      </c>
      <c r="D47" s="55">
        <f t="shared" si="7"/>
        <v>10</v>
      </c>
      <c r="E47" s="54" t="str">
        <f t="shared" si="6"/>
        <v>Bahía de Cádiz</v>
      </c>
      <c r="F47" s="54">
        <f t="shared" si="8"/>
        <v>57523</v>
      </c>
      <c r="G47" s="54">
        <f t="shared" si="9"/>
        <v>47301</v>
      </c>
    </row>
    <row r="48" spans="1:9" x14ac:dyDescent="0.25">
      <c r="A48" s="54" t="str">
        <f t="shared" si="5"/>
        <v>Cartagena</v>
      </c>
      <c r="B48" s="55">
        <f t="shared" si="3"/>
        <v>9214</v>
      </c>
      <c r="C48" s="55">
        <f t="shared" si="4"/>
        <v>13721</v>
      </c>
      <c r="D48" s="55">
        <f t="shared" si="7"/>
        <v>16</v>
      </c>
      <c r="E48" s="54" t="str">
        <f t="shared" si="6"/>
        <v>Bilbao</v>
      </c>
      <c r="F48" s="54">
        <f t="shared" si="8"/>
        <v>43572.600000000006</v>
      </c>
      <c r="G48" s="54">
        <f t="shared" si="9"/>
        <v>74676</v>
      </c>
    </row>
    <row r="49" spans="1:7" x14ac:dyDescent="0.25">
      <c r="A49" s="54" t="str">
        <f t="shared" si="5"/>
        <v>Castellón</v>
      </c>
      <c r="B49" s="55">
        <f t="shared" si="3"/>
        <v>4227</v>
      </c>
      <c r="C49" s="55">
        <f t="shared" si="4"/>
        <v>3182</v>
      </c>
      <c r="D49" s="55">
        <f t="shared" si="7"/>
        <v>19</v>
      </c>
      <c r="E49" s="54" t="str">
        <f t="shared" si="6"/>
        <v>Vilagarcía</v>
      </c>
      <c r="F49" s="54">
        <f t="shared" si="8"/>
        <v>34053</v>
      </c>
      <c r="G49" s="54">
        <f t="shared" si="9"/>
        <v>39738</v>
      </c>
    </row>
    <row r="50" spans="1:7" x14ac:dyDescent="0.25">
      <c r="A50" s="54" t="str">
        <f t="shared" si="5"/>
        <v>Ceuta</v>
      </c>
      <c r="B50" s="55">
        <f t="shared" si="3"/>
        <v>5711</v>
      </c>
      <c r="C50" s="55">
        <f t="shared" si="4"/>
        <v>8169</v>
      </c>
      <c r="D50" s="55">
        <f t="shared" si="7"/>
        <v>18</v>
      </c>
      <c r="E50" s="54" t="str">
        <f t="shared" si="6"/>
        <v>Gijón</v>
      </c>
      <c r="F50" s="54">
        <f t="shared" si="8"/>
        <v>19790</v>
      </c>
      <c r="G50" s="54">
        <f t="shared" si="9"/>
        <v>19749</v>
      </c>
    </row>
    <row r="51" spans="1:7" x14ac:dyDescent="0.25">
      <c r="A51" s="54" t="str">
        <f t="shared" si="5"/>
        <v>Ferrol-San Cibrao</v>
      </c>
      <c r="B51" s="55">
        <f t="shared" si="3"/>
        <v>382</v>
      </c>
      <c r="C51" s="55">
        <f t="shared" si="4"/>
        <v>284</v>
      </c>
      <c r="D51" s="55">
        <f t="shared" si="7"/>
        <v>22</v>
      </c>
      <c r="E51" s="54" t="str">
        <f t="shared" si="6"/>
        <v>Vigo</v>
      </c>
      <c r="F51" s="54">
        <f t="shared" si="8"/>
        <v>15659</v>
      </c>
      <c r="G51" s="54">
        <f t="shared" si="9"/>
        <v>14550</v>
      </c>
    </row>
    <row r="52" spans="1:7" x14ac:dyDescent="0.25">
      <c r="A52" s="54" t="str">
        <f t="shared" si="5"/>
        <v>Gijón</v>
      </c>
      <c r="B52" s="55">
        <f t="shared" si="3"/>
        <v>19790</v>
      </c>
      <c r="C52" s="55">
        <f t="shared" si="4"/>
        <v>19749</v>
      </c>
      <c r="D52" s="55">
        <f t="shared" si="7"/>
        <v>12</v>
      </c>
      <c r="E52" s="54" t="str">
        <f t="shared" si="6"/>
        <v>Málaga</v>
      </c>
      <c r="F52" s="54">
        <f t="shared" si="8"/>
        <v>11568</v>
      </c>
      <c r="G52" s="54">
        <f t="shared" si="9"/>
        <v>13635</v>
      </c>
    </row>
    <row r="53" spans="1:7" x14ac:dyDescent="0.25">
      <c r="A53" s="54" t="str">
        <f t="shared" si="5"/>
        <v>Huelva</v>
      </c>
      <c r="B53" s="55">
        <f t="shared" si="3"/>
        <v>65863</v>
      </c>
      <c r="C53" s="55">
        <f t="shared" si="4"/>
        <v>59313</v>
      </c>
      <c r="D53" s="55">
        <f t="shared" si="7"/>
        <v>8</v>
      </c>
      <c r="E53" s="54" t="str">
        <f t="shared" si="6"/>
        <v>Melilla</v>
      </c>
      <c r="F53" s="54">
        <f t="shared" si="8"/>
        <v>10124</v>
      </c>
      <c r="G53" s="54">
        <f t="shared" si="9"/>
        <v>14302</v>
      </c>
    </row>
    <row r="54" spans="1:7" x14ac:dyDescent="0.25">
      <c r="A54" s="54" t="str">
        <f t="shared" si="5"/>
        <v>Las Palmas</v>
      </c>
      <c r="B54" s="55">
        <f t="shared" si="3"/>
        <v>424563</v>
      </c>
      <c r="C54" s="55">
        <f t="shared" si="4"/>
        <v>475189</v>
      </c>
      <c r="D54" s="55">
        <f t="shared" si="7"/>
        <v>1</v>
      </c>
      <c r="E54" s="54" t="str">
        <f t="shared" si="6"/>
        <v>Cartagena</v>
      </c>
      <c r="F54" s="54">
        <f t="shared" si="8"/>
        <v>9214</v>
      </c>
      <c r="G54" s="54">
        <f t="shared" si="9"/>
        <v>13721</v>
      </c>
    </row>
    <row r="55" spans="1:7" x14ac:dyDescent="0.25">
      <c r="A55" s="54" t="str">
        <f t="shared" si="5"/>
        <v>Málaga</v>
      </c>
      <c r="B55" s="55">
        <f t="shared" si="3"/>
        <v>11568</v>
      </c>
      <c r="C55" s="55">
        <f t="shared" si="4"/>
        <v>13635</v>
      </c>
      <c r="D55" s="55">
        <f t="shared" si="7"/>
        <v>14</v>
      </c>
      <c r="E55" s="54" t="str">
        <f t="shared" si="6"/>
        <v>Tarragona</v>
      </c>
      <c r="F55" s="54">
        <f t="shared" si="8"/>
        <v>9144</v>
      </c>
      <c r="G55" s="54">
        <f t="shared" si="9"/>
        <v>8539</v>
      </c>
    </row>
    <row r="56" spans="1:7" x14ac:dyDescent="0.25">
      <c r="A56" s="54" t="str">
        <f t="shared" si="5"/>
        <v>Marín y Ría de Pontevedra</v>
      </c>
      <c r="B56" s="55">
        <f t="shared" si="3"/>
        <v>2874</v>
      </c>
      <c r="C56" s="55">
        <f t="shared" si="4"/>
        <v>5794</v>
      </c>
      <c r="D56" s="55">
        <f t="shared" si="7"/>
        <v>21</v>
      </c>
      <c r="E56" s="54" t="str">
        <f t="shared" si="6"/>
        <v>Ceuta</v>
      </c>
      <c r="F56" s="54">
        <f t="shared" ref="F56:F66" si="10">LOOKUP(E56,$A$39:$A$66,$B$39:$B$66)</f>
        <v>5711</v>
      </c>
      <c r="G56" s="54">
        <f t="shared" si="9"/>
        <v>8169</v>
      </c>
    </row>
    <row r="57" spans="1:7" x14ac:dyDescent="0.25">
      <c r="A57" s="54" t="str">
        <f t="shared" si="5"/>
        <v>Melilla</v>
      </c>
      <c r="B57" s="55">
        <f t="shared" si="3"/>
        <v>10124</v>
      </c>
      <c r="C57" s="55">
        <f t="shared" si="4"/>
        <v>14302</v>
      </c>
      <c r="D57" s="55">
        <f t="shared" si="7"/>
        <v>15</v>
      </c>
      <c r="E57" s="54" t="str">
        <f t="shared" si="6"/>
        <v>Castellón</v>
      </c>
      <c r="F57" s="54">
        <f t="shared" si="10"/>
        <v>4227</v>
      </c>
      <c r="G57" s="54">
        <f t="shared" si="9"/>
        <v>3182</v>
      </c>
    </row>
    <row r="58" spans="1:7" x14ac:dyDescent="0.25">
      <c r="A58" s="54" t="str">
        <f t="shared" si="5"/>
        <v>Motril</v>
      </c>
      <c r="B58" s="55">
        <f t="shared" si="3"/>
        <v>0</v>
      </c>
      <c r="C58" s="55">
        <f t="shared" si="4"/>
        <v>0</v>
      </c>
      <c r="D58" s="55">
        <f t="shared" si="7"/>
        <v>28</v>
      </c>
      <c r="E58" s="54" t="str">
        <f t="shared" si="6"/>
        <v>Almería</v>
      </c>
      <c r="F58" s="54">
        <f t="shared" si="10"/>
        <v>3461</v>
      </c>
      <c r="G58" s="54">
        <f t="shared" si="9"/>
        <v>2498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0</v>
      </c>
      <c r="D59" s="55">
        <f t="shared" si="7"/>
        <v>28</v>
      </c>
      <c r="E59" s="54" t="str">
        <f t="shared" si="6"/>
        <v>Marín y Ría de Pontevedra</v>
      </c>
      <c r="F59" s="54">
        <f t="shared" si="10"/>
        <v>2874</v>
      </c>
      <c r="G59" s="54">
        <f t="shared" si="9"/>
        <v>5794</v>
      </c>
    </row>
    <row r="60" spans="1:7" x14ac:dyDescent="0.25">
      <c r="A60" s="54" t="str">
        <f t="shared" si="5"/>
        <v>Santa Cruz de Tenerife</v>
      </c>
      <c r="B60" s="55">
        <f t="shared" si="3"/>
        <v>318820</v>
      </c>
      <c r="C60" s="55">
        <f t="shared" si="4"/>
        <v>358432</v>
      </c>
      <c r="D60" s="55">
        <f t="shared" si="7"/>
        <v>2</v>
      </c>
      <c r="E60" s="54" t="str">
        <f t="shared" si="6"/>
        <v>Ferrol-San Cibrao</v>
      </c>
      <c r="F60" s="54">
        <f t="shared" si="10"/>
        <v>382</v>
      </c>
      <c r="G60" s="54">
        <f t="shared" si="9"/>
        <v>284</v>
      </c>
    </row>
    <row r="61" spans="1:7" x14ac:dyDescent="0.25">
      <c r="A61" s="54" t="str">
        <f t="shared" si="5"/>
        <v>Santander</v>
      </c>
      <c r="B61" s="55">
        <f t="shared" si="3"/>
        <v>0</v>
      </c>
      <c r="C61" s="55">
        <f t="shared" si="4"/>
        <v>0</v>
      </c>
      <c r="D61" s="55">
        <f t="shared" si="7"/>
        <v>28</v>
      </c>
      <c r="E61" s="54" t="str">
        <f t="shared" si="6"/>
        <v>Bahía de Algeciras</v>
      </c>
      <c r="F61" s="54">
        <f t="shared" si="10"/>
        <v>154</v>
      </c>
      <c r="G61" s="54">
        <f t="shared" si="9"/>
        <v>402</v>
      </c>
    </row>
    <row r="62" spans="1:7" x14ac:dyDescent="0.25">
      <c r="A62" s="54" t="str">
        <f t="shared" si="5"/>
        <v>Sevilla</v>
      </c>
      <c r="B62" s="55">
        <f t="shared" si="3"/>
        <v>124707</v>
      </c>
      <c r="C62" s="55">
        <f t="shared" si="4"/>
        <v>132789</v>
      </c>
      <c r="D62" s="55">
        <f t="shared" si="7"/>
        <v>6</v>
      </c>
      <c r="E62" s="54" t="e">
        <f t="shared" si="6"/>
        <v>#N/A</v>
      </c>
      <c r="F62" s="54" t="e">
        <f t="shared" si="10"/>
        <v>#N/A</v>
      </c>
      <c r="G62" s="54" t="e">
        <f t="shared" si="9"/>
        <v>#N/A</v>
      </c>
    </row>
    <row r="63" spans="1:7" x14ac:dyDescent="0.25">
      <c r="A63" s="54" t="str">
        <f t="shared" si="5"/>
        <v>Tarragona</v>
      </c>
      <c r="B63" s="55">
        <f t="shared" si="3"/>
        <v>9144</v>
      </c>
      <c r="C63" s="55">
        <f t="shared" si="4"/>
        <v>8539</v>
      </c>
      <c r="D63" s="55">
        <f t="shared" si="7"/>
        <v>17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203187</v>
      </c>
      <c r="C64" s="55">
        <f t="shared" si="4"/>
        <v>212958</v>
      </c>
      <c r="D64" s="55">
        <f t="shared" si="7"/>
        <v>4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15659</v>
      </c>
      <c r="C65" s="55">
        <f t="shared" si="4"/>
        <v>14550</v>
      </c>
      <c r="D65" s="55">
        <f t="shared" si="7"/>
        <v>13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34053</v>
      </c>
      <c r="C66" s="55">
        <f t="shared" si="4"/>
        <v>39738</v>
      </c>
      <c r="D66" s="55">
        <f t="shared" si="7"/>
        <v>11</v>
      </c>
      <c r="E66" s="54" t="str">
        <f t="shared" si="6"/>
        <v>A Coruña</v>
      </c>
      <c r="F66" s="54">
        <f t="shared" si="10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37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6</v>
      </c>
      <c r="E7" s="2">
        <v>3</v>
      </c>
      <c r="F7" s="45">
        <f>((E7*100)/D7)-100</f>
        <v>-50</v>
      </c>
      <c r="G7" s="46"/>
      <c r="H7" s="46"/>
      <c r="I7" s="46"/>
    </row>
    <row r="8" spans="1:12" x14ac:dyDescent="0.25">
      <c r="A8" s="47" t="s">
        <v>136</v>
      </c>
      <c r="B8" s="3">
        <v>2167</v>
      </c>
      <c r="C8" s="3">
        <v>2176</v>
      </c>
      <c r="D8" s="3">
        <v>19493</v>
      </c>
      <c r="E8" s="3">
        <v>20603</v>
      </c>
      <c r="F8" s="48">
        <f t="shared" ref="F8:F34" si="0">((E8*100)/D8)-100</f>
        <v>5.6943518186015467</v>
      </c>
      <c r="G8" s="46"/>
      <c r="H8" s="46"/>
      <c r="I8" s="46"/>
    </row>
    <row r="9" spans="1:12" x14ac:dyDescent="0.25">
      <c r="A9" s="44" t="s">
        <v>137</v>
      </c>
      <c r="B9" s="2">
        <v>1840</v>
      </c>
      <c r="C9" s="2">
        <v>1846</v>
      </c>
      <c r="D9" s="2">
        <v>20893</v>
      </c>
      <c r="E9" s="2">
        <v>20408</v>
      </c>
      <c r="F9" s="45">
        <f t="shared" si="0"/>
        <v>-2.3213516488776094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4</v>
      </c>
      <c r="E10" s="3">
        <v>0</v>
      </c>
      <c r="F10" s="61">
        <f t="shared" si="0"/>
        <v>-100</v>
      </c>
      <c r="G10" s="46"/>
      <c r="H10" s="46"/>
      <c r="I10" s="46"/>
    </row>
    <row r="11" spans="1:12" x14ac:dyDescent="0.25">
      <c r="A11" s="44" t="s">
        <v>139</v>
      </c>
      <c r="B11" s="2">
        <v>52908</v>
      </c>
      <c r="C11" s="2">
        <v>46636</v>
      </c>
      <c r="D11" s="2">
        <v>708750</v>
      </c>
      <c r="E11" s="2">
        <v>676674</v>
      </c>
      <c r="F11" s="45">
        <f t="shared" si="0"/>
        <v>-4.5257142857142867</v>
      </c>
      <c r="G11" s="46"/>
      <c r="H11" s="46"/>
      <c r="I11" s="46"/>
    </row>
    <row r="12" spans="1:12" x14ac:dyDescent="0.25">
      <c r="A12" s="47" t="s">
        <v>140</v>
      </c>
      <c r="B12" s="3">
        <v>599</v>
      </c>
      <c r="C12" s="3">
        <v>2338</v>
      </c>
      <c r="D12" s="3">
        <v>9765</v>
      </c>
      <c r="E12" s="3">
        <v>19900</v>
      </c>
      <c r="F12" s="48">
        <f t="shared" si="0"/>
        <v>103.78904249871991</v>
      </c>
      <c r="G12" s="46"/>
      <c r="H12" s="46"/>
      <c r="I12" s="46"/>
    </row>
    <row r="13" spans="1:12" x14ac:dyDescent="0.25">
      <c r="A13" s="44" t="s">
        <v>141</v>
      </c>
      <c r="B13" s="2">
        <v>1</v>
      </c>
      <c r="C13" s="2">
        <v>0</v>
      </c>
      <c r="D13" s="2">
        <v>75</v>
      </c>
      <c r="E13" s="2">
        <v>5</v>
      </c>
      <c r="F13" s="45">
        <f t="shared" si="0"/>
        <v>-93.333333333333329</v>
      </c>
      <c r="G13" s="46"/>
      <c r="H13" s="46"/>
      <c r="I13" s="46"/>
    </row>
    <row r="14" spans="1:12" x14ac:dyDescent="0.25">
      <c r="A14" s="47" t="s">
        <v>142</v>
      </c>
      <c r="B14" s="3">
        <v>124185</v>
      </c>
      <c r="C14" s="3">
        <v>143478</v>
      </c>
      <c r="D14" s="3">
        <v>1693867</v>
      </c>
      <c r="E14" s="3">
        <v>1578330.2619047603</v>
      </c>
      <c r="F14" s="48">
        <f t="shared" si="0"/>
        <v>-6.820886061021298</v>
      </c>
      <c r="G14" s="46"/>
      <c r="H14" s="46"/>
      <c r="I14" s="46"/>
    </row>
    <row r="15" spans="1:12" x14ac:dyDescent="0.25">
      <c r="A15" s="44" t="s">
        <v>143</v>
      </c>
      <c r="B15" s="2">
        <v>41930</v>
      </c>
      <c r="C15" s="2">
        <v>27942</v>
      </c>
      <c r="D15" s="2">
        <v>552019</v>
      </c>
      <c r="E15" s="2">
        <v>440582</v>
      </c>
      <c r="F15" s="45">
        <f t="shared" si="0"/>
        <v>-20.187167470684884</v>
      </c>
      <c r="G15" s="46"/>
      <c r="H15" s="46"/>
      <c r="I15" s="46"/>
    </row>
    <row r="16" spans="1:12" x14ac:dyDescent="0.25">
      <c r="A16" s="47" t="s">
        <v>144</v>
      </c>
      <c r="B16" s="3">
        <v>4283</v>
      </c>
      <c r="C16" s="3">
        <v>3405</v>
      </c>
      <c r="D16" s="3">
        <v>53750</v>
      </c>
      <c r="E16" s="3">
        <v>47666</v>
      </c>
      <c r="F16" s="48">
        <f t="shared" si="0"/>
        <v>-11.31906976744186</v>
      </c>
      <c r="G16" s="46"/>
      <c r="H16" s="46"/>
      <c r="I16" s="46"/>
    </row>
    <row r="17" spans="1:9" x14ac:dyDescent="0.25">
      <c r="A17" s="44" t="s">
        <v>145</v>
      </c>
      <c r="B17" s="2">
        <v>13626</v>
      </c>
      <c r="C17" s="2">
        <v>11629</v>
      </c>
      <c r="D17" s="2">
        <v>191958</v>
      </c>
      <c r="E17" s="2">
        <v>123592</v>
      </c>
      <c r="F17" s="45">
        <f t="shared" si="0"/>
        <v>-35.615082465956093</v>
      </c>
      <c r="G17" s="46"/>
      <c r="H17" s="46"/>
      <c r="I17" s="46"/>
    </row>
    <row r="18" spans="1:9" x14ac:dyDescent="0.25">
      <c r="A18" s="47" t="s">
        <v>146</v>
      </c>
      <c r="B18" s="3">
        <v>85</v>
      </c>
      <c r="C18" s="3">
        <v>24</v>
      </c>
      <c r="D18" s="3">
        <v>2609</v>
      </c>
      <c r="E18" s="3">
        <v>309</v>
      </c>
      <c r="F18" s="48">
        <f t="shared" si="0"/>
        <v>-88.156381755461865</v>
      </c>
      <c r="G18" s="46"/>
      <c r="H18" s="46"/>
      <c r="I18" s="46"/>
    </row>
    <row r="19" spans="1:9" x14ac:dyDescent="0.25">
      <c r="A19" s="44" t="s">
        <v>147</v>
      </c>
      <c r="B19" s="2">
        <v>626</v>
      </c>
      <c r="C19" s="2">
        <v>953</v>
      </c>
      <c r="D19" s="2">
        <v>7993</v>
      </c>
      <c r="E19" s="2">
        <v>12091</v>
      </c>
      <c r="F19" s="45">
        <f t="shared" si="0"/>
        <v>51.269861128487435</v>
      </c>
      <c r="G19" s="46"/>
      <c r="H19" s="46"/>
      <c r="I19" s="46"/>
    </row>
    <row r="20" spans="1:9" x14ac:dyDescent="0.25">
      <c r="A20" s="47" t="s">
        <v>148</v>
      </c>
      <c r="B20" s="3">
        <v>4199</v>
      </c>
      <c r="C20" s="3">
        <v>8034</v>
      </c>
      <c r="D20" s="3">
        <v>55938</v>
      </c>
      <c r="E20" s="3">
        <v>64464</v>
      </c>
      <c r="F20" s="48">
        <f t="shared" si="0"/>
        <v>15.241874932961494</v>
      </c>
      <c r="G20" s="46"/>
      <c r="H20" s="46"/>
      <c r="I20" s="46"/>
    </row>
    <row r="21" spans="1:9" x14ac:dyDescent="0.25">
      <c r="A21" s="44" t="s">
        <v>149</v>
      </c>
      <c r="B21" s="2">
        <v>1089</v>
      </c>
      <c r="C21" s="2">
        <v>1434</v>
      </c>
      <c r="D21" s="2">
        <v>14657</v>
      </c>
      <c r="E21" s="2">
        <v>17939</v>
      </c>
      <c r="F21" s="45">
        <f t="shared" si="0"/>
        <v>22.39203111141434</v>
      </c>
      <c r="G21" s="46"/>
      <c r="H21" s="46"/>
      <c r="I21" s="46"/>
    </row>
    <row r="22" spans="1:9" x14ac:dyDescent="0.25">
      <c r="A22" s="47" t="s">
        <v>150</v>
      </c>
      <c r="B22" s="3">
        <v>7531</v>
      </c>
      <c r="C22" s="3">
        <v>5768</v>
      </c>
      <c r="D22" s="3">
        <v>84252</v>
      </c>
      <c r="E22" s="3">
        <v>73166</v>
      </c>
      <c r="F22" s="48">
        <f t="shared" si="0"/>
        <v>-13.158144613777708</v>
      </c>
      <c r="G22" s="46"/>
      <c r="H22" s="46"/>
      <c r="I22" s="46"/>
    </row>
    <row r="23" spans="1:9" x14ac:dyDescent="0.25">
      <c r="A23" s="44" t="s">
        <v>151</v>
      </c>
      <c r="B23" s="2">
        <v>2211</v>
      </c>
      <c r="C23" s="2">
        <v>1187</v>
      </c>
      <c r="D23" s="2">
        <v>25286</v>
      </c>
      <c r="E23" s="2">
        <v>15036</v>
      </c>
      <c r="F23" s="45">
        <f t="shared" si="0"/>
        <v>-40.536265126947718</v>
      </c>
      <c r="G23" s="46"/>
      <c r="H23" s="46"/>
      <c r="I23" s="46"/>
    </row>
    <row r="24" spans="1:9" x14ac:dyDescent="0.25">
      <c r="A24" s="47" t="s">
        <v>152</v>
      </c>
      <c r="B24" s="3">
        <v>5997</v>
      </c>
      <c r="C24" s="3">
        <v>3719</v>
      </c>
      <c r="D24" s="3">
        <v>65849</v>
      </c>
      <c r="E24" s="3">
        <v>37701</v>
      </c>
      <c r="F24" s="48">
        <f t="shared" si="0"/>
        <v>-42.746283162994125</v>
      </c>
      <c r="G24" s="46"/>
      <c r="H24" s="46"/>
      <c r="I24" s="46"/>
    </row>
    <row r="25" spans="1:9" x14ac:dyDescent="0.25">
      <c r="A25" s="44" t="s">
        <v>153</v>
      </c>
      <c r="B25" s="2">
        <v>228</v>
      </c>
      <c r="C25" s="2">
        <v>7</v>
      </c>
      <c r="D25" s="2">
        <v>3622</v>
      </c>
      <c r="E25" s="2">
        <v>1152</v>
      </c>
      <c r="F25" s="45">
        <f t="shared" si="0"/>
        <v>-68.194367752622867</v>
      </c>
      <c r="G25" s="46"/>
      <c r="H25" s="46"/>
      <c r="I25" s="46"/>
    </row>
    <row r="26" spans="1:9" x14ac:dyDescent="0.25">
      <c r="A26" s="47" t="s">
        <v>154</v>
      </c>
      <c r="B26" s="3">
        <v>6</v>
      </c>
      <c r="C26" s="3">
        <v>0</v>
      </c>
      <c r="D26" s="3">
        <v>612</v>
      </c>
      <c r="E26" s="3">
        <v>67</v>
      </c>
      <c r="F26" s="48">
        <f t="shared" si="0"/>
        <v>-89.052287581699346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1149</v>
      </c>
      <c r="D27" s="2">
        <v>0</v>
      </c>
      <c r="E27" s="2">
        <v>4366</v>
      </c>
      <c r="F27" s="60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3295</v>
      </c>
      <c r="C28" s="3">
        <v>3250</v>
      </c>
      <c r="D28" s="3">
        <v>40006</v>
      </c>
      <c r="E28" s="3">
        <v>32513</v>
      </c>
      <c r="F28" s="48">
        <f t="shared" si="0"/>
        <v>-18.729690546418041</v>
      </c>
      <c r="G28" s="46"/>
      <c r="H28" s="46"/>
      <c r="I28" s="46"/>
    </row>
    <row r="29" spans="1:9" x14ac:dyDescent="0.25">
      <c r="A29" s="44" t="s">
        <v>157</v>
      </c>
      <c r="B29" s="2">
        <v>1592</v>
      </c>
      <c r="C29" s="2">
        <v>3357</v>
      </c>
      <c r="D29" s="2">
        <v>14314</v>
      </c>
      <c r="E29" s="2">
        <v>26111</v>
      </c>
      <c r="F29" s="45">
        <f t="shared" si="0"/>
        <v>82.415816682967716</v>
      </c>
      <c r="G29" s="46"/>
      <c r="H29" s="46"/>
      <c r="I29" s="46"/>
    </row>
    <row r="30" spans="1:9" x14ac:dyDescent="0.25">
      <c r="A30" s="47" t="s">
        <v>158</v>
      </c>
      <c r="B30" s="3">
        <v>168</v>
      </c>
      <c r="C30" s="3">
        <v>88</v>
      </c>
      <c r="D30" s="3">
        <v>3838</v>
      </c>
      <c r="E30" s="3">
        <v>1456</v>
      </c>
      <c r="F30" s="48">
        <f t="shared" si="0"/>
        <v>-62.063574778530487</v>
      </c>
      <c r="G30" s="46"/>
      <c r="H30" s="46"/>
      <c r="I30" s="46"/>
    </row>
    <row r="31" spans="1:9" x14ac:dyDescent="0.25">
      <c r="A31" s="44" t="s">
        <v>159</v>
      </c>
      <c r="B31" s="2">
        <v>2861</v>
      </c>
      <c r="C31" s="2">
        <v>3381</v>
      </c>
      <c r="D31" s="2">
        <v>39384</v>
      </c>
      <c r="E31" s="2">
        <v>33294</v>
      </c>
      <c r="F31" s="45">
        <f t="shared" si="0"/>
        <v>-15.463132236441197</v>
      </c>
      <c r="G31" s="46"/>
      <c r="H31" s="46"/>
      <c r="I31" s="46"/>
    </row>
    <row r="32" spans="1:9" x14ac:dyDescent="0.25">
      <c r="A32" s="47" t="s">
        <v>160</v>
      </c>
      <c r="B32" s="3">
        <v>168528</v>
      </c>
      <c r="C32" s="3">
        <v>195697</v>
      </c>
      <c r="D32" s="3">
        <v>2290130</v>
      </c>
      <c r="E32" s="3">
        <v>2164328</v>
      </c>
      <c r="F32" s="48">
        <f t="shared" si="0"/>
        <v>-5.4932252754210396</v>
      </c>
      <c r="G32" s="46"/>
      <c r="H32" s="46"/>
      <c r="I32" s="46"/>
    </row>
    <row r="33" spans="1:9" x14ac:dyDescent="0.25">
      <c r="A33" s="44" t="s">
        <v>161</v>
      </c>
      <c r="B33" s="2">
        <v>12887</v>
      </c>
      <c r="C33" s="2">
        <v>15686</v>
      </c>
      <c r="D33" s="2">
        <v>157367</v>
      </c>
      <c r="E33" s="2">
        <v>203094</v>
      </c>
      <c r="F33" s="45">
        <f t="shared" si="0"/>
        <v>29.057553362522015</v>
      </c>
      <c r="G33" s="46"/>
      <c r="H33" s="46"/>
      <c r="I33" s="46"/>
    </row>
    <row r="34" spans="1:9" x14ac:dyDescent="0.25">
      <c r="A34" s="47" t="s">
        <v>162</v>
      </c>
      <c r="B34" s="3">
        <v>115</v>
      </c>
      <c r="C34" s="3">
        <v>142</v>
      </c>
      <c r="D34" s="3">
        <v>1490</v>
      </c>
      <c r="E34" s="3">
        <v>1654</v>
      </c>
      <c r="F34" s="48">
        <f t="shared" si="0"/>
        <v>11.006711409395976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452957</v>
      </c>
      <c r="C35" s="50">
        <f t="shared" ref="C35:E35" si="1">SUM(C7:C34)</f>
        <v>483326</v>
      </c>
      <c r="D35" s="50">
        <f t="shared" si="1"/>
        <v>6057927</v>
      </c>
      <c r="E35" s="50">
        <f t="shared" si="1"/>
        <v>5616504.2619047603</v>
      </c>
      <c r="F35" s="51">
        <f t="shared" ref="F35" si="2">((E35*100)/D35)-100</f>
        <v>-7.2866962262047679</v>
      </c>
      <c r="G35" s="46"/>
      <c r="H35" s="46"/>
      <c r="I35" s="46"/>
    </row>
    <row r="36" spans="1:9" x14ac:dyDescent="0.25">
      <c r="A36" s="52" t="s">
        <v>86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3</v>
      </c>
      <c r="C39" s="55">
        <f t="shared" si="4"/>
        <v>6</v>
      </c>
      <c r="D39" s="55">
        <f>_xlfn.RANK.EQ(B39,$B$39:$B$66)+COUNTIF($B$39:$B$66,B39)-1</f>
        <v>27</v>
      </c>
      <c r="E39" s="54" t="str">
        <f t="shared" ref="E39:E66" si="6">INDEX($A$39:$B$66,MATCH(ROW()-38,$D$39:$D$66,0),1)</f>
        <v>Valencia</v>
      </c>
      <c r="F39" s="54">
        <f>LOOKUP(E39,$A$39:$A$66,$B$39:$B$66)</f>
        <v>2164328</v>
      </c>
      <c r="G39" s="54">
        <f>LOOKUP(E39,$A$39:$A$66,$C$39:$C$66)</f>
        <v>2290130</v>
      </c>
    </row>
    <row r="40" spans="1:9" x14ac:dyDescent="0.25">
      <c r="A40" s="54" t="str">
        <f t="shared" si="5"/>
        <v>Alicante</v>
      </c>
      <c r="B40" s="55">
        <f t="shared" si="3"/>
        <v>20603</v>
      </c>
      <c r="C40" s="55">
        <f t="shared" si="4"/>
        <v>19493</v>
      </c>
      <c r="D40" s="55">
        <f t="shared" ref="D40:D66" si="7">_xlfn.RANK.EQ(B40,$B$39:$B$66)+COUNTIF($B$39:$B$66,B40)-1</f>
        <v>14</v>
      </c>
      <c r="E40" s="54" t="str">
        <f t="shared" si="6"/>
        <v>Barcelona</v>
      </c>
      <c r="F40" s="54">
        <f t="shared" ref="F40:F55" si="8">LOOKUP(E40,$A$39:$A$66,$B$39:$B$66)</f>
        <v>1578330.2619047603</v>
      </c>
      <c r="G40" s="54">
        <f t="shared" ref="G40:G66" si="9">LOOKUP(E40,$A$39:$A$66,$C$39:$C$66)</f>
        <v>1693867</v>
      </c>
    </row>
    <row r="41" spans="1:9" x14ac:dyDescent="0.25">
      <c r="A41" s="54" t="str">
        <f t="shared" si="5"/>
        <v>Almería</v>
      </c>
      <c r="B41" s="55">
        <f t="shared" si="3"/>
        <v>20408</v>
      </c>
      <c r="C41" s="55">
        <f t="shared" si="4"/>
        <v>20893</v>
      </c>
      <c r="D41" s="55">
        <f t="shared" si="7"/>
        <v>15</v>
      </c>
      <c r="E41" s="54" t="str">
        <f t="shared" si="6"/>
        <v>Bahía de Algeciras</v>
      </c>
      <c r="F41" s="54">
        <f t="shared" si="8"/>
        <v>676674</v>
      </c>
      <c r="G41" s="54">
        <f t="shared" si="9"/>
        <v>708750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4</v>
      </c>
      <c r="D42" s="55">
        <f t="shared" si="7"/>
        <v>28</v>
      </c>
      <c r="E42" s="54" t="str">
        <f t="shared" si="6"/>
        <v>Bilbao</v>
      </c>
      <c r="F42" s="54">
        <f t="shared" si="8"/>
        <v>440582</v>
      </c>
      <c r="G42" s="54">
        <f t="shared" si="9"/>
        <v>552019</v>
      </c>
    </row>
    <row r="43" spans="1:9" x14ac:dyDescent="0.25">
      <c r="A43" s="54" t="str">
        <f t="shared" si="5"/>
        <v>Bahía de Algeciras</v>
      </c>
      <c r="B43" s="55">
        <f t="shared" si="3"/>
        <v>676674</v>
      </c>
      <c r="C43" s="55">
        <f t="shared" si="4"/>
        <v>708750</v>
      </c>
      <c r="D43" s="55">
        <f t="shared" si="7"/>
        <v>3</v>
      </c>
      <c r="E43" s="54" t="str">
        <f t="shared" si="6"/>
        <v>Vigo</v>
      </c>
      <c r="F43" s="54">
        <f t="shared" si="8"/>
        <v>203094</v>
      </c>
      <c r="G43" s="54">
        <f t="shared" si="9"/>
        <v>157367</v>
      </c>
    </row>
    <row r="44" spans="1:9" x14ac:dyDescent="0.25">
      <c r="A44" s="54" t="str">
        <f t="shared" si="5"/>
        <v>Bahía de Cádiz</v>
      </c>
      <c r="B44" s="55">
        <f t="shared" si="3"/>
        <v>19900</v>
      </c>
      <c r="C44" s="55">
        <f t="shared" si="4"/>
        <v>9765</v>
      </c>
      <c r="D44" s="55">
        <f t="shared" si="7"/>
        <v>16</v>
      </c>
      <c r="E44" s="54" t="str">
        <f t="shared" si="6"/>
        <v>Castellón</v>
      </c>
      <c r="F44" s="54">
        <f t="shared" si="8"/>
        <v>123592</v>
      </c>
      <c r="G44" s="54">
        <f t="shared" si="9"/>
        <v>191958</v>
      </c>
    </row>
    <row r="45" spans="1:9" x14ac:dyDescent="0.25">
      <c r="A45" s="54" t="str">
        <f t="shared" si="5"/>
        <v>Baleares</v>
      </c>
      <c r="B45" s="55">
        <f t="shared" si="3"/>
        <v>5</v>
      </c>
      <c r="C45" s="55">
        <f t="shared" si="4"/>
        <v>75</v>
      </c>
      <c r="D45" s="55">
        <f t="shared" si="7"/>
        <v>26</v>
      </c>
      <c r="E45" s="54" t="str">
        <f t="shared" si="6"/>
        <v>Las Palmas</v>
      </c>
      <c r="F45" s="54">
        <f t="shared" si="8"/>
        <v>73166</v>
      </c>
      <c r="G45" s="54">
        <f t="shared" si="9"/>
        <v>84252</v>
      </c>
    </row>
    <row r="46" spans="1:9" x14ac:dyDescent="0.25">
      <c r="A46" s="54" t="str">
        <f t="shared" si="5"/>
        <v>Barcelona</v>
      </c>
      <c r="B46" s="55">
        <f t="shared" si="3"/>
        <v>1578330.2619047603</v>
      </c>
      <c r="C46" s="55">
        <f t="shared" si="4"/>
        <v>1693867</v>
      </c>
      <c r="D46" s="55">
        <f t="shared" si="7"/>
        <v>2</v>
      </c>
      <c r="E46" s="54" t="str">
        <f t="shared" si="6"/>
        <v>Gijón</v>
      </c>
      <c r="F46" s="54">
        <f t="shared" si="8"/>
        <v>64464</v>
      </c>
      <c r="G46" s="54">
        <f t="shared" si="9"/>
        <v>55938</v>
      </c>
    </row>
    <row r="47" spans="1:9" x14ac:dyDescent="0.25">
      <c r="A47" s="54" t="str">
        <f t="shared" si="5"/>
        <v>Bilbao</v>
      </c>
      <c r="B47" s="55">
        <f t="shared" si="3"/>
        <v>440582</v>
      </c>
      <c r="C47" s="55">
        <f t="shared" si="4"/>
        <v>552019</v>
      </c>
      <c r="D47" s="55">
        <f t="shared" si="7"/>
        <v>4</v>
      </c>
      <c r="E47" s="54" t="str">
        <f t="shared" si="6"/>
        <v>Cartagena</v>
      </c>
      <c r="F47" s="54">
        <f t="shared" si="8"/>
        <v>47666</v>
      </c>
      <c r="G47" s="54">
        <f t="shared" si="9"/>
        <v>53750</v>
      </c>
    </row>
    <row r="48" spans="1:9" x14ac:dyDescent="0.25">
      <c r="A48" s="54" t="str">
        <f t="shared" si="5"/>
        <v>Cartagena</v>
      </c>
      <c r="B48" s="55">
        <f t="shared" si="3"/>
        <v>47666</v>
      </c>
      <c r="C48" s="55">
        <f t="shared" si="4"/>
        <v>53750</v>
      </c>
      <c r="D48" s="55">
        <f t="shared" si="7"/>
        <v>9</v>
      </c>
      <c r="E48" s="54" t="str">
        <f t="shared" si="6"/>
        <v>Marín y Ría de Pontevedra</v>
      </c>
      <c r="F48" s="54">
        <f t="shared" si="8"/>
        <v>37701</v>
      </c>
      <c r="G48" s="54">
        <f t="shared" si="9"/>
        <v>65849</v>
      </c>
    </row>
    <row r="49" spans="1:7" x14ac:dyDescent="0.25">
      <c r="A49" s="54" t="str">
        <f t="shared" si="5"/>
        <v>Castellón</v>
      </c>
      <c r="B49" s="55">
        <f t="shared" si="3"/>
        <v>123592</v>
      </c>
      <c r="C49" s="55">
        <f t="shared" si="4"/>
        <v>191958</v>
      </c>
      <c r="D49" s="55">
        <f t="shared" si="7"/>
        <v>6</v>
      </c>
      <c r="E49" s="54" t="str">
        <f t="shared" si="6"/>
        <v>Tarragona</v>
      </c>
      <c r="F49" s="54">
        <f t="shared" si="8"/>
        <v>33294</v>
      </c>
      <c r="G49" s="54">
        <f t="shared" si="9"/>
        <v>39384</v>
      </c>
    </row>
    <row r="50" spans="1:7" x14ac:dyDescent="0.25">
      <c r="A50" s="54" t="str">
        <f t="shared" si="5"/>
        <v>Ceuta</v>
      </c>
      <c r="B50" s="55">
        <f t="shared" si="3"/>
        <v>309</v>
      </c>
      <c r="C50" s="55">
        <f t="shared" si="4"/>
        <v>2609</v>
      </c>
      <c r="D50" s="55">
        <f t="shared" si="7"/>
        <v>24</v>
      </c>
      <c r="E50" s="54" t="str">
        <f t="shared" si="6"/>
        <v>Santa Cruz de Tenerife</v>
      </c>
      <c r="F50" s="54">
        <f t="shared" si="8"/>
        <v>32513</v>
      </c>
      <c r="G50" s="54">
        <f t="shared" si="9"/>
        <v>40006</v>
      </c>
    </row>
    <row r="51" spans="1:7" x14ac:dyDescent="0.25">
      <c r="A51" s="54" t="str">
        <f t="shared" si="5"/>
        <v>Ferrol-San Cibrao</v>
      </c>
      <c r="B51" s="55">
        <f t="shared" si="3"/>
        <v>12091</v>
      </c>
      <c r="C51" s="55">
        <f t="shared" si="4"/>
        <v>7993</v>
      </c>
      <c r="D51" s="55">
        <f t="shared" si="7"/>
        <v>19</v>
      </c>
      <c r="E51" s="54" t="str">
        <f t="shared" si="6"/>
        <v>Santander</v>
      </c>
      <c r="F51" s="54">
        <f t="shared" si="8"/>
        <v>26111</v>
      </c>
      <c r="G51" s="54">
        <f t="shared" si="9"/>
        <v>14314</v>
      </c>
    </row>
    <row r="52" spans="1:7" x14ac:dyDescent="0.25">
      <c r="A52" s="54" t="str">
        <f t="shared" si="5"/>
        <v>Gijón</v>
      </c>
      <c r="B52" s="55">
        <f t="shared" si="3"/>
        <v>64464</v>
      </c>
      <c r="C52" s="55">
        <f t="shared" si="4"/>
        <v>55938</v>
      </c>
      <c r="D52" s="55">
        <f t="shared" si="7"/>
        <v>8</v>
      </c>
      <c r="E52" s="54" t="str">
        <f t="shared" si="6"/>
        <v>Alicante</v>
      </c>
      <c r="F52" s="54">
        <f t="shared" si="8"/>
        <v>20603</v>
      </c>
      <c r="G52" s="54">
        <f t="shared" si="9"/>
        <v>19493</v>
      </c>
    </row>
    <row r="53" spans="1:7" x14ac:dyDescent="0.25">
      <c r="A53" s="54" t="str">
        <f t="shared" si="5"/>
        <v>Huelva</v>
      </c>
      <c r="B53" s="55">
        <f t="shared" si="3"/>
        <v>17939</v>
      </c>
      <c r="C53" s="55">
        <f t="shared" si="4"/>
        <v>14657</v>
      </c>
      <c r="D53" s="55">
        <f t="shared" si="7"/>
        <v>17</v>
      </c>
      <c r="E53" s="54" t="str">
        <f t="shared" si="6"/>
        <v>Almería</v>
      </c>
      <c r="F53" s="54">
        <f t="shared" si="8"/>
        <v>20408</v>
      </c>
      <c r="G53" s="54">
        <f t="shared" si="9"/>
        <v>20893</v>
      </c>
    </row>
    <row r="54" spans="1:7" x14ac:dyDescent="0.25">
      <c r="A54" s="54" t="str">
        <f t="shared" si="5"/>
        <v>Las Palmas</v>
      </c>
      <c r="B54" s="55">
        <f t="shared" si="3"/>
        <v>73166</v>
      </c>
      <c r="C54" s="55">
        <f t="shared" si="4"/>
        <v>84252</v>
      </c>
      <c r="D54" s="55">
        <f t="shared" si="7"/>
        <v>7</v>
      </c>
      <c r="E54" s="54" t="str">
        <f t="shared" si="6"/>
        <v>Bahía de Cádiz</v>
      </c>
      <c r="F54" s="54">
        <f t="shared" si="8"/>
        <v>19900</v>
      </c>
      <c r="G54" s="54">
        <f t="shared" si="9"/>
        <v>9765</v>
      </c>
    </row>
    <row r="55" spans="1:7" x14ac:dyDescent="0.25">
      <c r="A55" s="54" t="str">
        <f t="shared" si="5"/>
        <v>Málaga</v>
      </c>
      <c r="B55" s="55">
        <f t="shared" si="3"/>
        <v>15036</v>
      </c>
      <c r="C55" s="55">
        <f t="shared" si="4"/>
        <v>25286</v>
      </c>
      <c r="D55" s="55">
        <f t="shared" si="7"/>
        <v>18</v>
      </c>
      <c r="E55" s="54" t="str">
        <f t="shared" si="6"/>
        <v>Huelva</v>
      </c>
      <c r="F55" s="54">
        <f t="shared" si="8"/>
        <v>17939</v>
      </c>
      <c r="G55" s="54">
        <f t="shared" si="9"/>
        <v>14657</v>
      </c>
    </row>
    <row r="56" spans="1:7" x14ac:dyDescent="0.25">
      <c r="A56" s="54" t="str">
        <f t="shared" si="5"/>
        <v>Marín y Ría de Pontevedra</v>
      </c>
      <c r="B56" s="55">
        <f t="shared" si="3"/>
        <v>37701</v>
      </c>
      <c r="C56" s="55">
        <f t="shared" si="4"/>
        <v>65849</v>
      </c>
      <c r="D56" s="55">
        <f t="shared" si="7"/>
        <v>10</v>
      </c>
      <c r="E56" s="54" t="str">
        <f t="shared" si="6"/>
        <v>Málaga</v>
      </c>
      <c r="F56" s="54">
        <f t="shared" ref="F56:F66" si="10">LOOKUP(E56,$A$39:$A$66,$B$39:$B$66)</f>
        <v>15036</v>
      </c>
      <c r="G56" s="54">
        <f t="shared" si="9"/>
        <v>25286</v>
      </c>
    </row>
    <row r="57" spans="1:7" x14ac:dyDescent="0.25">
      <c r="A57" s="54" t="str">
        <f t="shared" si="5"/>
        <v>Melilla</v>
      </c>
      <c r="B57" s="55">
        <f t="shared" si="3"/>
        <v>1152</v>
      </c>
      <c r="C57" s="55">
        <f t="shared" si="4"/>
        <v>3622</v>
      </c>
      <c r="D57" s="55">
        <f t="shared" si="7"/>
        <v>23</v>
      </c>
      <c r="E57" s="54" t="str">
        <f t="shared" si="6"/>
        <v>Ferrol-San Cibrao</v>
      </c>
      <c r="F57" s="54">
        <f t="shared" si="10"/>
        <v>12091</v>
      </c>
      <c r="G57" s="54">
        <f t="shared" si="9"/>
        <v>7993</v>
      </c>
    </row>
    <row r="58" spans="1:7" x14ac:dyDescent="0.25">
      <c r="A58" s="54" t="str">
        <f t="shared" si="5"/>
        <v>Motril</v>
      </c>
      <c r="B58" s="55">
        <f t="shared" si="3"/>
        <v>67</v>
      </c>
      <c r="C58" s="55">
        <f t="shared" si="4"/>
        <v>612</v>
      </c>
      <c r="D58" s="55">
        <f t="shared" si="7"/>
        <v>25</v>
      </c>
      <c r="E58" s="54" t="str">
        <f t="shared" si="6"/>
        <v>Pasaia</v>
      </c>
      <c r="F58" s="54">
        <f t="shared" si="10"/>
        <v>4366</v>
      </c>
      <c r="G58" s="54">
        <f t="shared" si="9"/>
        <v>0</v>
      </c>
    </row>
    <row r="59" spans="1:7" x14ac:dyDescent="0.25">
      <c r="A59" s="54" t="str">
        <f t="shared" si="5"/>
        <v>Pasaia</v>
      </c>
      <c r="B59" s="55">
        <f t="shared" si="3"/>
        <v>4366</v>
      </c>
      <c r="C59" s="55">
        <f t="shared" si="4"/>
        <v>0</v>
      </c>
      <c r="D59" s="55">
        <f t="shared" si="7"/>
        <v>20</v>
      </c>
      <c r="E59" s="54" t="str">
        <f t="shared" si="6"/>
        <v>Vilagarcía</v>
      </c>
      <c r="F59" s="54">
        <f t="shared" si="10"/>
        <v>1654</v>
      </c>
      <c r="G59" s="54">
        <f t="shared" si="9"/>
        <v>1490</v>
      </c>
    </row>
    <row r="60" spans="1:7" x14ac:dyDescent="0.25">
      <c r="A60" s="54" t="str">
        <f t="shared" si="5"/>
        <v>Santa Cruz de Tenerife</v>
      </c>
      <c r="B60" s="55">
        <f t="shared" si="3"/>
        <v>32513</v>
      </c>
      <c r="C60" s="55">
        <f t="shared" si="4"/>
        <v>40006</v>
      </c>
      <c r="D60" s="55">
        <f t="shared" si="7"/>
        <v>12</v>
      </c>
      <c r="E60" s="54" t="str">
        <f t="shared" si="6"/>
        <v>Sevilla</v>
      </c>
      <c r="F60" s="54">
        <f t="shared" si="10"/>
        <v>1456</v>
      </c>
      <c r="G60" s="54">
        <f t="shared" si="9"/>
        <v>3838</v>
      </c>
    </row>
    <row r="61" spans="1:7" x14ac:dyDescent="0.25">
      <c r="A61" s="54" t="str">
        <f t="shared" si="5"/>
        <v>Santander</v>
      </c>
      <c r="B61" s="55">
        <f t="shared" si="3"/>
        <v>26111</v>
      </c>
      <c r="C61" s="55">
        <f t="shared" si="4"/>
        <v>14314</v>
      </c>
      <c r="D61" s="55">
        <f t="shared" si="7"/>
        <v>13</v>
      </c>
      <c r="E61" s="54" t="str">
        <f t="shared" si="6"/>
        <v>Melilla</v>
      </c>
      <c r="F61" s="54">
        <f t="shared" si="10"/>
        <v>1152</v>
      </c>
      <c r="G61" s="54">
        <f t="shared" si="9"/>
        <v>3622</v>
      </c>
    </row>
    <row r="62" spans="1:7" x14ac:dyDescent="0.25">
      <c r="A62" s="54" t="str">
        <f t="shared" si="5"/>
        <v>Sevilla</v>
      </c>
      <c r="B62" s="55">
        <f t="shared" si="3"/>
        <v>1456</v>
      </c>
      <c r="C62" s="55">
        <f t="shared" si="4"/>
        <v>3838</v>
      </c>
      <c r="D62" s="55">
        <f t="shared" si="7"/>
        <v>22</v>
      </c>
      <c r="E62" s="54" t="str">
        <f t="shared" si="6"/>
        <v>Ceuta</v>
      </c>
      <c r="F62" s="54">
        <f t="shared" si="10"/>
        <v>309</v>
      </c>
      <c r="G62" s="54">
        <f t="shared" si="9"/>
        <v>2609</v>
      </c>
    </row>
    <row r="63" spans="1:7" x14ac:dyDescent="0.25">
      <c r="A63" s="54" t="str">
        <f t="shared" si="5"/>
        <v>Tarragona</v>
      </c>
      <c r="B63" s="55">
        <f t="shared" si="3"/>
        <v>33294</v>
      </c>
      <c r="C63" s="55">
        <f t="shared" si="4"/>
        <v>39384</v>
      </c>
      <c r="D63" s="55">
        <f t="shared" si="7"/>
        <v>11</v>
      </c>
      <c r="E63" s="54" t="str">
        <f t="shared" si="6"/>
        <v>Motril</v>
      </c>
      <c r="F63" s="54">
        <f t="shared" si="10"/>
        <v>67</v>
      </c>
      <c r="G63" s="54">
        <f t="shared" si="9"/>
        <v>612</v>
      </c>
    </row>
    <row r="64" spans="1:7" x14ac:dyDescent="0.25">
      <c r="A64" s="54" t="str">
        <f t="shared" si="5"/>
        <v>Valencia</v>
      </c>
      <c r="B64" s="55">
        <f t="shared" si="3"/>
        <v>2164328</v>
      </c>
      <c r="C64" s="55">
        <f t="shared" si="4"/>
        <v>2290130</v>
      </c>
      <c r="D64" s="55">
        <f t="shared" si="7"/>
        <v>1</v>
      </c>
      <c r="E64" s="54" t="str">
        <f t="shared" si="6"/>
        <v>Baleares</v>
      </c>
      <c r="F64" s="54">
        <f t="shared" si="10"/>
        <v>5</v>
      </c>
      <c r="G64" s="54">
        <f t="shared" si="9"/>
        <v>75</v>
      </c>
    </row>
    <row r="65" spans="1:7" x14ac:dyDescent="0.25">
      <c r="A65" s="54" t="str">
        <f t="shared" si="5"/>
        <v>Vigo</v>
      </c>
      <c r="B65" s="55">
        <f t="shared" si="3"/>
        <v>203094</v>
      </c>
      <c r="C65" s="55">
        <f t="shared" si="4"/>
        <v>157367</v>
      </c>
      <c r="D65" s="55">
        <f t="shared" si="7"/>
        <v>5</v>
      </c>
      <c r="E65" s="54" t="str">
        <f t="shared" si="6"/>
        <v>A Coruña</v>
      </c>
      <c r="F65" s="54">
        <f t="shared" si="10"/>
        <v>3</v>
      </c>
      <c r="G65" s="54">
        <f t="shared" si="9"/>
        <v>6</v>
      </c>
    </row>
    <row r="66" spans="1:7" x14ac:dyDescent="0.25">
      <c r="A66" s="54" t="str">
        <f t="shared" si="5"/>
        <v>Vilagarcía</v>
      </c>
      <c r="B66" s="55">
        <f t="shared" si="3"/>
        <v>1654</v>
      </c>
      <c r="C66" s="55">
        <f t="shared" si="4"/>
        <v>1490</v>
      </c>
      <c r="D66" s="55">
        <f t="shared" si="7"/>
        <v>21</v>
      </c>
      <c r="E66" s="54" t="str">
        <f t="shared" si="6"/>
        <v>Avilés</v>
      </c>
      <c r="F66" s="54">
        <f t="shared" si="10"/>
        <v>0</v>
      </c>
      <c r="G66" s="54">
        <f t="shared" si="9"/>
        <v>4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38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6</v>
      </c>
      <c r="E7" s="2">
        <v>3</v>
      </c>
      <c r="F7" s="45">
        <f>((E7*100)/D7)-100</f>
        <v>-50</v>
      </c>
      <c r="G7" s="46"/>
      <c r="H7" s="46"/>
      <c r="I7" s="46"/>
    </row>
    <row r="8" spans="1:12" x14ac:dyDescent="0.25">
      <c r="A8" s="47" t="s">
        <v>136</v>
      </c>
      <c r="B8" s="3">
        <v>13320</v>
      </c>
      <c r="C8" s="3">
        <v>13647</v>
      </c>
      <c r="D8" s="3">
        <v>170739</v>
      </c>
      <c r="E8" s="3">
        <v>153896</v>
      </c>
      <c r="F8" s="48">
        <f t="shared" ref="F8:F34" si="0">((E8*100)/D8)-100</f>
        <v>-9.8647643479228577</v>
      </c>
      <c r="G8" s="46"/>
      <c r="H8" s="46"/>
      <c r="I8" s="46"/>
    </row>
    <row r="9" spans="1:12" x14ac:dyDescent="0.25">
      <c r="A9" s="44" t="s">
        <v>137</v>
      </c>
      <c r="B9" s="2">
        <v>2143</v>
      </c>
      <c r="C9" s="2">
        <v>2105</v>
      </c>
      <c r="D9" s="2">
        <v>23391</v>
      </c>
      <c r="E9" s="2">
        <v>23869</v>
      </c>
      <c r="F9" s="45">
        <f t="shared" si="0"/>
        <v>2.0435210123551855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4</v>
      </c>
      <c r="E10" s="3">
        <v>0</v>
      </c>
      <c r="F10" s="61">
        <f t="shared" si="0"/>
        <v>-100</v>
      </c>
      <c r="G10" s="46"/>
      <c r="H10" s="46"/>
      <c r="I10" s="46"/>
    </row>
    <row r="11" spans="1:12" x14ac:dyDescent="0.25">
      <c r="A11" s="44" t="s">
        <v>139</v>
      </c>
      <c r="B11" s="2">
        <v>52908</v>
      </c>
      <c r="C11" s="2">
        <v>46640</v>
      </c>
      <c r="D11" s="2">
        <v>709152</v>
      </c>
      <c r="E11" s="2">
        <v>676828</v>
      </c>
      <c r="F11" s="45">
        <f t="shared" si="0"/>
        <v>-4.5581201209331681</v>
      </c>
      <c r="G11" s="46"/>
      <c r="H11" s="46"/>
      <c r="I11" s="46"/>
    </row>
    <row r="12" spans="1:12" x14ac:dyDescent="0.25">
      <c r="A12" s="47" t="s">
        <v>140</v>
      </c>
      <c r="B12" s="3">
        <v>4249</v>
      </c>
      <c r="C12" s="3">
        <v>10193</v>
      </c>
      <c r="D12" s="3">
        <v>57066</v>
      </c>
      <c r="E12" s="3">
        <v>77423</v>
      </c>
      <c r="F12" s="48">
        <f t="shared" si="0"/>
        <v>35.672729821610062</v>
      </c>
      <c r="G12" s="46"/>
      <c r="H12" s="46"/>
      <c r="I12" s="46"/>
    </row>
    <row r="13" spans="1:12" x14ac:dyDescent="0.25">
      <c r="A13" s="44" t="s">
        <v>141</v>
      </c>
      <c r="B13" s="2">
        <v>7082</v>
      </c>
      <c r="C13" s="2">
        <v>7651</v>
      </c>
      <c r="D13" s="2">
        <v>120376</v>
      </c>
      <c r="E13" s="2">
        <v>91851</v>
      </c>
      <c r="F13" s="45">
        <f t="shared" si="0"/>
        <v>-23.696584036685053</v>
      </c>
      <c r="G13" s="46"/>
      <c r="H13" s="46"/>
      <c r="I13" s="46"/>
    </row>
    <row r="14" spans="1:12" x14ac:dyDescent="0.25">
      <c r="A14" s="47" t="s">
        <v>142</v>
      </c>
      <c r="B14" s="3">
        <v>140415</v>
      </c>
      <c r="C14" s="3">
        <v>161731</v>
      </c>
      <c r="D14" s="3">
        <v>1927007</v>
      </c>
      <c r="E14" s="3">
        <v>1782809.5119047603</v>
      </c>
      <c r="F14" s="48">
        <f t="shared" si="0"/>
        <v>-7.4829768701016519</v>
      </c>
      <c r="G14" s="46"/>
      <c r="H14" s="46"/>
      <c r="I14" s="46"/>
    </row>
    <row r="15" spans="1:12" x14ac:dyDescent="0.25">
      <c r="A15" s="44" t="s">
        <v>143</v>
      </c>
      <c r="B15" s="2">
        <v>46873</v>
      </c>
      <c r="C15" s="2">
        <v>29373</v>
      </c>
      <c r="D15" s="2">
        <v>626695</v>
      </c>
      <c r="E15" s="2">
        <v>484154.6</v>
      </c>
      <c r="F15" s="45">
        <f t="shared" si="0"/>
        <v>-22.744780156216336</v>
      </c>
      <c r="G15" s="46"/>
      <c r="H15" s="46"/>
      <c r="I15" s="46"/>
    </row>
    <row r="16" spans="1:12" x14ac:dyDescent="0.25">
      <c r="A16" s="47" t="s">
        <v>144</v>
      </c>
      <c r="B16" s="3">
        <v>4973</v>
      </c>
      <c r="C16" s="3">
        <v>4236</v>
      </c>
      <c r="D16" s="3">
        <v>67471</v>
      </c>
      <c r="E16" s="3">
        <v>56880</v>
      </c>
      <c r="F16" s="48">
        <f t="shared" si="0"/>
        <v>-15.697114315780112</v>
      </c>
      <c r="G16" s="46"/>
      <c r="H16" s="46"/>
      <c r="I16" s="46"/>
    </row>
    <row r="17" spans="1:9" x14ac:dyDescent="0.25">
      <c r="A17" s="44" t="s">
        <v>145</v>
      </c>
      <c r="B17" s="2">
        <v>13726</v>
      </c>
      <c r="C17" s="2">
        <v>12112</v>
      </c>
      <c r="D17" s="2">
        <v>195140</v>
      </c>
      <c r="E17" s="2">
        <v>127819</v>
      </c>
      <c r="F17" s="45">
        <f t="shared" si="0"/>
        <v>-34.498821359024291</v>
      </c>
      <c r="G17" s="46"/>
      <c r="H17" s="46"/>
      <c r="I17" s="46"/>
    </row>
    <row r="18" spans="1:9" x14ac:dyDescent="0.25">
      <c r="A18" s="47" t="s">
        <v>146</v>
      </c>
      <c r="B18" s="3">
        <v>638</v>
      </c>
      <c r="C18" s="3">
        <v>576</v>
      </c>
      <c r="D18" s="3">
        <v>10778</v>
      </c>
      <c r="E18" s="3">
        <v>6020</v>
      </c>
      <c r="F18" s="48">
        <f t="shared" si="0"/>
        <v>-44.145481536463166</v>
      </c>
      <c r="G18" s="46"/>
      <c r="H18" s="46"/>
      <c r="I18" s="46"/>
    </row>
    <row r="19" spans="1:9" x14ac:dyDescent="0.25">
      <c r="A19" s="44" t="s">
        <v>147</v>
      </c>
      <c r="B19" s="2">
        <v>626</v>
      </c>
      <c r="C19" s="2">
        <v>967</v>
      </c>
      <c r="D19" s="2">
        <v>8277</v>
      </c>
      <c r="E19" s="2">
        <v>12473</v>
      </c>
      <c r="F19" s="45">
        <f t="shared" si="0"/>
        <v>50.694696145946608</v>
      </c>
      <c r="G19" s="46"/>
      <c r="H19" s="46"/>
      <c r="I19" s="46"/>
    </row>
    <row r="20" spans="1:9" x14ac:dyDescent="0.25">
      <c r="A20" s="47" t="s">
        <v>148</v>
      </c>
      <c r="B20" s="3">
        <v>6552</v>
      </c>
      <c r="C20" s="3">
        <v>8758</v>
      </c>
      <c r="D20" s="3">
        <v>75687</v>
      </c>
      <c r="E20" s="3">
        <v>84254</v>
      </c>
      <c r="F20" s="48">
        <f t="shared" si="0"/>
        <v>11.318984766208203</v>
      </c>
      <c r="G20" s="46"/>
      <c r="H20" s="46"/>
      <c r="I20" s="46"/>
    </row>
    <row r="21" spans="1:9" x14ac:dyDescent="0.25">
      <c r="A21" s="44" t="s">
        <v>149</v>
      </c>
      <c r="B21" s="2">
        <v>6424</v>
      </c>
      <c r="C21" s="2">
        <v>8164</v>
      </c>
      <c r="D21" s="2">
        <v>73970</v>
      </c>
      <c r="E21" s="2">
        <v>83802</v>
      </c>
      <c r="F21" s="45">
        <f t="shared" si="0"/>
        <v>13.291875084493711</v>
      </c>
      <c r="G21" s="46"/>
      <c r="H21" s="46"/>
      <c r="I21" s="46"/>
    </row>
    <row r="22" spans="1:9" x14ac:dyDescent="0.25">
      <c r="A22" s="47" t="s">
        <v>150</v>
      </c>
      <c r="B22" s="3">
        <v>47100</v>
      </c>
      <c r="C22" s="3">
        <v>42395</v>
      </c>
      <c r="D22" s="3">
        <v>559441</v>
      </c>
      <c r="E22" s="3">
        <v>497729</v>
      </c>
      <c r="F22" s="48">
        <f t="shared" si="0"/>
        <v>-11.031011313078594</v>
      </c>
      <c r="G22" s="46"/>
      <c r="H22" s="46"/>
      <c r="I22" s="46"/>
    </row>
    <row r="23" spans="1:9" x14ac:dyDescent="0.25">
      <c r="A23" s="44" t="s">
        <v>151</v>
      </c>
      <c r="B23" s="2">
        <v>3782</v>
      </c>
      <c r="C23" s="2">
        <v>2211</v>
      </c>
      <c r="D23" s="2">
        <v>38921</v>
      </c>
      <c r="E23" s="2">
        <v>26604</v>
      </c>
      <c r="F23" s="45">
        <f t="shared" si="0"/>
        <v>-31.646155031987874</v>
      </c>
      <c r="G23" s="46"/>
      <c r="H23" s="46"/>
      <c r="I23" s="46"/>
    </row>
    <row r="24" spans="1:9" x14ac:dyDescent="0.25">
      <c r="A24" s="47" t="s">
        <v>152</v>
      </c>
      <c r="B24" s="3">
        <v>6895</v>
      </c>
      <c r="C24" s="3">
        <v>3797</v>
      </c>
      <c r="D24" s="3">
        <v>71643</v>
      </c>
      <c r="E24" s="3">
        <v>40575</v>
      </c>
      <c r="F24" s="48">
        <f t="shared" si="0"/>
        <v>-43.365018215317619</v>
      </c>
      <c r="G24" s="46"/>
      <c r="H24" s="46"/>
      <c r="I24" s="46"/>
    </row>
    <row r="25" spans="1:9" x14ac:dyDescent="0.25">
      <c r="A25" s="44" t="s">
        <v>153</v>
      </c>
      <c r="B25" s="2">
        <v>1272</v>
      </c>
      <c r="C25" s="2">
        <v>709</v>
      </c>
      <c r="D25" s="2">
        <v>17924</v>
      </c>
      <c r="E25" s="2">
        <v>11276</v>
      </c>
      <c r="F25" s="45">
        <f t="shared" si="0"/>
        <v>-37.08993528230306</v>
      </c>
      <c r="G25" s="46"/>
      <c r="H25" s="46"/>
      <c r="I25" s="46"/>
    </row>
    <row r="26" spans="1:9" x14ac:dyDescent="0.25">
      <c r="A26" s="47" t="s">
        <v>154</v>
      </c>
      <c r="B26" s="3">
        <v>6</v>
      </c>
      <c r="C26" s="3">
        <v>0</v>
      </c>
      <c r="D26" s="3">
        <v>612</v>
      </c>
      <c r="E26" s="3">
        <v>67</v>
      </c>
      <c r="F26" s="48">
        <f t="shared" si="0"/>
        <v>-89.052287581699346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1149</v>
      </c>
      <c r="D27" s="2">
        <v>0</v>
      </c>
      <c r="E27" s="2">
        <v>4366</v>
      </c>
      <c r="F27" s="60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33551</v>
      </c>
      <c r="C28" s="3">
        <v>31882</v>
      </c>
      <c r="D28" s="3">
        <v>398438</v>
      </c>
      <c r="E28" s="3">
        <v>351333</v>
      </c>
      <c r="F28" s="48">
        <f t="shared" si="0"/>
        <v>-11.822416536575332</v>
      </c>
      <c r="G28" s="46"/>
      <c r="H28" s="46"/>
      <c r="I28" s="46"/>
    </row>
    <row r="29" spans="1:9" x14ac:dyDescent="0.25">
      <c r="A29" s="44" t="s">
        <v>157</v>
      </c>
      <c r="B29" s="2">
        <v>1592</v>
      </c>
      <c r="C29" s="2">
        <v>3357</v>
      </c>
      <c r="D29" s="2">
        <v>14314</v>
      </c>
      <c r="E29" s="2">
        <v>26111</v>
      </c>
      <c r="F29" s="45">
        <f t="shared" si="0"/>
        <v>82.415816682967716</v>
      </c>
      <c r="G29" s="46"/>
      <c r="H29" s="46"/>
      <c r="I29" s="46"/>
    </row>
    <row r="30" spans="1:9" x14ac:dyDescent="0.25">
      <c r="A30" s="47" t="s">
        <v>158</v>
      </c>
      <c r="B30" s="3">
        <v>10858</v>
      </c>
      <c r="C30" s="3">
        <v>9999</v>
      </c>
      <c r="D30" s="3">
        <v>136627</v>
      </c>
      <c r="E30" s="3">
        <v>126163</v>
      </c>
      <c r="F30" s="48">
        <f t="shared" si="0"/>
        <v>-7.6588082882592801</v>
      </c>
      <c r="G30" s="46"/>
      <c r="H30" s="46"/>
      <c r="I30" s="46"/>
    </row>
    <row r="31" spans="1:9" x14ac:dyDescent="0.25">
      <c r="A31" s="44" t="s">
        <v>159</v>
      </c>
      <c r="B31" s="2">
        <v>3234</v>
      </c>
      <c r="C31" s="2">
        <v>3992</v>
      </c>
      <c r="D31" s="2">
        <v>47923</v>
      </c>
      <c r="E31" s="2">
        <v>42438</v>
      </c>
      <c r="F31" s="45">
        <f t="shared" si="0"/>
        <v>-11.445443732654468</v>
      </c>
      <c r="G31" s="46"/>
      <c r="H31" s="46"/>
      <c r="I31" s="46"/>
    </row>
    <row r="32" spans="1:9" x14ac:dyDescent="0.25">
      <c r="A32" s="47" t="s">
        <v>160</v>
      </c>
      <c r="B32" s="3">
        <v>184424</v>
      </c>
      <c r="C32" s="3">
        <v>209669</v>
      </c>
      <c r="D32" s="3">
        <v>2503088</v>
      </c>
      <c r="E32" s="3">
        <v>2367515</v>
      </c>
      <c r="F32" s="48">
        <f t="shared" si="0"/>
        <v>-5.4162298728610381</v>
      </c>
      <c r="G32" s="46"/>
      <c r="H32" s="46"/>
      <c r="I32" s="46"/>
    </row>
    <row r="33" spans="1:9" x14ac:dyDescent="0.25">
      <c r="A33" s="44" t="s">
        <v>161</v>
      </c>
      <c r="B33" s="2">
        <v>14061</v>
      </c>
      <c r="C33" s="2">
        <v>17548</v>
      </c>
      <c r="D33" s="2">
        <v>171917</v>
      </c>
      <c r="E33" s="2">
        <v>218753</v>
      </c>
      <c r="F33" s="45">
        <f t="shared" si="0"/>
        <v>27.24337907245939</v>
      </c>
      <c r="G33" s="46"/>
      <c r="H33" s="46"/>
      <c r="I33" s="46"/>
    </row>
    <row r="34" spans="1:9" x14ac:dyDescent="0.25">
      <c r="A34" s="47" t="s">
        <v>162</v>
      </c>
      <c r="B34" s="3">
        <v>3338</v>
      </c>
      <c r="C34" s="3">
        <v>2931</v>
      </c>
      <c r="D34" s="3">
        <v>41228</v>
      </c>
      <c r="E34" s="3">
        <v>35707</v>
      </c>
      <c r="F34" s="48">
        <f t="shared" si="0"/>
        <v>-13.391384495973611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610042</v>
      </c>
      <c r="C35" s="50">
        <f t="shared" ref="C35:E35" si="1">SUM(C7:C34)</f>
        <v>635792</v>
      </c>
      <c r="D35" s="50">
        <f t="shared" si="1"/>
        <v>8067835</v>
      </c>
      <c r="E35" s="50">
        <f t="shared" si="1"/>
        <v>7410719.1119047608</v>
      </c>
      <c r="F35" s="51">
        <f t="shared" ref="F35" si="2">((E35*100)/D35)-100</f>
        <v>-8.1448850663807519</v>
      </c>
      <c r="G35" s="46"/>
      <c r="H35" s="46"/>
      <c r="I35" s="46"/>
    </row>
    <row r="36" spans="1:9" x14ac:dyDescent="0.25">
      <c r="A36" s="52" t="s">
        <v>87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3</v>
      </c>
      <c r="C39" s="55">
        <f t="shared" si="4"/>
        <v>6</v>
      </c>
      <c r="D39" s="55">
        <f>_xlfn.RANK.EQ(B39,$B$39:$B$66)+COUNTIF($B$39:$B$66,B39)-1</f>
        <v>27</v>
      </c>
      <c r="E39" s="54" t="str">
        <f t="shared" ref="E39:E66" si="6">INDEX($A$39:$B$66,MATCH(ROW()-38,$D$39:$D$66,0),1)</f>
        <v>Valencia</v>
      </c>
      <c r="F39" s="54">
        <f>LOOKUP(E39,$A$39:$A$66,$B$39:$B$66)</f>
        <v>2367515</v>
      </c>
      <c r="G39" s="54">
        <f>LOOKUP(E39,$A$39:$A$66,$C$39:$C$66)</f>
        <v>2503088</v>
      </c>
    </row>
    <row r="40" spans="1:9" x14ac:dyDescent="0.25">
      <c r="A40" s="54" t="str">
        <f t="shared" si="5"/>
        <v>Alicante</v>
      </c>
      <c r="B40" s="55">
        <f t="shared" si="3"/>
        <v>153896</v>
      </c>
      <c r="C40" s="55">
        <f t="shared" si="4"/>
        <v>170739</v>
      </c>
      <c r="D40" s="55">
        <f t="shared" ref="D40:D66" si="7">_xlfn.RANK.EQ(B40,$B$39:$B$66)+COUNTIF($B$39:$B$66,B40)-1</f>
        <v>8</v>
      </c>
      <c r="E40" s="54" t="str">
        <f t="shared" si="6"/>
        <v>Barcelona</v>
      </c>
      <c r="F40" s="54">
        <f t="shared" ref="F40:F55" si="8">LOOKUP(E40,$A$39:$A$66,$B$39:$B$66)</f>
        <v>1782809.5119047603</v>
      </c>
      <c r="G40" s="54">
        <f t="shared" ref="G40:G66" si="9">LOOKUP(E40,$A$39:$A$66,$C$39:$C$66)</f>
        <v>1927007</v>
      </c>
    </row>
    <row r="41" spans="1:9" x14ac:dyDescent="0.25">
      <c r="A41" s="54" t="str">
        <f t="shared" si="5"/>
        <v>Almería</v>
      </c>
      <c r="B41" s="55">
        <f t="shared" si="3"/>
        <v>23869</v>
      </c>
      <c r="C41" s="55">
        <f t="shared" si="4"/>
        <v>23391</v>
      </c>
      <c r="D41" s="55">
        <f t="shared" si="7"/>
        <v>21</v>
      </c>
      <c r="E41" s="54" t="str">
        <f t="shared" si="6"/>
        <v>Bahía de Algeciras</v>
      </c>
      <c r="F41" s="54">
        <f t="shared" si="8"/>
        <v>676828</v>
      </c>
      <c r="G41" s="54">
        <f t="shared" si="9"/>
        <v>709152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4</v>
      </c>
      <c r="D42" s="55">
        <f t="shared" si="7"/>
        <v>28</v>
      </c>
      <c r="E42" s="54" t="str">
        <f t="shared" si="6"/>
        <v>Las Palmas</v>
      </c>
      <c r="F42" s="54">
        <f t="shared" si="8"/>
        <v>497729</v>
      </c>
      <c r="G42" s="54">
        <f t="shared" si="9"/>
        <v>559441</v>
      </c>
    </row>
    <row r="43" spans="1:9" x14ac:dyDescent="0.25">
      <c r="A43" s="54" t="str">
        <f t="shared" si="5"/>
        <v>Bahía de Algeciras</v>
      </c>
      <c r="B43" s="55">
        <f t="shared" si="3"/>
        <v>676828</v>
      </c>
      <c r="C43" s="55">
        <f t="shared" si="4"/>
        <v>709152</v>
      </c>
      <c r="D43" s="55">
        <f t="shared" si="7"/>
        <v>3</v>
      </c>
      <c r="E43" s="54" t="str">
        <f t="shared" si="6"/>
        <v>Bilbao</v>
      </c>
      <c r="F43" s="54">
        <f t="shared" si="8"/>
        <v>484154.6</v>
      </c>
      <c r="G43" s="54">
        <f t="shared" si="9"/>
        <v>626695</v>
      </c>
    </row>
    <row r="44" spans="1:9" x14ac:dyDescent="0.25">
      <c r="A44" s="54" t="str">
        <f t="shared" si="5"/>
        <v>Bahía de Cádiz</v>
      </c>
      <c r="B44" s="55">
        <f t="shared" si="3"/>
        <v>77423</v>
      </c>
      <c r="C44" s="55">
        <f t="shared" si="4"/>
        <v>57066</v>
      </c>
      <c r="D44" s="55">
        <f t="shared" si="7"/>
        <v>14</v>
      </c>
      <c r="E44" s="54" t="str">
        <f t="shared" si="6"/>
        <v>Santa Cruz de Tenerife</v>
      </c>
      <c r="F44" s="54">
        <f t="shared" si="8"/>
        <v>351333</v>
      </c>
      <c r="G44" s="54">
        <f t="shared" si="9"/>
        <v>398438</v>
      </c>
    </row>
    <row r="45" spans="1:9" x14ac:dyDescent="0.25">
      <c r="A45" s="54" t="str">
        <f t="shared" si="5"/>
        <v>Baleares</v>
      </c>
      <c r="B45" s="55">
        <f t="shared" si="3"/>
        <v>91851</v>
      </c>
      <c r="C45" s="55">
        <f t="shared" si="4"/>
        <v>120376</v>
      </c>
      <c r="D45" s="55">
        <f t="shared" si="7"/>
        <v>11</v>
      </c>
      <c r="E45" s="54" t="str">
        <f t="shared" si="6"/>
        <v>Vigo</v>
      </c>
      <c r="F45" s="54">
        <f t="shared" si="8"/>
        <v>218753</v>
      </c>
      <c r="G45" s="54">
        <f t="shared" si="9"/>
        <v>171917</v>
      </c>
    </row>
    <row r="46" spans="1:9" x14ac:dyDescent="0.25">
      <c r="A46" s="54" t="str">
        <f t="shared" si="5"/>
        <v>Barcelona</v>
      </c>
      <c r="B46" s="55">
        <f t="shared" si="3"/>
        <v>1782809.5119047603</v>
      </c>
      <c r="C46" s="55">
        <f t="shared" si="4"/>
        <v>1927007</v>
      </c>
      <c r="D46" s="55">
        <f t="shared" si="7"/>
        <v>2</v>
      </c>
      <c r="E46" s="54" t="str">
        <f t="shared" si="6"/>
        <v>Alicante</v>
      </c>
      <c r="F46" s="54">
        <f t="shared" si="8"/>
        <v>153896</v>
      </c>
      <c r="G46" s="54">
        <f t="shared" si="9"/>
        <v>170739</v>
      </c>
    </row>
    <row r="47" spans="1:9" x14ac:dyDescent="0.25">
      <c r="A47" s="54" t="str">
        <f t="shared" si="5"/>
        <v>Bilbao</v>
      </c>
      <c r="B47" s="55">
        <f t="shared" si="3"/>
        <v>484154.6</v>
      </c>
      <c r="C47" s="55">
        <f t="shared" si="4"/>
        <v>626695</v>
      </c>
      <c r="D47" s="55">
        <f t="shared" si="7"/>
        <v>5</v>
      </c>
      <c r="E47" s="54" t="str">
        <f t="shared" si="6"/>
        <v>Castellón</v>
      </c>
      <c r="F47" s="54">
        <f t="shared" si="8"/>
        <v>127819</v>
      </c>
      <c r="G47" s="54">
        <f t="shared" si="9"/>
        <v>195140</v>
      </c>
    </row>
    <row r="48" spans="1:9" x14ac:dyDescent="0.25">
      <c r="A48" s="54" t="str">
        <f t="shared" si="5"/>
        <v>Cartagena</v>
      </c>
      <c r="B48" s="55">
        <f t="shared" si="3"/>
        <v>56880</v>
      </c>
      <c r="C48" s="55">
        <f t="shared" si="4"/>
        <v>67471</v>
      </c>
      <c r="D48" s="55">
        <f t="shared" si="7"/>
        <v>15</v>
      </c>
      <c r="E48" s="54" t="str">
        <f t="shared" si="6"/>
        <v>Sevilla</v>
      </c>
      <c r="F48" s="54">
        <f t="shared" si="8"/>
        <v>126163</v>
      </c>
      <c r="G48" s="54">
        <f t="shared" si="9"/>
        <v>136627</v>
      </c>
    </row>
    <row r="49" spans="1:7" x14ac:dyDescent="0.25">
      <c r="A49" s="54" t="str">
        <f t="shared" si="5"/>
        <v>Castellón</v>
      </c>
      <c r="B49" s="55">
        <f t="shared" si="3"/>
        <v>127819</v>
      </c>
      <c r="C49" s="55">
        <f t="shared" si="4"/>
        <v>195140</v>
      </c>
      <c r="D49" s="55">
        <f t="shared" si="7"/>
        <v>9</v>
      </c>
      <c r="E49" s="54" t="str">
        <f t="shared" si="6"/>
        <v>Baleares</v>
      </c>
      <c r="F49" s="54">
        <f t="shared" si="8"/>
        <v>91851</v>
      </c>
      <c r="G49" s="54">
        <f t="shared" si="9"/>
        <v>120376</v>
      </c>
    </row>
    <row r="50" spans="1:7" x14ac:dyDescent="0.25">
      <c r="A50" s="54" t="str">
        <f t="shared" si="5"/>
        <v>Ceuta</v>
      </c>
      <c r="B50" s="55">
        <f t="shared" si="3"/>
        <v>6020</v>
      </c>
      <c r="C50" s="55">
        <f t="shared" si="4"/>
        <v>10778</v>
      </c>
      <c r="D50" s="55">
        <f t="shared" si="7"/>
        <v>24</v>
      </c>
      <c r="E50" s="54" t="str">
        <f t="shared" si="6"/>
        <v>Gijón</v>
      </c>
      <c r="F50" s="54">
        <f t="shared" si="8"/>
        <v>84254</v>
      </c>
      <c r="G50" s="54">
        <f t="shared" si="9"/>
        <v>75687</v>
      </c>
    </row>
    <row r="51" spans="1:7" x14ac:dyDescent="0.25">
      <c r="A51" s="54" t="str">
        <f t="shared" si="5"/>
        <v>Ferrol-San Cibrao</v>
      </c>
      <c r="B51" s="55">
        <f t="shared" si="3"/>
        <v>12473</v>
      </c>
      <c r="C51" s="55">
        <f t="shared" si="4"/>
        <v>8277</v>
      </c>
      <c r="D51" s="55">
        <f t="shared" si="7"/>
        <v>22</v>
      </c>
      <c r="E51" s="54" t="str">
        <f t="shared" si="6"/>
        <v>Huelva</v>
      </c>
      <c r="F51" s="54">
        <f t="shared" si="8"/>
        <v>83802</v>
      </c>
      <c r="G51" s="54">
        <f t="shared" si="9"/>
        <v>73970</v>
      </c>
    </row>
    <row r="52" spans="1:7" x14ac:dyDescent="0.25">
      <c r="A52" s="54" t="str">
        <f t="shared" si="5"/>
        <v>Gijón</v>
      </c>
      <c r="B52" s="55">
        <f t="shared" si="3"/>
        <v>84254</v>
      </c>
      <c r="C52" s="55">
        <f t="shared" si="4"/>
        <v>75687</v>
      </c>
      <c r="D52" s="55">
        <f t="shared" si="7"/>
        <v>12</v>
      </c>
      <c r="E52" s="54" t="str">
        <f t="shared" si="6"/>
        <v>Bahía de Cádiz</v>
      </c>
      <c r="F52" s="54">
        <f t="shared" si="8"/>
        <v>77423</v>
      </c>
      <c r="G52" s="54">
        <f t="shared" si="9"/>
        <v>57066</v>
      </c>
    </row>
    <row r="53" spans="1:7" x14ac:dyDescent="0.25">
      <c r="A53" s="54" t="str">
        <f t="shared" si="5"/>
        <v>Huelva</v>
      </c>
      <c r="B53" s="55">
        <f t="shared" si="3"/>
        <v>83802</v>
      </c>
      <c r="C53" s="55">
        <f t="shared" si="4"/>
        <v>73970</v>
      </c>
      <c r="D53" s="55">
        <f t="shared" si="7"/>
        <v>13</v>
      </c>
      <c r="E53" s="54" t="str">
        <f t="shared" si="6"/>
        <v>Cartagena</v>
      </c>
      <c r="F53" s="54">
        <f t="shared" si="8"/>
        <v>56880</v>
      </c>
      <c r="G53" s="54">
        <f t="shared" si="9"/>
        <v>67471</v>
      </c>
    </row>
    <row r="54" spans="1:7" x14ac:dyDescent="0.25">
      <c r="A54" s="54" t="str">
        <f t="shared" si="5"/>
        <v>Las Palmas</v>
      </c>
      <c r="B54" s="55">
        <f t="shared" si="3"/>
        <v>497729</v>
      </c>
      <c r="C54" s="55">
        <f t="shared" si="4"/>
        <v>559441</v>
      </c>
      <c r="D54" s="55">
        <f t="shared" si="7"/>
        <v>4</v>
      </c>
      <c r="E54" s="54" t="str">
        <f t="shared" si="6"/>
        <v>Tarragona</v>
      </c>
      <c r="F54" s="54">
        <f t="shared" si="8"/>
        <v>42438</v>
      </c>
      <c r="G54" s="54">
        <f t="shared" si="9"/>
        <v>47923</v>
      </c>
    </row>
    <row r="55" spans="1:7" x14ac:dyDescent="0.25">
      <c r="A55" s="54" t="str">
        <f t="shared" si="5"/>
        <v>Málaga</v>
      </c>
      <c r="B55" s="55">
        <f t="shared" si="3"/>
        <v>26604</v>
      </c>
      <c r="C55" s="55">
        <f t="shared" si="4"/>
        <v>38921</v>
      </c>
      <c r="D55" s="55">
        <f t="shared" si="7"/>
        <v>19</v>
      </c>
      <c r="E55" s="54" t="str">
        <f t="shared" si="6"/>
        <v>Marín y Ría de Pontevedra</v>
      </c>
      <c r="F55" s="54">
        <f t="shared" si="8"/>
        <v>40575</v>
      </c>
      <c r="G55" s="54">
        <f t="shared" si="9"/>
        <v>71643</v>
      </c>
    </row>
    <row r="56" spans="1:7" x14ac:dyDescent="0.25">
      <c r="A56" s="54" t="str">
        <f t="shared" si="5"/>
        <v>Marín y Ría de Pontevedra</v>
      </c>
      <c r="B56" s="55">
        <f t="shared" si="3"/>
        <v>40575</v>
      </c>
      <c r="C56" s="55">
        <f t="shared" si="4"/>
        <v>71643</v>
      </c>
      <c r="D56" s="55">
        <f t="shared" si="7"/>
        <v>17</v>
      </c>
      <c r="E56" s="54" t="str">
        <f t="shared" si="6"/>
        <v>Vilagarcía</v>
      </c>
      <c r="F56" s="54">
        <f t="shared" ref="F56:F66" si="10">LOOKUP(E56,$A$39:$A$66,$B$39:$B$66)</f>
        <v>35707</v>
      </c>
      <c r="G56" s="54">
        <f t="shared" si="9"/>
        <v>41228</v>
      </c>
    </row>
    <row r="57" spans="1:7" x14ac:dyDescent="0.25">
      <c r="A57" s="54" t="str">
        <f t="shared" si="5"/>
        <v>Melilla</v>
      </c>
      <c r="B57" s="55">
        <f t="shared" si="3"/>
        <v>11276</v>
      </c>
      <c r="C57" s="55">
        <f t="shared" si="4"/>
        <v>17924</v>
      </c>
      <c r="D57" s="55">
        <f t="shared" si="7"/>
        <v>23</v>
      </c>
      <c r="E57" s="54" t="str">
        <f t="shared" si="6"/>
        <v>Málaga</v>
      </c>
      <c r="F57" s="54">
        <f t="shared" si="10"/>
        <v>26604</v>
      </c>
      <c r="G57" s="54">
        <f t="shared" si="9"/>
        <v>38921</v>
      </c>
    </row>
    <row r="58" spans="1:7" x14ac:dyDescent="0.25">
      <c r="A58" s="54" t="str">
        <f t="shared" si="5"/>
        <v>Motril</v>
      </c>
      <c r="B58" s="55">
        <f t="shared" si="3"/>
        <v>67</v>
      </c>
      <c r="C58" s="55">
        <f t="shared" si="4"/>
        <v>612</v>
      </c>
      <c r="D58" s="55">
        <f t="shared" si="7"/>
        <v>26</v>
      </c>
      <c r="E58" s="54" t="str">
        <f t="shared" si="6"/>
        <v>Santander</v>
      </c>
      <c r="F58" s="54">
        <f t="shared" si="10"/>
        <v>26111</v>
      </c>
      <c r="G58" s="54">
        <f t="shared" si="9"/>
        <v>14314</v>
      </c>
    </row>
    <row r="59" spans="1:7" x14ac:dyDescent="0.25">
      <c r="A59" s="54" t="str">
        <f t="shared" si="5"/>
        <v>Pasaia</v>
      </c>
      <c r="B59" s="55">
        <f t="shared" si="3"/>
        <v>4366</v>
      </c>
      <c r="C59" s="55">
        <f t="shared" si="4"/>
        <v>0</v>
      </c>
      <c r="D59" s="55">
        <f t="shared" si="7"/>
        <v>25</v>
      </c>
      <c r="E59" s="54" t="str">
        <f t="shared" si="6"/>
        <v>Almería</v>
      </c>
      <c r="F59" s="54">
        <f t="shared" si="10"/>
        <v>23869</v>
      </c>
      <c r="G59" s="54">
        <f t="shared" si="9"/>
        <v>23391</v>
      </c>
    </row>
    <row r="60" spans="1:7" x14ac:dyDescent="0.25">
      <c r="A60" s="54" t="str">
        <f t="shared" si="5"/>
        <v>Santa Cruz de Tenerife</v>
      </c>
      <c r="B60" s="55">
        <f t="shared" si="3"/>
        <v>351333</v>
      </c>
      <c r="C60" s="55">
        <f t="shared" si="4"/>
        <v>398438</v>
      </c>
      <c r="D60" s="55">
        <f t="shared" si="7"/>
        <v>6</v>
      </c>
      <c r="E60" s="54" t="str">
        <f t="shared" si="6"/>
        <v>Ferrol-San Cibrao</v>
      </c>
      <c r="F60" s="54">
        <f t="shared" si="10"/>
        <v>12473</v>
      </c>
      <c r="G60" s="54">
        <f t="shared" si="9"/>
        <v>8277</v>
      </c>
    </row>
    <row r="61" spans="1:7" x14ac:dyDescent="0.25">
      <c r="A61" s="54" t="str">
        <f t="shared" si="5"/>
        <v>Santander</v>
      </c>
      <c r="B61" s="55">
        <f t="shared" si="3"/>
        <v>26111</v>
      </c>
      <c r="C61" s="55">
        <f t="shared" si="4"/>
        <v>14314</v>
      </c>
      <c r="D61" s="55">
        <f t="shared" si="7"/>
        <v>20</v>
      </c>
      <c r="E61" s="54" t="str">
        <f t="shared" si="6"/>
        <v>Melilla</v>
      </c>
      <c r="F61" s="54">
        <f t="shared" si="10"/>
        <v>11276</v>
      </c>
      <c r="G61" s="54">
        <f t="shared" si="9"/>
        <v>17924</v>
      </c>
    </row>
    <row r="62" spans="1:7" x14ac:dyDescent="0.25">
      <c r="A62" s="54" t="str">
        <f t="shared" si="5"/>
        <v>Sevilla</v>
      </c>
      <c r="B62" s="55">
        <f t="shared" si="3"/>
        <v>126163</v>
      </c>
      <c r="C62" s="55">
        <f t="shared" si="4"/>
        <v>136627</v>
      </c>
      <c r="D62" s="55">
        <f t="shared" si="7"/>
        <v>10</v>
      </c>
      <c r="E62" s="54" t="str">
        <f t="shared" si="6"/>
        <v>Ceuta</v>
      </c>
      <c r="F62" s="54">
        <f t="shared" si="10"/>
        <v>6020</v>
      </c>
      <c r="G62" s="54">
        <f t="shared" si="9"/>
        <v>10778</v>
      </c>
    </row>
    <row r="63" spans="1:7" x14ac:dyDescent="0.25">
      <c r="A63" s="54" t="str">
        <f t="shared" si="5"/>
        <v>Tarragona</v>
      </c>
      <c r="B63" s="55">
        <f t="shared" si="3"/>
        <v>42438</v>
      </c>
      <c r="C63" s="55">
        <f t="shared" si="4"/>
        <v>47923</v>
      </c>
      <c r="D63" s="55">
        <f t="shared" si="7"/>
        <v>16</v>
      </c>
      <c r="E63" s="54" t="str">
        <f t="shared" si="6"/>
        <v>Pasaia</v>
      </c>
      <c r="F63" s="54">
        <f t="shared" si="10"/>
        <v>4366</v>
      </c>
      <c r="G63" s="54">
        <f t="shared" si="9"/>
        <v>0</v>
      </c>
    </row>
    <row r="64" spans="1:7" x14ac:dyDescent="0.25">
      <c r="A64" s="54" t="str">
        <f t="shared" si="5"/>
        <v>Valencia</v>
      </c>
      <c r="B64" s="55">
        <f t="shared" si="3"/>
        <v>2367515</v>
      </c>
      <c r="C64" s="55">
        <f t="shared" si="4"/>
        <v>2503088</v>
      </c>
      <c r="D64" s="55">
        <f t="shared" si="7"/>
        <v>1</v>
      </c>
      <c r="E64" s="54" t="str">
        <f t="shared" si="6"/>
        <v>Motril</v>
      </c>
      <c r="F64" s="54">
        <f t="shared" si="10"/>
        <v>67</v>
      </c>
      <c r="G64" s="54">
        <f t="shared" si="9"/>
        <v>612</v>
      </c>
    </row>
    <row r="65" spans="1:7" x14ac:dyDescent="0.25">
      <c r="A65" s="54" t="str">
        <f t="shared" si="5"/>
        <v>Vigo</v>
      </c>
      <c r="B65" s="55">
        <f t="shared" si="3"/>
        <v>218753</v>
      </c>
      <c r="C65" s="55">
        <f t="shared" si="4"/>
        <v>171917</v>
      </c>
      <c r="D65" s="55">
        <f t="shared" si="7"/>
        <v>7</v>
      </c>
      <c r="E65" s="54" t="str">
        <f t="shared" si="6"/>
        <v>A Coruña</v>
      </c>
      <c r="F65" s="54">
        <f t="shared" si="10"/>
        <v>3</v>
      </c>
      <c r="G65" s="54">
        <f t="shared" si="9"/>
        <v>6</v>
      </c>
    </row>
    <row r="66" spans="1:7" x14ac:dyDescent="0.25">
      <c r="A66" s="54" t="str">
        <f t="shared" si="5"/>
        <v>Vilagarcía</v>
      </c>
      <c r="B66" s="55">
        <f t="shared" si="3"/>
        <v>35707</v>
      </c>
      <c r="C66" s="55">
        <f t="shared" si="4"/>
        <v>41228</v>
      </c>
      <c r="D66" s="55">
        <f t="shared" si="7"/>
        <v>18</v>
      </c>
      <c r="E66" s="54" t="str">
        <f t="shared" si="6"/>
        <v>Avilés</v>
      </c>
      <c r="F66" s="54">
        <f t="shared" si="10"/>
        <v>0</v>
      </c>
      <c r="G66" s="54">
        <f t="shared" si="9"/>
        <v>4</v>
      </c>
    </row>
    <row r="67" spans="1:7" x14ac:dyDescent="0.25">
      <c r="A67" s="56"/>
      <c r="B67" s="56"/>
      <c r="C67" s="56"/>
      <c r="D67" s="56"/>
      <c r="E67" s="56"/>
      <c r="F67" s="56"/>
      <c r="G67" s="54"/>
    </row>
    <row r="68" spans="1:7" x14ac:dyDescent="0.25">
      <c r="A68" s="64"/>
      <c r="B68" s="65"/>
      <c r="C68" s="65"/>
      <c r="D68" s="65"/>
      <c r="E68" s="65"/>
      <c r="F68" s="66"/>
      <c r="G68" s="5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113</v>
      </c>
    </row>
    <row r="2" spans="1:12" s="40" customFormat="1" ht="21" x14ac:dyDescent="0.25">
      <c r="I2" s="40" t="s">
        <v>127</v>
      </c>
    </row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160256</v>
      </c>
      <c r="E7" s="2">
        <v>6586</v>
      </c>
      <c r="F7" s="45">
        <f>((E7*100)/D7)-100</f>
        <v>-95.890325479233226</v>
      </c>
      <c r="G7" s="46"/>
      <c r="H7" s="46"/>
      <c r="I7" s="46"/>
    </row>
    <row r="8" spans="1:12" x14ac:dyDescent="0.25">
      <c r="A8" s="47" t="s">
        <v>136</v>
      </c>
      <c r="B8" s="3">
        <v>6859</v>
      </c>
      <c r="C8" s="3">
        <v>0</v>
      </c>
      <c r="D8" s="3">
        <v>206457</v>
      </c>
      <c r="E8" s="3">
        <v>22340</v>
      </c>
      <c r="F8" s="48">
        <f t="shared" ref="F8:F34" si="0">((E8*100)/D8)-100</f>
        <v>-89.179344851470276</v>
      </c>
      <c r="G8" s="46"/>
      <c r="H8" s="46"/>
      <c r="I8" s="46"/>
    </row>
    <row r="9" spans="1:12" x14ac:dyDescent="0.25">
      <c r="A9" s="44" t="s">
        <v>137</v>
      </c>
      <c r="B9" s="2">
        <v>51747</v>
      </c>
      <c r="C9" s="2">
        <v>3501</v>
      </c>
      <c r="D9" s="2">
        <v>958384</v>
      </c>
      <c r="E9" s="2">
        <v>127024</v>
      </c>
      <c r="F9" s="45">
        <f t="shared" si="0"/>
        <v>-86.74602247115979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4544</v>
      </c>
      <c r="E10" s="3">
        <v>0</v>
      </c>
      <c r="F10" s="61">
        <f t="shared" si="0"/>
        <v>-100</v>
      </c>
      <c r="G10" s="46"/>
      <c r="H10" s="46"/>
      <c r="I10" s="46"/>
    </row>
    <row r="11" spans="1:12" x14ac:dyDescent="0.25">
      <c r="A11" s="44" t="s">
        <v>139</v>
      </c>
      <c r="B11" s="2">
        <v>385428</v>
      </c>
      <c r="C11" s="2">
        <v>79964</v>
      </c>
      <c r="D11" s="2">
        <v>6102657</v>
      </c>
      <c r="E11" s="2">
        <v>1545826</v>
      </c>
      <c r="F11" s="45">
        <f t="shared" si="0"/>
        <v>-74.669623411573028</v>
      </c>
      <c r="G11" s="46"/>
      <c r="H11" s="46"/>
      <c r="I11" s="46"/>
    </row>
    <row r="12" spans="1:12" x14ac:dyDescent="0.25">
      <c r="A12" s="47" t="s">
        <v>140</v>
      </c>
      <c r="B12" s="3">
        <v>26697</v>
      </c>
      <c r="C12" s="3">
        <v>944</v>
      </c>
      <c r="D12" s="3">
        <v>499710</v>
      </c>
      <c r="E12" s="3">
        <v>56385</v>
      </c>
      <c r="F12" s="48">
        <f t="shared" si="0"/>
        <v>-88.716455544215648</v>
      </c>
      <c r="G12" s="46"/>
      <c r="H12" s="46"/>
      <c r="I12" s="46"/>
    </row>
    <row r="13" spans="1:12" x14ac:dyDescent="0.25">
      <c r="A13" s="44" t="s">
        <v>141</v>
      </c>
      <c r="B13" s="2">
        <v>300830</v>
      </c>
      <c r="C13" s="2">
        <v>158417</v>
      </c>
      <c r="D13" s="2">
        <v>9524740</v>
      </c>
      <c r="E13" s="2">
        <v>3782911</v>
      </c>
      <c r="F13" s="45">
        <f t="shared" si="0"/>
        <v>-60.283314820142074</v>
      </c>
      <c r="G13" s="46"/>
      <c r="H13" s="46"/>
      <c r="I13" s="46"/>
    </row>
    <row r="14" spans="1:12" x14ac:dyDescent="0.25">
      <c r="A14" s="47" t="s">
        <v>142</v>
      </c>
      <c r="B14" s="3">
        <v>147128</v>
      </c>
      <c r="C14" s="3">
        <v>31966</v>
      </c>
      <c r="D14" s="3">
        <v>4628562</v>
      </c>
      <c r="E14" s="3">
        <v>857966</v>
      </c>
      <c r="F14" s="48">
        <f t="shared" si="0"/>
        <v>-81.46365977165263</v>
      </c>
      <c r="G14" s="46"/>
      <c r="H14" s="46"/>
      <c r="I14" s="46"/>
    </row>
    <row r="15" spans="1:12" x14ac:dyDescent="0.25">
      <c r="A15" s="44" t="s">
        <v>143</v>
      </c>
      <c r="B15" s="2">
        <v>5085</v>
      </c>
      <c r="C15" s="2">
        <v>524</v>
      </c>
      <c r="D15" s="2">
        <v>160544</v>
      </c>
      <c r="E15" s="2">
        <v>45583</v>
      </c>
      <c r="F15" s="45">
        <f t="shared" si="0"/>
        <v>-71.607160653777157</v>
      </c>
      <c r="G15" s="46"/>
      <c r="H15" s="46"/>
      <c r="I15" s="46"/>
    </row>
    <row r="16" spans="1:12" x14ac:dyDescent="0.25">
      <c r="A16" s="47" t="s">
        <v>144</v>
      </c>
      <c r="B16" s="3">
        <v>9283</v>
      </c>
      <c r="C16" s="3">
        <v>0</v>
      </c>
      <c r="D16" s="3">
        <v>250058</v>
      </c>
      <c r="E16" s="3">
        <v>18862</v>
      </c>
      <c r="F16" s="48">
        <f t="shared" si="0"/>
        <v>-92.456949987602883</v>
      </c>
      <c r="G16" s="46"/>
      <c r="H16" s="46"/>
      <c r="I16" s="46"/>
    </row>
    <row r="17" spans="1:9" x14ac:dyDescent="0.25">
      <c r="A17" s="44" t="s">
        <v>145</v>
      </c>
      <c r="B17" s="2">
        <v>0</v>
      </c>
      <c r="C17" s="2">
        <v>0</v>
      </c>
      <c r="D17" s="2">
        <v>5462</v>
      </c>
      <c r="E17" s="2">
        <v>0</v>
      </c>
      <c r="F17" s="45">
        <f t="shared" si="0"/>
        <v>-100</v>
      </c>
      <c r="G17" s="46"/>
      <c r="H17" s="46"/>
      <c r="I17" s="46"/>
    </row>
    <row r="18" spans="1:9" x14ac:dyDescent="0.25">
      <c r="A18" s="47" t="s">
        <v>146</v>
      </c>
      <c r="B18" s="3">
        <v>165366</v>
      </c>
      <c r="C18" s="3">
        <v>49274</v>
      </c>
      <c r="D18" s="3">
        <v>2110304</v>
      </c>
      <c r="E18" s="3">
        <v>786289</v>
      </c>
      <c r="F18" s="48">
        <f t="shared" si="0"/>
        <v>-62.740486678696527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14928</v>
      </c>
      <c r="E19" s="2">
        <v>3040</v>
      </c>
      <c r="F19" s="45">
        <f t="shared" si="0"/>
        <v>-79.635584137191856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15434</v>
      </c>
      <c r="E20" s="3">
        <v>0</v>
      </c>
      <c r="F20" s="48">
        <f t="shared" si="0"/>
        <v>-100</v>
      </c>
      <c r="G20" s="46"/>
      <c r="H20" s="46"/>
      <c r="I20" s="46"/>
    </row>
    <row r="21" spans="1:9" x14ac:dyDescent="0.25">
      <c r="A21" s="44" t="s">
        <v>149</v>
      </c>
      <c r="B21" s="2">
        <v>2499</v>
      </c>
      <c r="C21" s="2">
        <v>2137</v>
      </c>
      <c r="D21" s="2">
        <v>44601</v>
      </c>
      <c r="E21" s="2">
        <v>40845</v>
      </c>
      <c r="F21" s="45">
        <f t="shared" si="0"/>
        <v>-8.4213358444877855</v>
      </c>
      <c r="G21" s="46"/>
      <c r="H21" s="46"/>
      <c r="I21" s="46"/>
    </row>
    <row r="22" spans="1:9" x14ac:dyDescent="0.25">
      <c r="A22" s="47" t="s">
        <v>150</v>
      </c>
      <c r="B22" s="3">
        <v>384392</v>
      </c>
      <c r="C22" s="3">
        <v>123321</v>
      </c>
      <c r="D22" s="3">
        <v>3001046</v>
      </c>
      <c r="E22" s="3">
        <v>1590002</v>
      </c>
      <c r="F22" s="48">
        <f t="shared" si="0"/>
        <v>-47.018406249021176</v>
      </c>
      <c r="G22" s="46"/>
      <c r="H22" s="46"/>
      <c r="I22" s="46"/>
    </row>
    <row r="23" spans="1:9" x14ac:dyDescent="0.25">
      <c r="A23" s="44" t="s">
        <v>151</v>
      </c>
      <c r="B23" s="2">
        <v>48983</v>
      </c>
      <c r="C23" s="2">
        <v>9568</v>
      </c>
      <c r="D23" s="2">
        <v>889024</v>
      </c>
      <c r="E23" s="2">
        <v>214219</v>
      </c>
      <c r="F23" s="45">
        <f t="shared" si="0"/>
        <v>-75.9040250881866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61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64881</v>
      </c>
      <c r="C25" s="2">
        <v>11959</v>
      </c>
      <c r="D25" s="2">
        <v>842983</v>
      </c>
      <c r="E25" s="2">
        <v>234536</v>
      </c>
      <c r="F25" s="45">
        <f t="shared" si="0"/>
        <v>-72.177849375372929</v>
      </c>
      <c r="G25" s="46"/>
      <c r="H25" s="46"/>
      <c r="I25" s="46"/>
    </row>
    <row r="26" spans="1:9" x14ac:dyDescent="0.25">
      <c r="A26" s="47" t="s">
        <v>154</v>
      </c>
      <c r="B26" s="3">
        <v>13307</v>
      </c>
      <c r="C26" s="3">
        <v>0</v>
      </c>
      <c r="D26" s="3">
        <v>242393</v>
      </c>
      <c r="E26" s="3">
        <v>18014</v>
      </c>
      <c r="F26" s="48">
        <f t="shared" si="0"/>
        <v>-92.568267235439961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205</v>
      </c>
      <c r="E27" s="2">
        <v>0</v>
      </c>
      <c r="F27" s="60">
        <f t="shared" si="0"/>
        <v>-100</v>
      </c>
      <c r="G27" s="46"/>
      <c r="H27" s="46"/>
      <c r="I27" s="46"/>
    </row>
    <row r="28" spans="1:9" x14ac:dyDescent="0.25">
      <c r="A28" s="47" t="s">
        <v>156</v>
      </c>
      <c r="B28" s="3">
        <v>623856</v>
      </c>
      <c r="C28" s="3">
        <v>257219</v>
      </c>
      <c r="D28" s="3">
        <v>6305604</v>
      </c>
      <c r="E28" s="3">
        <v>3488716</v>
      </c>
      <c r="F28" s="48">
        <f t="shared" si="0"/>
        <v>-44.672770443560999</v>
      </c>
      <c r="G28" s="46"/>
      <c r="H28" s="46"/>
      <c r="I28" s="46"/>
    </row>
    <row r="29" spans="1:9" x14ac:dyDescent="0.25">
      <c r="A29" s="44" t="s">
        <v>157</v>
      </c>
      <c r="B29" s="2">
        <v>7401</v>
      </c>
      <c r="C29" s="2">
        <v>4944</v>
      </c>
      <c r="D29" s="2">
        <v>235625</v>
      </c>
      <c r="E29" s="2">
        <v>73244</v>
      </c>
      <c r="F29" s="45">
        <f t="shared" si="0"/>
        <v>-68.915013262599473</v>
      </c>
      <c r="G29" s="46"/>
      <c r="H29" s="46"/>
      <c r="I29" s="46"/>
    </row>
    <row r="30" spans="1:9" x14ac:dyDescent="0.25">
      <c r="A30" s="47" t="s">
        <v>158</v>
      </c>
      <c r="B30" s="3">
        <v>579</v>
      </c>
      <c r="C30" s="3">
        <v>0</v>
      </c>
      <c r="D30" s="3">
        <v>20518</v>
      </c>
      <c r="E30" s="3">
        <v>906</v>
      </c>
      <c r="F30" s="48">
        <f t="shared" si="0"/>
        <v>-95.584364947850673</v>
      </c>
      <c r="G30" s="46"/>
      <c r="H30" s="46"/>
      <c r="I30" s="46"/>
    </row>
    <row r="31" spans="1:9" x14ac:dyDescent="0.25">
      <c r="A31" s="44" t="s">
        <v>159</v>
      </c>
      <c r="B31" s="2">
        <v>0</v>
      </c>
      <c r="C31" s="2">
        <v>0</v>
      </c>
      <c r="D31" s="2">
        <v>128089</v>
      </c>
      <c r="E31" s="2">
        <v>1463</v>
      </c>
      <c r="F31" s="45">
        <f t="shared" si="0"/>
        <v>-98.857825418263857</v>
      </c>
      <c r="G31" s="46"/>
      <c r="H31" s="46"/>
      <c r="I31" s="46"/>
    </row>
    <row r="32" spans="1:9" x14ac:dyDescent="0.25">
      <c r="A32" s="47" t="s">
        <v>160</v>
      </c>
      <c r="B32" s="3">
        <v>59681</v>
      </c>
      <c r="C32" s="3">
        <v>24615</v>
      </c>
      <c r="D32" s="3">
        <v>1112727</v>
      </c>
      <c r="E32" s="3">
        <v>419121</v>
      </c>
      <c r="F32" s="48">
        <f t="shared" si="0"/>
        <v>-62.333887826933292</v>
      </c>
      <c r="G32" s="46"/>
      <c r="H32" s="46"/>
      <c r="I32" s="46"/>
    </row>
    <row r="33" spans="1:9" x14ac:dyDescent="0.25">
      <c r="A33" s="44" t="s">
        <v>161</v>
      </c>
      <c r="B33" s="2">
        <v>1877</v>
      </c>
      <c r="C33" s="2">
        <v>0</v>
      </c>
      <c r="D33" s="2">
        <v>141704</v>
      </c>
      <c r="E33" s="2">
        <v>9425</v>
      </c>
      <c r="F33" s="45">
        <f t="shared" si="0"/>
        <v>-93.348811607294081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890</v>
      </c>
      <c r="E34" s="3">
        <v>0</v>
      </c>
      <c r="F34" s="48">
        <f t="shared" si="0"/>
        <v>-100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2305879</v>
      </c>
      <c r="C35" s="50">
        <f t="shared" ref="C35:E35" si="1">SUM(C7:C34)</f>
        <v>758353</v>
      </c>
      <c r="D35" s="50">
        <f t="shared" si="1"/>
        <v>37607449</v>
      </c>
      <c r="E35" s="50">
        <f t="shared" si="1"/>
        <v>13343303</v>
      </c>
      <c r="F35" s="51">
        <f t="shared" ref="F35" si="2">((E35*100)/D35)-100</f>
        <v>-64.519521119339942</v>
      </c>
      <c r="G35" s="46"/>
      <c r="H35" s="46"/>
      <c r="I35" s="46"/>
    </row>
    <row r="36" spans="1:9" x14ac:dyDescent="0.25">
      <c r="A36" s="52" t="s">
        <v>88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6586</v>
      </c>
      <c r="C39" s="55">
        <f t="shared" si="4"/>
        <v>160256</v>
      </c>
      <c r="D39" s="55">
        <f>_xlfn.RANK.EQ(B39,$B$39:$B$66)+COUNTIF($B$39:$B$66,B39)-1</f>
        <v>19</v>
      </c>
      <c r="E39" s="54" t="str">
        <f t="shared" ref="E39:E66" si="6">INDEX($A$39:$B$66,MATCH(ROW()-38,$D$39:$D$66,0),1)</f>
        <v>Baleares</v>
      </c>
      <c r="F39" s="54">
        <f>LOOKUP(E39,$A$39:$A$66,$B$39:$B$66)</f>
        <v>3782911</v>
      </c>
      <c r="G39" s="54">
        <f>LOOKUP(E39,$A$39:$A$66,$C$39:$C$66)</f>
        <v>9524740</v>
      </c>
    </row>
    <row r="40" spans="1:9" x14ac:dyDescent="0.25">
      <c r="A40" s="54" t="str">
        <f t="shared" si="5"/>
        <v>Alicante</v>
      </c>
      <c r="B40" s="55">
        <f t="shared" si="3"/>
        <v>22340</v>
      </c>
      <c r="C40" s="55">
        <f t="shared" si="4"/>
        <v>206457</v>
      </c>
      <c r="D40" s="55">
        <f t="shared" ref="D40:D66" si="7">_xlfn.RANK.EQ(B40,$B$39:$B$66)+COUNTIF($B$39:$B$66,B40)-1</f>
        <v>15</v>
      </c>
      <c r="E40" s="54" t="str">
        <f t="shared" si="6"/>
        <v>Santa Cruz de Tenerife</v>
      </c>
      <c r="F40" s="54">
        <f t="shared" ref="F40:F55" si="8">LOOKUP(E40,$A$39:$A$66,$B$39:$B$66)</f>
        <v>3488716</v>
      </c>
      <c r="G40" s="54">
        <f t="shared" ref="G40:G66" si="9">LOOKUP(E40,$A$39:$A$66,$C$39:$C$66)</f>
        <v>6305604</v>
      </c>
    </row>
    <row r="41" spans="1:9" x14ac:dyDescent="0.25">
      <c r="A41" s="54" t="str">
        <f t="shared" si="5"/>
        <v>Almería</v>
      </c>
      <c r="B41" s="55">
        <f t="shared" si="3"/>
        <v>127024</v>
      </c>
      <c r="C41" s="55">
        <f t="shared" si="4"/>
        <v>958384</v>
      </c>
      <c r="D41" s="55">
        <f t="shared" si="7"/>
        <v>10</v>
      </c>
      <c r="E41" s="54" t="str">
        <f t="shared" si="6"/>
        <v>Las Palmas</v>
      </c>
      <c r="F41" s="54">
        <f t="shared" si="8"/>
        <v>1590002</v>
      </c>
      <c r="G41" s="54">
        <f t="shared" si="9"/>
        <v>3001046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4544</v>
      </c>
      <c r="D42" s="55">
        <f t="shared" si="7"/>
        <v>28</v>
      </c>
      <c r="E42" s="54" t="str">
        <f t="shared" si="6"/>
        <v>Bahía de Algeciras</v>
      </c>
      <c r="F42" s="54">
        <f t="shared" si="8"/>
        <v>1545826</v>
      </c>
      <c r="G42" s="54">
        <f t="shared" si="9"/>
        <v>6102657</v>
      </c>
    </row>
    <row r="43" spans="1:9" x14ac:dyDescent="0.25">
      <c r="A43" s="54" t="str">
        <f t="shared" si="5"/>
        <v>Bahía de Algeciras</v>
      </c>
      <c r="B43" s="55">
        <f t="shared" si="3"/>
        <v>1545826</v>
      </c>
      <c r="C43" s="55">
        <f t="shared" si="4"/>
        <v>6102657</v>
      </c>
      <c r="D43" s="55">
        <f t="shared" si="7"/>
        <v>4</v>
      </c>
      <c r="E43" s="54" t="str">
        <f t="shared" si="6"/>
        <v>Barcelona</v>
      </c>
      <c r="F43" s="54">
        <f t="shared" si="8"/>
        <v>857966</v>
      </c>
      <c r="G43" s="54">
        <f t="shared" si="9"/>
        <v>4628562</v>
      </c>
    </row>
    <row r="44" spans="1:9" x14ac:dyDescent="0.25">
      <c r="A44" s="54" t="str">
        <f t="shared" si="5"/>
        <v>Bahía de Cádiz</v>
      </c>
      <c r="B44" s="55">
        <f t="shared" si="3"/>
        <v>56385</v>
      </c>
      <c r="C44" s="55">
        <f t="shared" si="4"/>
        <v>499710</v>
      </c>
      <c r="D44" s="55">
        <f t="shared" si="7"/>
        <v>12</v>
      </c>
      <c r="E44" s="54" t="str">
        <f t="shared" si="6"/>
        <v>Ceuta</v>
      </c>
      <c r="F44" s="54">
        <f t="shared" si="8"/>
        <v>786289</v>
      </c>
      <c r="G44" s="54">
        <f t="shared" si="9"/>
        <v>2110304</v>
      </c>
    </row>
    <row r="45" spans="1:9" x14ac:dyDescent="0.25">
      <c r="A45" s="54" t="str">
        <f t="shared" si="5"/>
        <v>Baleares</v>
      </c>
      <c r="B45" s="55">
        <f t="shared" si="3"/>
        <v>3782911</v>
      </c>
      <c r="C45" s="55">
        <f t="shared" si="4"/>
        <v>9524740</v>
      </c>
      <c r="D45" s="55">
        <f t="shared" si="7"/>
        <v>1</v>
      </c>
      <c r="E45" s="54" t="str">
        <f t="shared" si="6"/>
        <v>Valencia</v>
      </c>
      <c r="F45" s="54">
        <f t="shared" si="8"/>
        <v>419121</v>
      </c>
      <c r="G45" s="54">
        <f t="shared" si="9"/>
        <v>1112727</v>
      </c>
    </row>
    <row r="46" spans="1:9" x14ac:dyDescent="0.25">
      <c r="A46" s="54" t="str">
        <f t="shared" si="5"/>
        <v>Barcelona</v>
      </c>
      <c r="B46" s="55">
        <f t="shared" si="3"/>
        <v>857966</v>
      </c>
      <c r="C46" s="55">
        <f t="shared" si="4"/>
        <v>4628562</v>
      </c>
      <c r="D46" s="55">
        <f t="shared" si="7"/>
        <v>5</v>
      </c>
      <c r="E46" s="54" t="str">
        <f t="shared" si="6"/>
        <v>Melilla</v>
      </c>
      <c r="F46" s="54">
        <f t="shared" si="8"/>
        <v>234536</v>
      </c>
      <c r="G46" s="54">
        <f t="shared" si="9"/>
        <v>842983</v>
      </c>
    </row>
    <row r="47" spans="1:9" x14ac:dyDescent="0.25">
      <c r="A47" s="54" t="str">
        <f t="shared" si="5"/>
        <v>Bilbao</v>
      </c>
      <c r="B47" s="55">
        <f t="shared" si="3"/>
        <v>45583</v>
      </c>
      <c r="C47" s="55">
        <f t="shared" si="4"/>
        <v>160544</v>
      </c>
      <c r="D47" s="55">
        <f t="shared" si="7"/>
        <v>13</v>
      </c>
      <c r="E47" s="54" t="str">
        <f t="shared" si="6"/>
        <v>Málaga</v>
      </c>
      <c r="F47" s="54">
        <f t="shared" si="8"/>
        <v>214219</v>
      </c>
      <c r="G47" s="54">
        <f t="shared" si="9"/>
        <v>889024</v>
      </c>
    </row>
    <row r="48" spans="1:9" x14ac:dyDescent="0.25">
      <c r="A48" s="54" t="str">
        <f t="shared" si="5"/>
        <v>Cartagena</v>
      </c>
      <c r="B48" s="55">
        <f t="shared" si="3"/>
        <v>18862</v>
      </c>
      <c r="C48" s="55">
        <f t="shared" si="4"/>
        <v>250058</v>
      </c>
      <c r="D48" s="55">
        <f t="shared" si="7"/>
        <v>16</v>
      </c>
      <c r="E48" s="54" t="str">
        <f t="shared" si="6"/>
        <v>Almería</v>
      </c>
      <c r="F48" s="54">
        <f t="shared" si="8"/>
        <v>127024</v>
      </c>
      <c r="G48" s="54">
        <f t="shared" si="9"/>
        <v>958384</v>
      </c>
    </row>
    <row r="49" spans="1:7" x14ac:dyDescent="0.25">
      <c r="A49" s="54" t="str">
        <f t="shared" si="5"/>
        <v>Castellón</v>
      </c>
      <c r="B49" s="55">
        <f t="shared" si="3"/>
        <v>0</v>
      </c>
      <c r="C49" s="55">
        <f t="shared" si="4"/>
        <v>5462</v>
      </c>
      <c r="D49" s="55">
        <f t="shared" si="7"/>
        <v>28</v>
      </c>
      <c r="E49" s="54" t="str">
        <f t="shared" si="6"/>
        <v>Santander</v>
      </c>
      <c r="F49" s="54">
        <f t="shared" si="8"/>
        <v>73244</v>
      </c>
      <c r="G49" s="54">
        <f t="shared" si="9"/>
        <v>235625</v>
      </c>
    </row>
    <row r="50" spans="1:7" x14ac:dyDescent="0.25">
      <c r="A50" s="54" t="str">
        <f t="shared" si="5"/>
        <v>Ceuta</v>
      </c>
      <c r="B50" s="55">
        <f t="shared" si="3"/>
        <v>786289</v>
      </c>
      <c r="C50" s="55">
        <f t="shared" si="4"/>
        <v>2110304</v>
      </c>
      <c r="D50" s="55">
        <f t="shared" si="7"/>
        <v>6</v>
      </c>
      <c r="E50" s="54" t="str">
        <f t="shared" si="6"/>
        <v>Bahía de Cádiz</v>
      </c>
      <c r="F50" s="54">
        <f t="shared" si="8"/>
        <v>56385</v>
      </c>
      <c r="G50" s="54">
        <f t="shared" si="9"/>
        <v>499710</v>
      </c>
    </row>
    <row r="51" spans="1:7" x14ac:dyDescent="0.25">
      <c r="A51" s="54" t="str">
        <f t="shared" si="5"/>
        <v>Ferrol-San Cibrao</v>
      </c>
      <c r="B51" s="55">
        <f t="shared" si="3"/>
        <v>3040</v>
      </c>
      <c r="C51" s="55">
        <f t="shared" si="4"/>
        <v>14928</v>
      </c>
      <c r="D51" s="55">
        <f t="shared" si="7"/>
        <v>20</v>
      </c>
      <c r="E51" s="54" t="str">
        <f t="shared" si="6"/>
        <v>Bilbao</v>
      </c>
      <c r="F51" s="54">
        <f t="shared" si="8"/>
        <v>45583</v>
      </c>
      <c r="G51" s="54">
        <f t="shared" si="9"/>
        <v>160544</v>
      </c>
    </row>
    <row r="52" spans="1:7" x14ac:dyDescent="0.25">
      <c r="A52" s="54" t="str">
        <f t="shared" si="5"/>
        <v>Gijón</v>
      </c>
      <c r="B52" s="55">
        <f t="shared" si="3"/>
        <v>0</v>
      </c>
      <c r="C52" s="55">
        <f t="shared" si="4"/>
        <v>15434</v>
      </c>
      <c r="D52" s="55">
        <f t="shared" si="7"/>
        <v>28</v>
      </c>
      <c r="E52" s="54" t="str">
        <f t="shared" si="6"/>
        <v>Huelva</v>
      </c>
      <c r="F52" s="54">
        <f t="shared" si="8"/>
        <v>40845</v>
      </c>
      <c r="G52" s="54">
        <f t="shared" si="9"/>
        <v>44601</v>
      </c>
    </row>
    <row r="53" spans="1:7" x14ac:dyDescent="0.25">
      <c r="A53" s="54" t="str">
        <f t="shared" si="5"/>
        <v>Huelva</v>
      </c>
      <c r="B53" s="55">
        <f t="shared" si="3"/>
        <v>40845</v>
      </c>
      <c r="C53" s="55">
        <f t="shared" si="4"/>
        <v>44601</v>
      </c>
      <c r="D53" s="55">
        <f t="shared" si="7"/>
        <v>14</v>
      </c>
      <c r="E53" s="54" t="str">
        <f t="shared" si="6"/>
        <v>Alicante</v>
      </c>
      <c r="F53" s="54">
        <f t="shared" si="8"/>
        <v>22340</v>
      </c>
      <c r="G53" s="54">
        <f t="shared" si="9"/>
        <v>206457</v>
      </c>
    </row>
    <row r="54" spans="1:7" x14ac:dyDescent="0.25">
      <c r="A54" s="54" t="str">
        <f t="shared" si="5"/>
        <v>Las Palmas</v>
      </c>
      <c r="B54" s="55">
        <f t="shared" si="3"/>
        <v>1590002</v>
      </c>
      <c r="C54" s="55">
        <f t="shared" si="4"/>
        <v>3001046</v>
      </c>
      <c r="D54" s="55">
        <f t="shared" si="7"/>
        <v>3</v>
      </c>
      <c r="E54" s="54" t="str">
        <f t="shared" si="6"/>
        <v>Cartagena</v>
      </c>
      <c r="F54" s="54">
        <f t="shared" si="8"/>
        <v>18862</v>
      </c>
      <c r="G54" s="54">
        <f t="shared" si="9"/>
        <v>250058</v>
      </c>
    </row>
    <row r="55" spans="1:7" x14ac:dyDescent="0.25">
      <c r="A55" s="54" t="str">
        <f t="shared" si="5"/>
        <v>Málaga</v>
      </c>
      <c r="B55" s="55">
        <f t="shared" si="3"/>
        <v>214219</v>
      </c>
      <c r="C55" s="55">
        <f t="shared" si="4"/>
        <v>889024</v>
      </c>
      <c r="D55" s="55">
        <f t="shared" si="7"/>
        <v>9</v>
      </c>
      <c r="E55" s="54" t="str">
        <f t="shared" si="6"/>
        <v>Motril</v>
      </c>
      <c r="F55" s="54">
        <f t="shared" si="8"/>
        <v>18014</v>
      </c>
      <c r="G55" s="54">
        <f t="shared" si="9"/>
        <v>242393</v>
      </c>
    </row>
    <row r="56" spans="1:7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0</v>
      </c>
      <c r="D56" s="55">
        <f t="shared" si="7"/>
        <v>28</v>
      </c>
      <c r="E56" s="54" t="str">
        <f t="shared" si="6"/>
        <v>Vigo</v>
      </c>
      <c r="F56" s="54">
        <f t="shared" ref="F56:F66" si="10">LOOKUP(E56,$A$39:$A$66,$B$39:$B$66)</f>
        <v>9425</v>
      </c>
      <c r="G56" s="54">
        <f t="shared" si="9"/>
        <v>141704</v>
      </c>
    </row>
    <row r="57" spans="1:7" x14ac:dyDescent="0.25">
      <c r="A57" s="54" t="str">
        <f t="shared" si="5"/>
        <v>Melilla</v>
      </c>
      <c r="B57" s="55">
        <f t="shared" si="3"/>
        <v>234536</v>
      </c>
      <c r="C57" s="55">
        <f t="shared" si="4"/>
        <v>842983</v>
      </c>
      <c r="D57" s="55">
        <f t="shared" si="7"/>
        <v>8</v>
      </c>
      <c r="E57" s="54" t="str">
        <f t="shared" si="6"/>
        <v>A Coruña</v>
      </c>
      <c r="F57" s="54">
        <f t="shared" si="10"/>
        <v>6586</v>
      </c>
      <c r="G57" s="54">
        <f t="shared" si="9"/>
        <v>160256</v>
      </c>
    </row>
    <row r="58" spans="1:7" x14ac:dyDescent="0.25">
      <c r="A58" s="54" t="str">
        <f t="shared" si="5"/>
        <v>Motril</v>
      </c>
      <c r="B58" s="55">
        <f t="shared" si="3"/>
        <v>18014</v>
      </c>
      <c r="C58" s="55">
        <f t="shared" si="4"/>
        <v>242393</v>
      </c>
      <c r="D58" s="55">
        <f t="shared" si="7"/>
        <v>17</v>
      </c>
      <c r="E58" s="54" t="str">
        <f t="shared" si="6"/>
        <v>Ferrol-San Cibrao</v>
      </c>
      <c r="F58" s="54">
        <f t="shared" si="10"/>
        <v>3040</v>
      </c>
      <c r="G58" s="54">
        <f t="shared" si="9"/>
        <v>14928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205</v>
      </c>
      <c r="D59" s="55">
        <f t="shared" si="7"/>
        <v>28</v>
      </c>
      <c r="E59" s="54" t="str">
        <f t="shared" si="6"/>
        <v>Tarragona</v>
      </c>
      <c r="F59" s="54">
        <f t="shared" si="10"/>
        <v>1463</v>
      </c>
      <c r="G59" s="54">
        <f t="shared" si="9"/>
        <v>128089</v>
      </c>
    </row>
    <row r="60" spans="1:7" x14ac:dyDescent="0.25">
      <c r="A60" s="54" t="str">
        <f t="shared" si="5"/>
        <v>Santa Cruz de Tenerife</v>
      </c>
      <c r="B60" s="55">
        <f t="shared" si="3"/>
        <v>3488716</v>
      </c>
      <c r="C60" s="55">
        <f t="shared" si="4"/>
        <v>6305604</v>
      </c>
      <c r="D60" s="55">
        <f t="shared" si="7"/>
        <v>2</v>
      </c>
      <c r="E60" s="54" t="str">
        <f t="shared" si="6"/>
        <v>Sevilla</v>
      </c>
      <c r="F60" s="54">
        <f t="shared" si="10"/>
        <v>906</v>
      </c>
      <c r="G60" s="54">
        <f t="shared" si="9"/>
        <v>20518</v>
      </c>
    </row>
    <row r="61" spans="1:7" x14ac:dyDescent="0.25">
      <c r="A61" s="54" t="str">
        <f t="shared" si="5"/>
        <v>Santander</v>
      </c>
      <c r="B61" s="55">
        <f t="shared" si="3"/>
        <v>73244</v>
      </c>
      <c r="C61" s="55">
        <f t="shared" si="4"/>
        <v>235625</v>
      </c>
      <c r="D61" s="55">
        <f t="shared" si="7"/>
        <v>11</v>
      </c>
      <c r="E61" s="54" t="e">
        <f t="shared" si="6"/>
        <v>#N/A</v>
      </c>
      <c r="F61" s="54" t="e">
        <f t="shared" si="10"/>
        <v>#N/A</v>
      </c>
      <c r="G61" s="54" t="e">
        <f t="shared" si="9"/>
        <v>#N/A</v>
      </c>
    </row>
    <row r="62" spans="1:7" x14ac:dyDescent="0.25">
      <c r="A62" s="54" t="str">
        <f t="shared" si="5"/>
        <v>Sevilla</v>
      </c>
      <c r="B62" s="55">
        <f t="shared" si="3"/>
        <v>906</v>
      </c>
      <c r="C62" s="55">
        <f t="shared" si="4"/>
        <v>20518</v>
      </c>
      <c r="D62" s="55">
        <f t="shared" si="7"/>
        <v>22</v>
      </c>
      <c r="E62" s="54" t="e">
        <f t="shared" si="6"/>
        <v>#N/A</v>
      </c>
      <c r="F62" s="54" t="e">
        <f t="shared" si="10"/>
        <v>#N/A</v>
      </c>
      <c r="G62" s="54" t="e">
        <f t="shared" si="9"/>
        <v>#N/A</v>
      </c>
    </row>
    <row r="63" spans="1:7" x14ac:dyDescent="0.25">
      <c r="A63" s="54" t="str">
        <f t="shared" si="5"/>
        <v>Tarragona</v>
      </c>
      <c r="B63" s="55">
        <f t="shared" si="3"/>
        <v>1463</v>
      </c>
      <c r="C63" s="55">
        <f t="shared" si="4"/>
        <v>128089</v>
      </c>
      <c r="D63" s="55">
        <f t="shared" si="7"/>
        <v>21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419121</v>
      </c>
      <c r="C64" s="55">
        <f t="shared" si="4"/>
        <v>1112727</v>
      </c>
      <c r="D64" s="55">
        <f t="shared" si="7"/>
        <v>7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9425</v>
      </c>
      <c r="C65" s="55">
        <f t="shared" si="4"/>
        <v>141704</v>
      </c>
      <c r="D65" s="55">
        <f t="shared" si="7"/>
        <v>18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0</v>
      </c>
      <c r="C66" s="55">
        <f t="shared" si="4"/>
        <v>890</v>
      </c>
      <c r="D66" s="55">
        <f t="shared" si="7"/>
        <v>28</v>
      </c>
      <c r="E66" s="54" t="str">
        <f t="shared" si="6"/>
        <v>Avilés</v>
      </c>
      <c r="F66" s="54">
        <f t="shared" si="10"/>
        <v>0</v>
      </c>
      <c r="G66" s="54">
        <f t="shared" si="9"/>
        <v>4544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128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160256</v>
      </c>
      <c r="E7" s="2">
        <v>6586</v>
      </c>
      <c r="F7" s="45">
        <f>((E7*100)/D7)-100</f>
        <v>-95.890325479233226</v>
      </c>
      <c r="G7" s="46"/>
      <c r="H7" s="46"/>
      <c r="I7" s="46"/>
    </row>
    <row r="8" spans="1:12" x14ac:dyDescent="0.25">
      <c r="A8" s="47" t="s">
        <v>136</v>
      </c>
      <c r="B8" s="3">
        <v>0</v>
      </c>
      <c r="C8" s="3">
        <v>0</v>
      </c>
      <c r="D8" s="3">
        <v>63088</v>
      </c>
      <c r="E8" s="3">
        <v>2413</v>
      </c>
      <c r="F8" s="48">
        <f t="shared" ref="F8:F34" si="0">((E8*100)/D8)-100</f>
        <v>-96.175183870149638</v>
      </c>
      <c r="G8" s="46"/>
      <c r="H8" s="46"/>
      <c r="I8" s="46"/>
    </row>
    <row r="9" spans="1:12" x14ac:dyDescent="0.25">
      <c r="A9" s="44" t="s">
        <v>137</v>
      </c>
      <c r="B9" s="2">
        <v>0</v>
      </c>
      <c r="C9" s="2">
        <v>0</v>
      </c>
      <c r="D9" s="2">
        <v>7177</v>
      </c>
      <c r="E9" s="2">
        <v>592</v>
      </c>
      <c r="F9" s="45">
        <f t="shared" si="0"/>
        <v>-91.751428173331476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4544</v>
      </c>
      <c r="E10" s="3">
        <v>0</v>
      </c>
      <c r="F10" s="61">
        <f t="shared" si="0"/>
        <v>-100</v>
      </c>
      <c r="G10" s="46"/>
      <c r="H10" s="46"/>
      <c r="I10" s="46"/>
    </row>
    <row r="11" spans="1:12" x14ac:dyDescent="0.25">
      <c r="A11" s="44" t="s">
        <v>139</v>
      </c>
      <c r="B11" s="2">
        <v>0</v>
      </c>
      <c r="C11" s="2">
        <v>0</v>
      </c>
      <c r="D11" s="2">
        <v>0</v>
      </c>
      <c r="E11" s="2">
        <v>0</v>
      </c>
      <c r="F11" s="45" t="e">
        <f t="shared" si="0"/>
        <v>#DIV/0!</v>
      </c>
      <c r="G11" s="46"/>
      <c r="H11" s="46"/>
      <c r="I11" s="46"/>
    </row>
    <row r="12" spans="1:12" x14ac:dyDescent="0.25">
      <c r="A12" s="47" t="s">
        <v>140</v>
      </c>
      <c r="B12" s="3">
        <v>25182</v>
      </c>
      <c r="C12" s="3">
        <v>0</v>
      </c>
      <c r="D12" s="3">
        <v>477392</v>
      </c>
      <c r="E12" s="3">
        <v>40690</v>
      </c>
      <c r="F12" s="48">
        <f t="shared" si="0"/>
        <v>-91.476606227167608</v>
      </c>
      <c r="G12" s="46"/>
      <c r="H12" s="46"/>
      <c r="I12" s="46"/>
    </row>
    <row r="13" spans="1:12" x14ac:dyDescent="0.25">
      <c r="A13" s="44" t="s">
        <v>141</v>
      </c>
      <c r="B13" s="2">
        <v>63416</v>
      </c>
      <c r="C13" s="2">
        <v>0</v>
      </c>
      <c r="D13" s="2">
        <v>2663692</v>
      </c>
      <c r="E13" s="2">
        <v>156757</v>
      </c>
      <c r="F13" s="45">
        <f t="shared" si="0"/>
        <v>-94.115047835860906</v>
      </c>
      <c r="G13" s="46"/>
      <c r="H13" s="46"/>
      <c r="I13" s="46"/>
    </row>
    <row r="14" spans="1:12" x14ac:dyDescent="0.25">
      <c r="A14" s="47" t="s">
        <v>142</v>
      </c>
      <c r="B14" s="3">
        <v>76042</v>
      </c>
      <c r="C14" s="3">
        <v>0</v>
      </c>
      <c r="D14" s="3">
        <v>3137918</v>
      </c>
      <c r="E14" s="3">
        <v>198842</v>
      </c>
      <c r="F14" s="48">
        <f t="shared" si="0"/>
        <v>-93.663250601194804</v>
      </c>
      <c r="G14" s="46"/>
      <c r="H14" s="46"/>
      <c r="I14" s="46"/>
    </row>
    <row r="15" spans="1:12" x14ac:dyDescent="0.25">
      <c r="A15" s="44" t="s">
        <v>143</v>
      </c>
      <c r="B15" s="2">
        <v>0</v>
      </c>
      <c r="C15" s="2">
        <v>0</v>
      </c>
      <c r="D15" s="2">
        <v>55448</v>
      </c>
      <c r="E15" s="2">
        <v>0</v>
      </c>
      <c r="F15" s="45">
        <f t="shared" si="0"/>
        <v>-100</v>
      </c>
      <c r="G15" s="46"/>
      <c r="H15" s="46"/>
      <c r="I15" s="46"/>
    </row>
    <row r="16" spans="1:12" x14ac:dyDescent="0.25">
      <c r="A16" s="47" t="s">
        <v>144</v>
      </c>
      <c r="B16" s="3">
        <v>9283</v>
      </c>
      <c r="C16" s="3">
        <v>0</v>
      </c>
      <c r="D16" s="3">
        <v>250058</v>
      </c>
      <c r="E16" s="3">
        <v>18862</v>
      </c>
      <c r="F16" s="48">
        <f t="shared" si="0"/>
        <v>-92.456949987602883</v>
      </c>
      <c r="G16" s="46"/>
      <c r="H16" s="46"/>
      <c r="I16" s="46"/>
    </row>
    <row r="17" spans="1:9" x14ac:dyDescent="0.25">
      <c r="A17" s="44" t="s">
        <v>145</v>
      </c>
      <c r="B17" s="2">
        <v>0</v>
      </c>
      <c r="C17" s="2">
        <v>0</v>
      </c>
      <c r="D17" s="2">
        <v>5462</v>
      </c>
      <c r="E17" s="2">
        <v>0</v>
      </c>
      <c r="F17" s="45">
        <f t="shared" si="0"/>
        <v>-100</v>
      </c>
      <c r="G17" s="46"/>
      <c r="H17" s="46"/>
      <c r="I17" s="46"/>
    </row>
    <row r="18" spans="1:9" x14ac:dyDescent="0.25">
      <c r="A18" s="47" t="s">
        <v>146</v>
      </c>
      <c r="B18" s="3">
        <v>0</v>
      </c>
      <c r="C18" s="3">
        <v>0</v>
      </c>
      <c r="D18" s="3">
        <v>9374</v>
      </c>
      <c r="E18" s="3">
        <v>0</v>
      </c>
      <c r="F18" s="48">
        <f t="shared" si="0"/>
        <v>-100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14928</v>
      </c>
      <c r="E19" s="2">
        <v>3040</v>
      </c>
      <c r="F19" s="45">
        <f t="shared" si="0"/>
        <v>-79.635584137191856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15434</v>
      </c>
      <c r="E20" s="3">
        <v>0</v>
      </c>
      <c r="F20" s="48">
        <f t="shared" si="0"/>
        <v>-100</v>
      </c>
      <c r="G20" s="46"/>
      <c r="H20" s="46"/>
      <c r="I20" s="46"/>
    </row>
    <row r="21" spans="1:9" x14ac:dyDescent="0.25">
      <c r="A21" s="44" t="s">
        <v>149</v>
      </c>
      <c r="B21" s="2">
        <v>0</v>
      </c>
      <c r="C21" s="2">
        <v>0</v>
      </c>
      <c r="D21" s="2">
        <v>1357</v>
      </c>
      <c r="E21" s="2">
        <v>934</v>
      </c>
      <c r="F21" s="60">
        <f t="shared" si="0"/>
        <v>-31.171702284451001</v>
      </c>
      <c r="G21" s="46"/>
      <c r="H21" s="46"/>
      <c r="I21" s="46"/>
    </row>
    <row r="22" spans="1:9" x14ac:dyDescent="0.25">
      <c r="A22" s="47" t="s">
        <v>150</v>
      </c>
      <c r="B22" s="3">
        <v>263104</v>
      </c>
      <c r="C22" s="3">
        <v>31963</v>
      </c>
      <c r="D22" s="3">
        <v>1486281</v>
      </c>
      <c r="E22" s="3">
        <v>517241</v>
      </c>
      <c r="F22" s="48">
        <f t="shared" si="0"/>
        <v>-65.198976505788607</v>
      </c>
      <c r="G22" s="46"/>
      <c r="H22" s="46"/>
      <c r="I22" s="46"/>
    </row>
    <row r="23" spans="1:9" x14ac:dyDescent="0.25">
      <c r="A23" s="44" t="s">
        <v>151</v>
      </c>
      <c r="B23" s="2">
        <v>16051</v>
      </c>
      <c r="C23" s="2">
        <v>0</v>
      </c>
      <c r="D23" s="2">
        <v>476973</v>
      </c>
      <c r="E23" s="2">
        <v>40172</v>
      </c>
      <c r="F23" s="45">
        <f t="shared" si="0"/>
        <v>-91.577720332178131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61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631</v>
      </c>
      <c r="E25" s="2">
        <v>0</v>
      </c>
      <c r="F25" s="45">
        <f t="shared" si="0"/>
        <v>-100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9415</v>
      </c>
      <c r="E26" s="3">
        <v>8</v>
      </c>
      <c r="F26" s="48">
        <f t="shared" si="0"/>
        <v>-99.915029208709512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205</v>
      </c>
      <c r="E27" s="2">
        <v>0</v>
      </c>
      <c r="F27" s="60">
        <f t="shared" si="0"/>
        <v>-100</v>
      </c>
      <c r="G27" s="46"/>
      <c r="H27" s="46"/>
      <c r="I27" s="46"/>
    </row>
    <row r="28" spans="1:9" x14ac:dyDescent="0.25">
      <c r="A28" s="47" t="s">
        <v>156</v>
      </c>
      <c r="B28" s="3">
        <v>193312</v>
      </c>
      <c r="C28" s="3">
        <v>23167</v>
      </c>
      <c r="D28" s="3">
        <v>1067440</v>
      </c>
      <c r="E28" s="3">
        <v>345093</v>
      </c>
      <c r="F28" s="48">
        <f t="shared" si="0"/>
        <v>-67.670969796897253</v>
      </c>
      <c r="G28" s="46"/>
      <c r="H28" s="46"/>
      <c r="I28" s="46"/>
    </row>
    <row r="29" spans="1:9" x14ac:dyDescent="0.25">
      <c r="A29" s="44" t="s">
        <v>157</v>
      </c>
      <c r="B29" s="2">
        <v>604</v>
      </c>
      <c r="C29" s="2">
        <v>1</v>
      </c>
      <c r="D29" s="2">
        <v>30691</v>
      </c>
      <c r="E29" s="2">
        <v>51</v>
      </c>
      <c r="F29" s="45">
        <f t="shared" si="0"/>
        <v>-99.833827506435114</v>
      </c>
      <c r="G29" s="46"/>
      <c r="H29" s="46"/>
      <c r="I29" s="46"/>
    </row>
    <row r="30" spans="1:9" x14ac:dyDescent="0.25">
      <c r="A30" s="47" t="s">
        <v>158</v>
      </c>
      <c r="B30" s="3">
        <v>579</v>
      </c>
      <c r="C30" s="3">
        <v>0</v>
      </c>
      <c r="D30" s="3">
        <v>20518</v>
      </c>
      <c r="E30" s="3">
        <v>906</v>
      </c>
      <c r="F30" s="48">
        <f t="shared" si="0"/>
        <v>-95.584364947850673</v>
      </c>
      <c r="G30" s="46"/>
      <c r="H30" s="46"/>
      <c r="I30" s="46"/>
    </row>
    <row r="31" spans="1:9" x14ac:dyDescent="0.25">
      <c r="A31" s="44" t="s">
        <v>159</v>
      </c>
      <c r="B31" s="2">
        <v>0</v>
      </c>
      <c r="C31" s="2">
        <v>0</v>
      </c>
      <c r="D31" s="2">
        <v>128089</v>
      </c>
      <c r="E31" s="2">
        <v>1463</v>
      </c>
      <c r="F31" s="45">
        <f t="shared" si="0"/>
        <v>-98.857825418263857</v>
      </c>
      <c r="G31" s="46"/>
      <c r="H31" s="46"/>
      <c r="I31" s="46"/>
    </row>
    <row r="32" spans="1:9" x14ac:dyDescent="0.25">
      <c r="A32" s="47" t="s">
        <v>160</v>
      </c>
      <c r="B32" s="3">
        <v>7382</v>
      </c>
      <c r="C32" s="3">
        <v>0</v>
      </c>
      <c r="D32" s="3">
        <v>435616</v>
      </c>
      <c r="E32" s="3">
        <v>26286</v>
      </c>
      <c r="F32" s="48">
        <f t="shared" si="0"/>
        <v>-93.965786380665534</v>
      </c>
      <c r="G32" s="46"/>
      <c r="H32" s="46"/>
      <c r="I32" s="46"/>
    </row>
    <row r="33" spans="1:9" x14ac:dyDescent="0.25">
      <c r="A33" s="44" t="s">
        <v>161</v>
      </c>
      <c r="B33" s="2">
        <v>1877</v>
      </c>
      <c r="C33" s="2">
        <v>0</v>
      </c>
      <c r="D33" s="2">
        <v>141704</v>
      </c>
      <c r="E33" s="2">
        <v>9425</v>
      </c>
      <c r="F33" s="45">
        <f t="shared" si="0"/>
        <v>-93.348811607294081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890</v>
      </c>
      <c r="E34" s="3">
        <v>0</v>
      </c>
      <c r="F34" s="48">
        <f t="shared" si="0"/>
        <v>-100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656832</v>
      </c>
      <c r="C35" s="50">
        <f t="shared" ref="C35:E35" si="1">SUM(C7:C34)</f>
        <v>55131</v>
      </c>
      <c r="D35" s="50">
        <f t="shared" si="1"/>
        <v>10664581</v>
      </c>
      <c r="E35" s="50">
        <f t="shared" si="1"/>
        <v>1369361</v>
      </c>
      <c r="F35" s="51">
        <f t="shared" ref="F35" si="2">((E35*100)/D35)-100</f>
        <v>-87.159729950946968</v>
      </c>
      <c r="G35" s="46"/>
      <c r="H35" s="46"/>
      <c r="I35" s="46"/>
    </row>
    <row r="36" spans="1:9" x14ac:dyDescent="0.25">
      <c r="A36" s="52" t="s">
        <v>89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6586</v>
      </c>
      <c r="C39" s="55">
        <f t="shared" si="4"/>
        <v>160256</v>
      </c>
      <c r="D39" s="55">
        <f>_xlfn.RANK.EQ(B39,$B$39:$B$66)+COUNTIF($B$39:$B$66,B39)-1</f>
        <v>10</v>
      </c>
      <c r="E39" s="54" t="str">
        <f t="shared" ref="E39:E66" si="6">INDEX($A$39:$B$66,MATCH(ROW()-38,$D$39:$D$66,0),1)</f>
        <v>Las Palmas</v>
      </c>
      <c r="F39" s="54">
        <f>LOOKUP(E39,$A$39:$A$66,$B$39:$B$66)</f>
        <v>517241</v>
      </c>
      <c r="G39" s="54">
        <f>LOOKUP(E39,$A$39:$A$66,$C$39:$C$66)</f>
        <v>1486281</v>
      </c>
    </row>
    <row r="40" spans="1:9" x14ac:dyDescent="0.25">
      <c r="A40" s="54" t="str">
        <f t="shared" si="5"/>
        <v>Alicante</v>
      </c>
      <c r="B40" s="55">
        <f t="shared" si="3"/>
        <v>2413</v>
      </c>
      <c r="C40" s="55">
        <f t="shared" si="4"/>
        <v>63088</v>
      </c>
      <c r="D40" s="55">
        <f t="shared" ref="D40:D66" si="7">_xlfn.RANK.EQ(B40,$B$39:$B$66)+COUNTIF($B$39:$B$66,B40)-1</f>
        <v>12</v>
      </c>
      <c r="E40" s="54" t="str">
        <f t="shared" si="6"/>
        <v>Santa Cruz de Tenerife</v>
      </c>
      <c r="F40" s="54">
        <f t="shared" ref="F40:F55" si="8">LOOKUP(E40,$A$39:$A$66,$B$39:$B$66)</f>
        <v>345093</v>
      </c>
      <c r="G40" s="54">
        <f t="shared" ref="G40:G66" si="9">LOOKUP(E40,$A$39:$A$66,$C$39:$C$66)</f>
        <v>1067440</v>
      </c>
    </row>
    <row r="41" spans="1:9" x14ac:dyDescent="0.25">
      <c r="A41" s="54" t="str">
        <f t="shared" si="5"/>
        <v>Almería</v>
      </c>
      <c r="B41" s="55">
        <f t="shared" si="3"/>
        <v>592</v>
      </c>
      <c r="C41" s="55">
        <f t="shared" si="4"/>
        <v>7177</v>
      </c>
      <c r="D41" s="55">
        <f t="shared" si="7"/>
        <v>16</v>
      </c>
      <c r="E41" s="54" t="str">
        <f t="shared" si="6"/>
        <v>Barcelona</v>
      </c>
      <c r="F41" s="54">
        <f t="shared" si="8"/>
        <v>198842</v>
      </c>
      <c r="G41" s="54">
        <f t="shared" si="9"/>
        <v>3137918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4544</v>
      </c>
      <c r="D42" s="55">
        <f t="shared" si="7"/>
        <v>28</v>
      </c>
      <c r="E42" s="54" t="str">
        <f t="shared" si="6"/>
        <v>Baleares</v>
      </c>
      <c r="F42" s="54">
        <f t="shared" si="8"/>
        <v>156757</v>
      </c>
      <c r="G42" s="54">
        <f t="shared" si="9"/>
        <v>2663692</v>
      </c>
    </row>
    <row r="43" spans="1:9" x14ac:dyDescent="0.25">
      <c r="A43" s="54" t="str">
        <f t="shared" si="5"/>
        <v>Bahía de Algeciras</v>
      </c>
      <c r="B43" s="55">
        <f t="shared" si="3"/>
        <v>0</v>
      </c>
      <c r="C43" s="55">
        <f t="shared" si="4"/>
        <v>0</v>
      </c>
      <c r="D43" s="55">
        <f t="shared" si="7"/>
        <v>28</v>
      </c>
      <c r="E43" s="54" t="str">
        <f t="shared" si="6"/>
        <v>Bahía de Cádiz</v>
      </c>
      <c r="F43" s="54">
        <f t="shared" si="8"/>
        <v>40690</v>
      </c>
      <c r="G43" s="54">
        <f t="shared" si="9"/>
        <v>477392</v>
      </c>
    </row>
    <row r="44" spans="1:9" x14ac:dyDescent="0.25">
      <c r="A44" s="54" t="str">
        <f t="shared" si="5"/>
        <v>Bahía de Cádiz</v>
      </c>
      <c r="B44" s="55">
        <f t="shared" si="3"/>
        <v>40690</v>
      </c>
      <c r="C44" s="55">
        <f t="shared" si="4"/>
        <v>477392</v>
      </c>
      <c r="D44" s="55">
        <f t="shared" si="7"/>
        <v>5</v>
      </c>
      <c r="E44" s="54" t="str">
        <f t="shared" si="6"/>
        <v>Málaga</v>
      </c>
      <c r="F44" s="54">
        <f t="shared" si="8"/>
        <v>40172</v>
      </c>
      <c r="G44" s="54">
        <f t="shared" si="9"/>
        <v>476973</v>
      </c>
    </row>
    <row r="45" spans="1:9" x14ac:dyDescent="0.25">
      <c r="A45" s="54" t="str">
        <f t="shared" si="5"/>
        <v>Baleares</v>
      </c>
      <c r="B45" s="55">
        <f t="shared" si="3"/>
        <v>156757</v>
      </c>
      <c r="C45" s="55">
        <f t="shared" si="4"/>
        <v>2663692</v>
      </c>
      <c r="D45" s="55">
        <f t="shared" si="7"/>
        <v>4</v>
      </c>
      <c r="E45" s="54" t="str">
        <f t="shared" si="6"/>
        <v>Valencia</v>
      </c>
      <c r="F45" s="54">
        <f t="shared" si="8"/>
        <v>26286</v>
      </c>
      <c r="G45" s="54">
        <f t="shared" si="9"/>
        <v>435616</v>
      </c>
    </row>
    <row r="46" spans="1:9" x14ac:dyDescent="0.25">
      <c r="A46" s="54" t="str">
        <f t="shared" si="5"/>
        <v>Barcelona</v>
      </c>
      <c r="B46" s="55">
        <f t="shared" si="3"/>
        <v>198842</v>
      </c>
      <c r="C46" s="55">
        <f t="shared" si="4"/>
        <v>3137918</v>
      </c>
      <c r="D46" s="55">
        <f t="shared" si="7"/>
        <v>3</v>
      </c>
      <c r="E46" s="54" t="str">
        <f t="shared" si="6"/>
        <v>Cartagena</v>
      </c>
      <c r="F46" s="54">
        <f t="shared" si="8"/>
        <v>18862</v>
      </c>
      <c r="G46" s="54">
        <f t="shared" si="9"/>
        <v>250058</v>
      </c>
    </row>
    <row r="47" spans="1:9" x14ac:dyDescent="0.25">
      <c r="A47" s="54" t="str">
        <f t="shared" si="5"/>
        <v>Bilbao</v>
      </c>
      <c r="B47" s="55">
        <f t="shared" si="3"/>
        <v>0</v>
      </c>
      <c r="C47" s="55">
        <f t="shared" si="4"/>
        <v>55448</v>
      </c>
      <c r="D47" s="55">
        <f t="shared" si="7"/>
        <v>28</v>
      </c>
      <c r="E47" s="54" t="str">
        <f t="shared" si="6"/>
        <v>Vigo</v>
      </c>
      <c r="F47" s="54">
        <f t="shared" si="8"/>
        <v>9425</v>
      </c>
      <c r="G47" s="54">
        <f t="shared" si="9"/>
        <v>141704</v>
      </c>
    </row>
    <row r="48" spans="1:9" x14ac:dyDescent="0.25">
      <c r="A48" s="54" t="str">
        <f t="shared" si="5"/>
        <v>Cartagena</v>
      </c>
      <c r="B48" s="55">
        <f t="shared" si="3"/>
        <v>18862</v>
      </c>
      <c r="C48" s="55">
        <f t="shared" si="4"/>
        <v>250058</v>
      </c>
      <c r="D48" s="55">
        <f t="shared" si="7"/>
        <v>8</v>
      </c>
      <c r="E48" s="54" t="str">
        <f t="shared" si="6"/>
        <v>A Coruña</v>
      </c>
      <c r="F48" s="54">
        <f t="shared" si="8"/>
        <v>6586</v>
      </c>
      <c r="G48" s="54">
        <f t="shared" si="9"/>
        <v>160256</v>
      </c>
    </row>
    <row r="49" spans="1:7" x14ac:dyDescent="0.25">
      <c r="A49" s="54" t="str">
        <f t="shared" si="5"/>
        <v>Castellón</v>
      </c>
      <c r="B49" s="55">
        <f t="shared" si="3"/>
        <v>0</v>
      </c>
      <c r="C49" s="55">
        <f t="shared" si="4"/>
        <v>5462</v>
      </c>
      <c r="D49" s="55">
        <f t="shared" si="7"/>
        <v>28</v>
      </c>
      <c r="E49" s="54" t="str">
        <f t="shared" si="6"/>
        <v>Ferrol-San Cibrao</v>
      </c>
      <c r="F49" s="54">
        <f t="shared" si="8"/>
        <v>3040</v>
      </c>
      <c r="G49" s="54">
        <f t="shared" si="9"/>
        <v>14928</v>
      </c>
    </row>
    <row r="50" spans="1:7" x14ac:dyDescent="0.25">
      <c r="A50" s="54" t="str">
        <f t="shared" si="5"/>
        <v>Ceuta</v>
      </c>
      <c r="B50" s="55">
        <f t="shared" si="3"/>
        <v>0</v>
      </c>
      <c r="C50" s="55">
        <f t="shared" si="4"/>
        <v>9374</v>
      </c>
      <c r="D50" s="55">
        <f t="shared" si="7"/>
        <v>28</v>
      </c>
      <c r="E50" s="54" t="str">
        <f t="shared" si="6"/>
        <v>Alicante</v>
      </c>
      <c r="F50" s="54">
        <f t="shared" si="8"/>
        <v>2413</v>
      </c>
      <c r="G50" s="54">
        <f t="shared" si="9"/>
        <v>63088</v>
      </c>
    </row>
    <row r="51" spans="1:7" x14ac:dyDescent="0.25">
      <c r="A51" s="54" t="str">
        <f t="shared" si="5"/>
        <v>Ferrol-San Cibrao</v>
      </c>
      <c r="B51" s="55">
        <f t="shared" si="3"/>
        <v>3040</v>
      </c>
      <c r="C51" s="55">
        <f t="shared" si="4"/>
        <v>14928</v>
      </c>
      <c r="D51" s="55">
        <f t="shared" si="7"/>
        <v>11</v>
      </c>
      <c r="E51" s="54" t="str">
        <f t="shared" si="6"/>
        <v>Tarragona</v>
      </c>
      <c r="F51" s="54">
        <f t="shared" si="8"/>
        <v>1463</v>
      </c>
      <c r="G51" s="54">
        <f t="shared" si="9"/>
        <v>128089</v>
      </c>
    </row>
    <row r="52" spans="1:7" x14ac:dyDescent="0.25">
      <c r="A52" s="54" t="str">
        <f t="shared" si="5"/>
        <v>Gijón</v>
      </c>
      <c r="B52" s="55">
        <f t="shared" si="3"/>
        <v>0</v>
      </c>
      <c r="C52" s="55">
        <f t="shared" si="4"/>
        <v>15434</v>
      </c>
      <c r="D52" s="55">
        <f t="shared" si="7"/>
        <v>28</v>
      </c>
      <c r="E52" s="54" t="str">
        <f t="shared" si="6"/>
        <v>Huelva</v>
      </c>
      <c r="F52" s="54">
        <f t="shared" si="8"/>
        <v>934</v>
      </c>
      <c r="G52" s="54">
        <f t="shared" si="9"/>
        <v>1357</v>
      </c>
    </row>
    <row r="53" spans="1:7" x14ac:dyDescent="0.25">
      <c r="A53" s="54" t="str">
        <f t="shared" si="5"/>
        <v>Huelva</v>
      </c>
      <c r="B53" s="55">
        <f t="shared" si="3"/>
        <v>934</v>
      </c>
      <c r="C53" s="55">
        <f t="shared" si="4"/>
        <v>1357</v>
      </c>
      <c r="D53" s="55">
        <f t="shared" si="7"/>
        <v>14</v>
      </c>
      <c r="E53" s="54" t="str">
        <f t="shared" si="6"/>
        <v>Sevilla</v>
      </c>
      <c r="F53" s="54">
        <f t="shared" si="8"/>
        <v>906</v>
      </c>
      <c r="G53" s="54">
        <f t="shared" si="9"/>
        <v>20518</v>
      </c>
    </row>
    <row r="54" spans="1:7" x14ac:dyDescent="0.25">
      <c r="A54" s="54" t="str">
        <f t="shared" si="5"/>
        <v>Las Palmas</v>
      </c>
      <c r="B54" s="55">
        <f t="shared" si="3"/>
        <v>517241</v>
      </c>
      <c r="C54" s="55">
        <f t="shared" si="4"/>
        <v>1486281</v>
      </c>
      <c r="D54" s="55">
        <f t="shared" si="7"/>
        <v>1</v>
      </c>
      <c r="E54" s="54" t="str">
        <f t="shared" si="6"/>
        <v>Almería</v>
      </c>
      <c r="F54" s="54">
        <f t="shared" si="8"/>
        <v>592</v>
      </c>
      <c r="G54" s="54">
        <f t="shared" si="9"/>
        <v>7177</v>
      </c>
    </row>
    <row r="55" spans="1:7" x14ac:dyDescent="0.25">
      <c r="A55" s="54" t="str">
        <f t="shared" si="5"/>
        <v>Málaga</v>
      </c>
      <c r="B55" s="55">
        <f t="shared" si="3"/>
        <v>40172</v>
      </c>
      <c r="C55" s="55">
        <f t="shared" si="4"/>
        <v>476973</v>
      </c>
      <c r="D55" s="55">
        <f t="shared" si="7"/>
        <v>6</v>
      </c>
      <c r="E55" s="54" t="str">
        <f t="shared" si="6"/>
        <v>Santander</v>
      </c>
      <c r="F55" s="54">
        <f t="shared" si="8"/>
        <v>51</v>
      </c>
      <c r="G55" s="54">
        <f t="shared" si="9"/>
        <v>30691</v>
      </c>
    </row>
    <row r="56" spans="1:7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0</v>
      </c>
      <c r="D56" s="55">
        <f t="shared" si="7"/>
        <v>28</v>
      </c>
      <c r="E56" s="54" t="str">
        <f t="shared" si="6"/>
        <v>Motril</v>
      </c>
      <c r="F56" s="54">
        <f t="shared" ref="F56:F66" si="10">LOOKUP(E56,$A$39:$A$66,$B$39:$B$66)</f>
        <v>8</v>
      </c>
      <c r="G56" s="54">
        <f t="shared" si="9"/>
        <v>9415</v>
      </c>
    </row>
    <row r="57" spans="1:7" x14ac:dyDescent="0.25">
      <c r="A57" s="54" t="str">
        <f t="shared" si="5"/>
        <v>Melilla</v>
      </c>
      <c r="B57" s="55">
        <f t="shared" si="3"/>
        <v>0</v>
      </c>
      <c r="C57" s="55">
        <f t="shared" si="4"/>
        <v>631</v>
      </c>
      <c r="D57" s="55">
        <f t="shared" si="7"/>
        <v>28</v>
      </c>
      <c r="E57" s="54" t="e">
        <f t="shared" si="6"/>
        <v>#N/A</v>
      </c>
      <c r="F57" s="54" t="e">
        <f t="shared" si="10"/>
        <v>#N/A</v>
      </c>
      <c r="G57" s="54" t="e">
        <f t="shared" si="9"/>
        <v>#N/A</v>
      </c>
    </row>
    <row r="58" spans="1:7" x14ac:dyDescent="0.25">
      <c r="A58" s="54" t="str">
        <f t="shared" si="5"/>
        <v>Motril</v>
      </c>
      <c r="B58" s="55">
        <f t="shared" si="3"/>
        <v>8</v>
      </c>
      <c r="C58" s="55">
        <f t="shared" si="4"/>
        <v>9415</v>
      </c>
      <c r="D58" s="55">
        <f t="shared" si="7"/>
        <v>18</v>
      </c>
      <c r="E58" s="54" t="e">
        <f t="shared" si="6"/>
        <v>#N/A</v>
      </c>
      <c r="F58" s="54" t="e">
        <f t="shared" si="10"/>
        <v>#N/A</v>
      </c>
      <c r="G58" s="54" t="e">
        <f t="shared" si="9"/>
        <v>#N/A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205</v>
      </c>
      <c r="D59" s="55">
        <f t="shared" si="7"/>
        <v>28</v>
      </c>
      <c r="E59" s="54" t="e">
        <f t="shared" si="6"/>
        <v>#N/A</v>
      </c>
      <c r="F59" s="54" t="e">
        <f t="shared" si="10"/>
        <v>#N/A</v>
      </c>
      <c r="G59" s="54" t="e">
        <f t="shared" si="9"/>
        <v>#N/A</v>
      </c>
    </row>
    <row r="60" spans="1:7" x14ac:dyDescent="0.25">
      <c r="A60" s="54" t="str">
        <f t="shared" si="5"/>
        <v>Santa Cruz de Tenerife</v>
      </c>
      <c r="B60" s="55">
        <f t="shared" si="3"/>
        <v>345093</v>
      </c>
      <c r="C60" s="55">
        <f t="shared" si="4"/>
        <v>1067440</v>
      </c>
      <c r="D60" s="55">
        <f t="shared" si="7"/>
        <v>2</v>
      </c>
      <c r="E60" s="54" t="e">
        <f t="shared" si="6"/>
        <v>#N/A</v>
      </c>
      <c r="F60" s="54" t="e">
        <f t="shared" si="10"/>
        <v>#N/A</v>
      </c>
      <c r="G60" s="54" t="e">
        <f t="shared" si="9"/>
        <v>#N/A</v>
      </c>
    </row>
    <row r="61" spans="1:7" x14ac:dyDescent="0.25">
      <c r="A61" s="54" t="str">
        <f t="shared" si="5"/>
        <v>Santander</v>
      </c>
      <c r="B61" s="55">
        <f t="shared" si="3"/>
        <v>51</v>
      </c>
      <c r="C61" s="55">
        <f t="shared" si="4"/>
        <v>30691</v>
      </c>
      <c r="D61" s="55">
        <f t="shared" si="7"/>
        <v>17</v>
      </c>
      <c r="E61" s="54" t="e">
        <f t="shared" si="6"/>
        <v>#N/A</v>
      </c>
      <c r="F61" s="54" t="e">
        <f t="shared" si="10"/>
        <v>#N/A</v>
      </c>
      <c r="G61" s="54" t="e">
        <f t="shared" si="9"/>
        <v>#N/A</v>
      </c>
    </row>
    <row r="62" spans="1:7" x14ac:dyDescent="0.25">
      <c r="A62" s="54" t="str">
        <f t="shared" si="5"/>
        <v>Sevilla</v>
      </c>
      <c r="B62" s="55">
        <f t="shared" si="3"/>
        <v>906</v>
      </c>
      <c r="C62" s="55">
        <f t="shared" si="4"/>
        <v>20518</v>
      </c>
      <c r="D62" s="55">
        <f t="shared" si="7"/>
        <v>15</v>
      </c>
      <c r="E62" s="54" t="e">
        <f t="shared" si="6"/>
        <v>#N/A</v>
      </c>
      <c r="F62" s="54" t="e">
        <f t="shared" si="10"/>
        <v>#N/A</v>
      </c>
      <c r="G62" s="54" t="e">
        <f t="shared" si="9"/>
        <v>#N/A</v>
      </c>
    </row>
    <row r="63" spans="1:7" x14ac:dyDescent="0.25">
      <c r="A63" s="54" t="str">
        <f t="shared" si="5"/>
        <v>Tarragona</v>
      </c>
      <c r="B63" s="55">
        <f t="shared" si="3"/>
        <v>1463</v>
      </c>
      <c r="C63" s="55">
        <f t="shared" si="4"/>
        <v>128089</v>
      </c>
      <c r="D63" s="55">
        <f t="shared" si="7"/>
        <v>13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26286</v>
      </c>
      <c r="C64" s="55">
        <f t="shared" si="4"/>
        <v>435616</v>
      </c>
      <c r="D64" s="55">
        <f t="shared" si="7"/>
        <v>7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9425</v>
      </c>
      <c r="C65" s="55">
        <f t="shared" si="4"/>
        <v>141704</v>
      </c>
      <c r="D65" s="55">
        <f t="shared" si="7"/>
        <v>9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0</v>
      </c>
      <c r="C66" s="55">
        <f t="shared" si="4"/>
        <v>890</v>
      </c>
      <c r="D66" s="55">
        <f t="shared" si="7"/>
        <v>28</v>
      </c>
      <c r="E66" s="54" t="str">
        <f t="shared" si="6"/>
        <v>Avilés</v>
      </c>
      <c r="F66" s="54">
        <f t="shared" si="10"/>
        <v>0</v>
      </c>
      <c r="G66" s="54">
        <f t="shared" si="9"/>
        <v>4544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F1" s="40" t="s">
        <v>119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0</v>
      </c>
      <c r="F7" s="60" t="e">
        <f t="shared" ref="F7:F34" si="0"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2587</v>
      </c>
      <c r="C8" s="3">
        <v>90</v>
      </c>
      <c r="D8" s="3">
        <v>41790</v>
      </c>
      <c r="E8" s="3">
        <v>7762</v>
      </c>
      <c r="F8" s="48">
        <f t="shared" si="0"/>
        <v>-81.426178511605656</v>
      </c>
      <c r="G8" s="46"/>
      <c r="H8" s="46"/>
      <c r="I8" s="46"/>
    </row>
    <row r="9" spans="1:12" x14ac:dyDescent="0.25">
      <c r="A9" s="44" t="s">
        <v>137</v>
      </c>
      <c r="B9" s="2">
        <v>13434</v>
      </c>
      <c r="C9" s="2">
        <v>457</v>
      </c>
      <c r="D9" s="2">
        <v>226259</v>
      </c>
      <c r="E9" s="2">
        <v>29887</v>
      </c>
      <c r="F9" s="45">
        <f t="shared" si="0"/>
        <v>-86.790801691866406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61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77056</v>
      </c>
      <c r="C11" s="2">
        <v>12422</v>
      </c>
      <c r="D11" s="2">
        <v>1223572</v>
      </c>
      <c r="E11" s="2">
        <v>283192</v>
      </c>
      <c r="F11" s="45">
        <f t="shared" si="0"/>
        <v>-76.855305613400759</v>
      </c>
      <c r="G11" s="46"/>
      <c r="H11" s="46"/>
      <c r="I11" s="46"/>
    </row>
    <row r="12" spans="1:12" x14ac:dyDescent="0.25">
      <c r="A12" s="47" t="s">
        <v>140</v>
      </c>
      <c r="B12" s="3">
        <v>904</v>
      </c>
      <c r="C12" s="3">
        <v>557</v>
      </c>
      <c r="D12" s="3">
        <v>11975</v>
      </c>
      <c r="E12" s="3">
        <v>8632</v>
      </c>
      <c r="F12" s="48">
        <f t="shared" si="0"/>
        <v>-27.916492693110641</v>
      </c>
      <c r="G12" s="46"/>
      <c r="H12" s="46"/>
      <c r="I12" s="46"/>
    </row>
    <row r="13" spans="1:12" x14ac:dyDescent="0.25">
      <c r="A13" s="44" t="s">
        <v>141</v>
      </c>
      <c r="B13" s="2">
        <v>48923</v>
      </c>
      <c r="C13" s="2">
        <v>31649</v>
      </c>
      <c r="D13" s="2">
        <v>872645</v>
      </c>
      <c r="E13" s="2">
        <v>652782</v>
      </c>
      <c r="F13" s="45">
        <f t="shared" si="0"/>
        <v>-25.195010571309069</v>
      </c>
      <c r="G13" s="46"/>
      <c r="H13" s="46"/>
      <c r="I13" s="46"/>
    </row>
    <row r="14" spans="1:12" x14ac:dyDescent="0.25">
      <c r="A14" s="47" t="s">
        <v>142</v>
      </c>
      <c r="B14" s="3">
        <v>21250</v>
      </c>
      <c r="C14" s="3">
        <v>7296</v>
      </c>
      <c r="D14" s="3">
        <v>405828</v>
      </c>
      <c r="E14" s="3">
        <v>176306</v>
      </c>
      <c r="F14" s="48">
        <f t="shared" si="0"/>
        <v>-56.556472200045341</v>
      </c>
      <c r="G14" s="46"/>
      <c r="H14" s="46"/>
      <c r="I14" s="46"/>
    </row>
    <row r="15" spans="1:12" x14ac:dyDescent="0.25">
      <c r="A15" s="44" t="s">
        <v>143</v>
      </c>
      <c r="B15" s="2">
        <v>2280</v>
      </c>
      <c r="C15" s="2">
        <v>182</v>
      </c>
      <c r="D15" s="2">
        <v>47069</v>
      </c>
      <c r="E15" s="2">
        <v>21207</v>
      </c>
      <c r="F15" s="45">
        <f t="shared" si="0"/>
        <v>-54.944868172257749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0</v>
      </c>
      <c r="D16" s="3">
        <v>0</v>
      </c>
      <c r="E16" s="3">
        <v>0</v>
      </c>
      <c r="F16" s="61" t="e">
        <f t="shared" si="0"/>
        <v>#DIV/0!</v>
      </c>
      <c r="G16" s="46"/>
      <c r="H16" s="46"/>
      <c r="I16" s="46"/>
    </row>
    <row r="17" spans="1:9" x14ac:dyDescent="0.25">
      <c r="A17" s="44" t="s">
        <v>145</v>
      </c>
      <c r="B17" s="2">
        <v>0</v>
      </c>
      <c r="C17" s="2">
        <v>0</v>
      </c>
      <c r="D17" s="2">
        <v>0</v>
      </c>
      <c r="E17" s="2">
        <v>0</v>
      </c>
      <c r="F17" s="60" t="e">
        <f t="shared" si="0"/>
        <v>#DIV/0!</v>
      </c>
      <c r="G17" s="46"/>
      <c r="H17" s="46"/>
      <c r="I17" s="46"/>
    </row>
    <row r="18" spans="1:9" x14ac:dyDescent="0.25">
      <c r="A18" s="47" t="s">
        <v>146</v>
      </c>
      <c r="B18" s="3">
        <v>36280</v>
      </c>
      <c r="C18" s="3">
        <v>11639</v>
      </c>
      <c r="D18" s="3">
        <v>449962</v>
      </c>
      <c r="E18" s="3">
        <v>173001</v>
      </c>
      <c r="F18" s="48">
        <f t="shared" si="0"/>
        <v>-61.552086620647962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0</v>
      </c>
      <c r="E19" s="2">
        <v>0</v>
      </c>
      <c r="F19" s="60" t="e">
        <f t="shared" si="0"/>
        <v>#DIV/0!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0</v>
      </c>
      <c r="E20" s="3">
        <v>0</v>
      </c>
      <c r="F20" s="48" t="e">
        <f t="shared" si="0"/>
        <v>#DIV/0!</v>
      </c>
      <c r="G20" s="46"/>
      <c r="H20" s="46"/>
      <c r="I20" s="46"/>
    </row>
    <row r="21" spans="1:9" x14ac:dyDescent="0.25">
      <c r="A21" s="44" t="s">
        <v>149</v>
      </c>
      <c r="B21" s="2">
        <v>1361</v>
      </c>
      <c r="C21" s="2">
        <v>1148</v>
      </c>
      <c r="D21" s="2">
        <v>24078</v>
      </c>
      <c r="E21" s="2">
        <v>18612</v>
      </c>
      <c r="F21" s="45">
        <f t="shared" si="0"/>
        <v>-22.701221031647151</v>
      </c>
      <c r="G21" s="46"/>
      <c r="H21" s="46"/>
      <c r="I21" s="46"/>
    </row>
    <row r="22" spans="1:9" x14ac:dyDescent="0.25">
      <c r="A22" s="47" t="s">
        <v>150</v>
      </c>
      <c r="B22" s="3">
        <v>50075</v>
      </c>
      <c r="C22" s="3">
        <v>40580</v>
      </c>
      <c r="D22" s="3">
        <v>594184</v>
      </c>
      <c r="E22" s="3">
        <v>450642</v>
      </c>
      <c r="F22" s="48">
        <f t="shared" si="0"/>
        <v>-24.157836629730852</v>
      </c>
      <c r="G22" s="46"/>
      <c r="H22" s="46"/>
      <c r="I22" s="46"/>
    </row>
    <row r="23" spans="1:9" x14ac:dyDescent="0.25">
      <c r="A23" s="44" t="s">
        <v>151</v>
      </c>
      <c r="B23" s="2">
        <v>4992</v>
      </c>
      <c r="C23" s="2">
        <v>1795</v>
      </c>
      <c r="D23" s="2">
        <v>70266</v>
      </c>
      <c r="E23" s="2">
        <v>31570</v>
      </c>
      <c r="F23" s="45">
        <f t="shared" si="0"/>
        <v>-55.070731221358834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61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12544</v>
      </c>
      <c r="C25" s="2">
        <v>2343</v>
      </c>
      <c r="D25" s="2">
        <v>163742</v>
      </c>
      <c r="E25" s="2">
        <v>43443</v>
      </c>
      <c r="F25" s="45">
        <f t="shared" si="0"/>
        <v>-73.468627474930074</v>
      </c>
      <c r="G25" s="46"/>
      <c r="H25" s="46"/>
      <c r="I25" s="46"/>
    </row>
    <row r="26" spans="1:9" x14ac:dyDescent="0.25">
      <c r="A26" s="47" t="s">
        <v>154</v>
      </c>
      <c r="B26" s="3">
        <v>3373</v>
      </c>
      <c r="C26" s="3">
        <v>0</v>
      </c>
      <c r="D26" s="3">
        <v>53863</v>
      </c>
      <c r="E26" s="3">
        <v>3997</v>
      </c>
      <c r="F26" s="48">
        <f t="shared" si="0"/>
        <v>-92.579321612238459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0</v>
      </c>
      <c r="F27" s="60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125800</v>
      </c>
      <c r="C28" s="3">
        <v>92702</v>
      </c>
      <c r="D28" s="3">
        <v>1471088</v>
      </c>
      <c r="E28" s="3">
        <v>1103884</v>
      </c>
      <c r="F28" s="48">
        <f t="shared" si="0"/>
        <v>-24.961389121520938</v>
      </c>
      <c r="G28" s="46"/>
      <c r="H28" s="46"/>
      <c r="I28" s="46"/>
    </row>
    <row r="29" spans="1:9" x14ac:dyDescent="0.25">
      <c r="A29" s="44" t="s">
        <v>157</v>
      </c>
      <c r="B29" s="2">
        <v>2958</v>
      </c>
      <c r="C29" s="2">
        <v>2264</v>
      </c>
      <c r="D29" s="2">
        <v>85846</v>
      </c>
      <c r="E29" s="2">
        <v>31431</v>
      </c>
      <c r="F29" s="45">
        <f t="shared" si="0"/>
        <v>-63.386762341867993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0</v>
      </c>
      <c r="D30" s="3">
        <v>0</v>
      </c>
      <c r="E30" s="3">
        <v>0</v>
      </c>
      <c r="F30" s="61" t="e">
        <f t="shared" si="0"/>
        <v>#DIV/0!</v>
      </c>
      <c r="G30" s="46"/>
      <c r="H30" s="46"/>
      <c r="I30" s="46"/>
    </row>
    <row r="31" spans="1:9" x14ac:dyDescent="0.25">
      <c r="A31" s="44" t="s">
        <v>159</v>
      </c>
      <c r="B31" s="2">
        <v>0</v>
      </c>
      <c r="C31" s="2">
        <v>0</v>
      </c>
      <c r="D31" s="2">
        <v>0</v>
      </c>
      <c r="E31" s="2">
        <v>0</v>
      </c>
      <c r="F31" s="45" t="e">
        <f t="shared" si="0"/>
        <v>#DIV/0!</v>
      </c>
      <c r="G31" s="46"/>
      <c r="H31" s="46"/>
      <c r="I31" s="46"/>
    </row>
    <row r="32" spans="1:9" x14ac:dyDescent="0.25">
      <c r="A32" s="47" t="s">
        <v>160</v>
      </c>
      <c r="B32" s="3">
        <v>15940</v>
      </c>
      <c r="C32" s="3">
        <v>5309</v>
      </c>
      <c r="D32" s="3">
        <v>175743</v>
      </c>
      <c r="E32" s="3">
        <v>95399</v>
      </c>
      <c r="F32" s="48">
        <f t="shared" si="0"/>
        <v>-45.716756855180577</v>
      </c>
      <c r="G32" s="46"/>
      <c r="H32" s="46"/>
      <c r="I32" s="46"/>
    </row>
    <row r="33" spans="1:9" x14ac:dyDescent="0.25">
      <c r="A33" s="44" t="s">
        <v>161</v>
      </c>
      <c r="B33" s="2">
        <v>0</v>
      </c>
      <c r="C33" s="2">
        <v>0</v>
      </c>
      <c r="D33" s="2">
        <v>0</v>
      </c>
      <c r="E33" s="2">
        <v>0</v>
      </c>
      <c r="F33" s="60" t="e">
        <f t="shared" si="0"/>
        <v>#DIV/0!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0</v>
      </c>
      <c r="E34" s="3">
        <v>0</v>
      </c>
      <c r="F34" s="61" t="e">
        <f t="shared" si="0"/>
        <v>#DIV/0!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419757</v>
      </c>
      <c r="C35" s="50">
        <f t="shared" ref="C35:E35" si="1">SUM(C7:C34)</f>
        <v>210433</v>
      </c>
      <c r="D35" s="50">
        <f t="shared" si="1"/>
        <v>5917910</v>
      </c>
      <c r="E35" s="50">
        <f t="shared" si="1"/>
        <v>3131747</v>
      </c>
      <c r="F35" s="51">
        <f t="shared" ref="F35" si="2">((E35*100)/D35)-100</f>
        <v>-47.080185403292717</v>
      </c>
      <c r="G35" s="46"/>
      <c r="H35" s="46"/>
      <c r="I35" s="46"/>
    </row>
    <row r="36" spans="1:9" x14ac:dyDescent="0.25">
      <c r="A36" s="52" t="s">
        <v>88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0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Santa Cruz de Tenerife</v>
      </c>
      <c r="F39" s="54">
        <f>LOOKUP(E39,$A$39:$A$66,$B$39:$B$66)</f>
        <v>1103884</v>
      </c>
      <c r="G39" s="54">
        <f>LOOKUP(E39,$A$39:$A$66,$C$39:$C$66)</f>
        <v>1471088</v>
      </c>
    </row>
    <row r="40" spans="1:9" x14ac:dyDescent="0.25">
      <c r="A40" s="54" t="str">
        <f t="shared" si="5"/>
        <v>Alicante</v>
      </c>
      <c r="B40" s="55">
        <f t="shared" si="3"/>
        <v>7762</v>
      </c>
      <c r="C40" s="55">
        <f t="shared" si="4"/>
        <v>41790</v>
      </c>
      <c r="D40" s="55">
        <f t="shared" ref="D40:D66" si="7">_xlfn.RANK.EQ(B40,$B$39:$B$66)+COUNTIF($B$39:$B$66,B40)-1</f>
        <v>15</v>
      </c>
      <c r="E40" s="54" t="str">
        <f t="shared" si="6"/>
        <v>Baleares</v>
      </c>
      <c r="F40" s="54">
        <f t="shared" ref="F40:F55" si="8">LOOKUP(E40,$A$39:$A$66,$B$39:$B$66)</f>
        <v>652782</v>
      </c>
      <c r="G40" s="54">
        <f t="shared" ref="G40:G66" si="9">LOOKUP(E40,$A$39:$A$66,$C$39:$C$66)</f>
        <v>872645</v>
      </c>
    </row>
    <row r="41" spans="1:9" x14ac:dyDescent="0.25">
      <c r="A41" s="54" t="str">
        <f t="shared" si="5"/>
        <v>Almería</v>
      </c>
      <c r="B41" s="55">
        <f t="shared" si="3"/>
        <v>29887</v>
      </c>
      <c r="C41" s="55">
        <f t="shared" si="4"/>
        <v>226259</v>
      </c>
      <c r="D41" s="55">
        <f t="shared" si="7"/>
        <v>11</v>
      </c>
      <c r="E41" s="54" t="str">
        <f t="shared" si="6"/>
        <v>Las Palmas</v>
      </c>
      <c r="F41" s="54">
        <f t="shared" si="8"/>
        <v>450642</v>
      </c>
      <c r="G41" s="54">
        <f t="shared" si="9"/>
        <v>594184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Bahía de Algeciras</v>
      </c>
      <c r="F42" s="54">
        <f t="shared" si="8"/>
        <v>283192</v>
      </c>
      <c r="G42" s="54">
        <f t="shared" si="9"/>
        <v>1223572</v>
      </c>
    </row>
    <row r="43" spans="1:9" x14ac:dyDescent="0.25">
      <c r="A43" s="54" t="str">
        <f t="shared" si="5"/>
        <v>Bahía de Algeciras</v>
      </c>
      <c r="B43" s="55">
        <f t="shared" si="3"/>
        <v>283192</v>
      </c>
      <c r="C43" s="55">
        <f t="shared" si="4"/>
        <v>1223572</v>
      </c>
      <c r="D43" s="55">
        <f t="shared" si="7"/>
        <v>4</v>
      </c>
      <c r="E43" s="54" t="str">
        <f t="shared" si="6"/>
        <v>Barcelona</v>
      </c>
      <c r="F43" s="54">
        <f t="shared" si="8"/>
        <v>176306</v>
      </c>
      <c r="G43" s="54">
        <f t="shared" si="9"/>
        <v>405828</v>
      </c>
    </row>
    <row r="44" spans="1:9" x14ac:dyDescent="0.25">
      <c r="A44" s="54" t="str">
        <f t="shared" si="5"/>
        <v>Bahía de Cádiz</v>
      </c>
      <c r="B44" s="55">
        <f t="shared" si="3"/>
        <v>8632</v>
      </c>
      <c r="C44" s="55">
        <f t="shared" si="4"/>
        <v>11975</v>
      </c>
      <c r="D44" s="55">
        <f t="shared" si="7"/>
        <v>14</v>
      </c>
      <c r="E44" s="54" t="str">
        <f t="shared" si="6"/>
        <v>Ceuta</v>
      </c>
      <c r="F44" s="54">
        <f t="shared" si="8"/>
        <v>173001</v>
      </c>
      <c r="G44" s="54">
        <f t="shared" si="9"/>
        <v>449962</v>
      </c>
    </row>
    <row r="45" spans="1:9" x14ac:dyDescent="0.25">
      <c r="A45" s="54" t="str">
        <f t="shared" si="5"/>
        <v>Baleares</v>
      </c>
      <c r="B45" s="55">
        <f t="shared" si="3"/>
        <v>652782</v>
      </c>
      <c r="C45" s="55">
        <f t="shared" si="4"/>
        <v>872645</v>
      </c>
      <c r="D45" s="55">
        <f t="shared" si="7"/>
        <v>2</v>
      </c>
      <c r="E45" s="54" t="str">
        <f t="shared" si="6"/>
        <v>Valencia</v>
      </c>
      <c r="F45" s="54">
        <f t="shared" si="8"/>
        <v>95399</v>
      </c>
      <c r="G45" s="54">
        <f t="shared" si="9"/>
        <v>175743</v>
      </c>
    </row>
    <row r="46" spans="1:9" x14ac:dyDescent="0.25">
      <c r="A46" s="54" t="str">
        <f t="shared" si="5"/>
        <v>Barcelona</v>
      </c>
      <c r="B46" s="55">
        <f t="shared" si="3"/>
        <v>176306</v>
      </c>
      <c r="C46" s="55">
        <f t="shared" si="4"/>
        <v>405828</v>
      </c>
      <c r="D46" s="55">
        <f t="shared" si="7"/>
        <v>5</v>
      </c>
      <c r="E46" s="54" t="str">
        <f t="shared" si="6"/>
        <v>Melilla</v>
      </c>
      <c r="F46" s="54">
        <f t="shared" si="8"/>
        <v>43443</v>
      </c>
      <c r="G46" s="54">
        <f t="shared" si="9"/>
        <v>163742</v>
      </c>
    </row>
    <row r="47" spans="1:9" x14ac:dyDescent="0.25">
      <c r="A47" s="54" t="str">
        <f t="shared" si="5"/>
        <v>Bilbao</v>
      </c>
      <c r="B47" s="55">
        <f t="shared" si="3"/>
        <v>21207</v>
      </c>
      <c r="C47" s="55">
        <f t="shared" si="4"/>
        <v>47069</v>
      </c>
      <c r="D47" s="55">
        <f t="shared" si="7"/>
        <v>12</v>
      </c>
      <c r="E47" s="54" t="str">
        <f t="shared" si="6"/>
        <v>Málaga</v>
      </c>
      <c r="F47" s="54">
        <f t="shared" si="8"/>
        <v>31570</v>
      </c>
      <c r="G47" s="54">
        <f t="shared" si="9"/>
        <v>70266</v>
      </c>
    </row>
    <row r="48" spans="1:9" x14ac:dyDescent="0.25">
      <c r="A48" s="54" t="str">
        <f t="shared" si="5"/>
        <v>Cartagena</v>
      </c>
      <c r="B48" s="55">
        <f t="shared" si="3"/>
        <v>0</v>
      </c>
      <c r="C48" s="55">
        <f t="shared" si="4"/>
        <v>0</v>
      </c>
      <c r="D48" s="55">
        <f t="shared" si="7"/>
        <v>28</v>
      </c>
      <c r="E48" s="54" t="str">
        <f t="shared" si="6"/>
        <v>Santander</v>
      </c>
      <c r="F48" s="54">
        <f t="shared" si="8"/>
        <v>31431</v>
      </c>
      <c r="G48" s="54">
        <f t="shared" si="9"/>
        <v>85846</v>
      </c>
    </row>
    <row r="49" spans="1:7" x14ac:dyDescent="0.25">
      <c r="A49" s="54" t="str">
        <f t="shared" si="5"/>
        <v>Castellón</v>
      </c>
      <c r="B49" s="55">
        <f t="shared" si="3"/>
        <v>0</v>
      </c>
      <c r="C49" s="55">
        <f t="shared" si="4"/>
        <v>0</v>
      </c>
      <c r="D49" s="55">
        <f t="shared" si="7"/>
        <v>28</v>
      </c>
      <c r="E49" s="54" t="str">
        <f t="shared" si="6"/>
        <v>Almería</v>
      </c>
      <c r="F49" s="54">
        <f t="shared" si="8"/>
        <v>29887</v>
      </c>
      <c r="G49" s="54">
        <f t="shared" si="9"/>
        <v>226259</v>
      </c>
    </row>
    <row r="50" spans="1:7" x14ac:dyDescent="0.25">
      <c r="A50" s="54" t="str">
        <f t="shared" si="5"/>
        <v>Ceuta</v>
      </c>
      <c r="B50" s="55">
        <f t="shared" si="3"/>
        <v>173001</v>
      </c>
      <c r="C50" s="55">
        <f t="shared" si="4"/>
        <v>449962</v>
      </c>
      <c r="D50" s="55">
        <f t="shared" si="7"/>
        <v>6</v>
      </c>
      <c r="E50" s="54" t="str">
        <f t="shared" si="6"/>
        <v>Bilbao</v>
      </c>
      <c r="F50" s="54">
        <f t="shared" si="8"/>
        <v>21207</v>
      </c>
      <c r="G50" s="54">
        <f t="shared" si="9"/>
        <v>47069</v>
      </c>
    </row>
    <row r="51" spans="1:7" x14ac:dyDescent="0.25">
      <c r="A51" s="54" t="str">
        <f t="shared" si="5"/>
        <v>Ferrol-San Cibrao</v>
      </c>
      <c r="B51" s="55">
        <f t="shared" si="3"/>
        <v>0</v>
      </c>
      <c r="C51" s="55">
        <f t="shared" si="4"/>
        <v>0</v>
      </c>
      <c r="D51" s="55">
        <f t="shared" si="7"/>
        <v>28</v>
      </c>
      <c r="E51" s="54" t="str">
        <f t="shared" si="6"/>
        <v>Huelva</v>
      </c>
      <c r="F51" s="54">
        <f t="shared" si="8"/>
        <v>18612</v>
      </c>
      <c r="G51" s="54">
        <f t="shared" si="9"/>
        <v>24078</v>
      </c>
    </row>
    <row r="52" spans="1:7" x14ac:dyDescent="0.25">
      <c r="A52" s="54" t="str">
        <f t="shared" si="5"/>
        <v>Gijón</v>
      </c>
      <c r="B52" s="55">
        <f t="shared" si="3"/>
        <v>0</v>
      </c>
      <c r="C52" s="55">
        <f t="shared" si="4"/>
        <v>0</v>
      </c>
      <c r="D52" s="55">
        <f t="shared" si="7"/>
        <v>28</v>
      </c>
      <c r="E52" s="54" t="str">
        <f t="shared" si="6"/>
        <v>Bahía de Cádiz</v>
      </c>
      <c r="F52" s="54">
        <f t="shared" si="8"/>
        <v>8632</v>
      </c>
      <c r="G52" s="54">
        <f t="shared" si="9"/>
        <v>11975</v>
      </c>
    </row>
    <row r="53" spans="1:7" x14ac:dyDescent="0.25">
      <c r="A53" s="54" t="str">
        <f t="shared" si="5"/>
        <v>Huelva</v>
      </c>
      <c r="B53" s="55">
        <f t="shared" si="3"/>
        <v>18612</v>
      </c>
      <c r="C53" s="55">
        <f t="shared" si="4"/>
        <v>24078</v>
      </c>
      <c r="D53" s="55">
        <f t="shared" si="7"/>
        <v>13</v>
      </c>
      <c r="E53" s="54" t="str">
        <f t="shared" si="6"/>
        <v>Alicante</v>
      </c>
      <c r="F53" s="54">
        <f t="shared" si="8"/>
        <v>7762</v>
      </c>
      <c r="G53" s="54">
        <f t="shared" si="9"/>
        <v>41790</v>
      </c>
    </row>
    <row r="54" spans="1:7" x14ac:dyDescent="0.25">
      <c r="A54" s="54" t="str">
        <f t="shared" si="5"/>
        <v>Las Palmas</v>
      </c>
      <c r="B54" s="55">
        <f t="shared" si="3"/>
        <v>450642</v>
      </c>
      <c r="C54" s="55">
        <f t="shared" si="4"/>
        <v>594184</v>
      </c>
      <c r="D54" s="55">
        <f t="shared" si="7"/>
        <v>3</v>
      </c>
      <c r="E54" s="54" t="str">
        <f t="shared" si="6"/>
        <v>Motril</v>
      </c>
      <c r="F54" s="54">
        <f t="shared" si="8"/>
        <v>3997</v>
      </c>
      <c r="G54" s="54">
        <f t="shared" si="9"/>
        <v>53863</v>
      </c>
    </row>
    <row r="55" spans="1:7" x14ac:dyDescent="0.25">
      <c r="A55" s="54" t="str">
        <f t="shared" si="5"/>
        <v>Málaga</v>
      </c>
      <c r="B55" s="55">
        <f t="shared" si="3"/>
        <v>31570</v>
      </c>
      <c r="C55" s="55">
        <f t="shared" si="4"/>
        <v>70266</v>
      </c>
      <c r="D55" s="55">
        <f t="shared" si="7"/>
        <v>9</v>
      </c>
      <c r="E55" s="54" t="e">
        <f t="shared" si="6"/>
        <v>#N/A</v>
      </c>
      <c r="F55" s="54" t="e">
        <f t="shared" si="8"/>
        <v>#N/A</v>
      </c>
      <c r="G55" s="54" t="e">
        <f t="shared" si="9"/>
        <v>#N/A</v>
      </c>
    </row>
    <row r="56" spans="1:7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0</v>
      </c>
      <c r="D56" s="55">
        <f t="shared" si="7"/>
        <v>28</v>
      </c>
      <c r="E56" s="54" t="e">
        <f t="shared" si="6"/>
        <v>#N/A</v>
      </c>
      <c r="F56" s="54" t="e">
        <f t="shared" ref="F56:F66" si="10">LOOKUP(E56,$A$39:$A$66,$B$39:$B$66)</f>
        <v>#N/A</v>
      </c>
      <c r="G56" s="54" t="e">
        <f t="shared" si="9"/>
        <v>#N/A</v>
      </c>
    </row>
    <row r="57" spans="1:7" x14ac:dyDescent="0.25">
      <c r="A57" s="54" t="str">
        <f t="shared" si="5"/>
        <v>Melilla</v>
      </c>
      <c r="B57" s="55">
        <f t="shared" si="3"/>
        <v>43443</v>
      </c>
      <c r="C57" s="55">
        <f t="shared" si="4"/>
        <v>163742</v>
      </c>
      <c r="D57" s="55">
        <f t="shared" si="7"/>
        <v>8</v>
      </c>
      <c r="E57" s="54" t="e">
        <f t="shared" si="6"/>
        <v>#N/A</v>
      </c>
      <c r="F57" s="54" t="e">
        <f t="shared" si="10"/>
        <v>#N/A</v>
      </c>
      <c r="G57" s="54" t="e">
        <f t="shared" si="9"/>
        <v>#N/A</v>
      </c>
    </row>
    <row r="58" spans="1:7" x14ac:dyDescent="0.25">
      <c r="A58" s="54" t="str">
        <f t="shared" si="5"/>
        <v>Motril</v>
      </c>
      <c r="B58" s="55">
        <f t="shared" si="3"/>
        <v>3997</v>
      </c>
      <c r="C58" s="55">
        <f t="shared" si="4"/>
        <v>53863</v>
      </c>
      <c r="D58" s="55">
        <f t="shared" si="7"/>
        <v>16</v>
      </c>
      <c r="E58" s="54" t="e">
        <f t="shared" si="6"/>
        <v>#N/A</v>
      </c>
      <c r="F58" s="54" t="e">
        <f t="shared" si="10"/>
        <v>#N/A</v>
      </c>
      <c r="G58" s="54" t="e">
        <f t="shared" si="9"/>
        <v>#N/A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0</v>
      </c>
      <c r="D59" s="55">
        <f t="shared" si="7"/>
        <v>28</v>
      </c>
      <c r="E59" s="54" t="e">
        <f t="shared" si="6"/>
        <v>#N/A</v>
      </c>
      <c r="F59" s="54" t="e">
        <f t="shared" si="10"/>
        <v>#N/A</v>
      </c>
      <c r="G59" s="54" t="e">
        <f t="shared" si="9"/>
        <v>#N/A</v>
      </c>
    </row>
    <row r="60" spans="1:7" x14ac:dyDescent="0.25">
      <c r="A60" s="54" t="str">
        <f t="shared" si="5"/>
        <v>Santa Cruz de Tenerife</v>
      </c>
      <c r="B60" s="55">
        <f t="shared" si="3"/>
        <v>1103884</v>
      </c>
      <c r="C60" s="55">
        <f t="shared" si="4"/>
        <v>1471088</v>
      </c>
      <c r="D60" s="55">
        <f t="shared" si="7"/>
        <v>1</v>
      </c>
      <c r="E60" s="54" t="e">
        <f t="shared" si="6"/>
        <v>#N/A</v>
      </c>
      <c r="F60" s="54" t="e">
        <f t="shared" si="10"/>
        <v>#N/A</v>
      </c>
      <c r="G60" s="54" t="e">
        <f t="shared" si="9"/>
        <v>#N/A</v>
      </c>
    </row>
    <row r="61" spans="1:7" x14ac:dyDescent="0.25">
      <c r="A61" s="54" t="str">
        <f t="shared" si="5"/>
        <v>Santander</v>
      </c>
      <c r="B61" s="55">
        <f t="shared" si="3"/>
        <v>31431</v>
      </c>
      <c r="C61" s="55">
        <f t="shared" si="4"/>
        <v>85846</v>
      </c>
      <c r="D61" s="55">
        <f t="shared" si="7"/>
        <v>10</v>
      </c>
      <c r="E61" s="54" t="e">
        <f t="shared" si="6"/>
        <v>#N/A</v>
      </c>
      <c r="F61" s="54" t="e">
        <f t="shared" si="10"/>
        <v>#N/A</v>
      </c>
      <c r="G61" s="54" t="e">
        <f t="shared" si="9"/>
        <v>#N/A</v>
      </c>
    </row>
    <row r="62" spans="1:7" x14ac:dyDescent="0.25">
      <c r="A62" s="54" t="str">
        <f t="shared" si="5"/>
        <v>Sevilla</v>
      </c>
      <c r="B62" s="55">
        <f t="shared" si="3"/>
        <v>0</v>
      </c>
      <c r="C62" s="55">
        <f t="shared" si="4"/>
        <v>0</v>
      </c>
      <c r="D62" s="55">
        <f t="shared" si="7"/>
        <v>28</v>
      </c>
      <c r="E62" s="54" t="e">
        <f t="shared" si="6"/>
        <v>#N/A</v>
      </c>
      <c r="F62" s="54" t="e">
        <f t="shared" si="10"/>
        <v>#N/A</v>
      </c>
      <c r="G62" s="54" t="e">
        <f t="shared" si="9"/>
        <v>#N/A</v>
      </c>
    </row>
    <row r="63" spans="1:7" x14ac:dyDescent="0.25">
      <c r="A63" s="54" t="str">
        <f t="shared" si="5"/>
        <v>Tarragona</v>
      </c>
      <c r="B63" s="55">
        <f t="shared" si="3"/>
        <v>0</v>
      </c>
      <c r="C63" s="55">
        <f t="shared" si="4"/>
        <v>0</v>
      </c>
      <c r="D63" s="55">
        <f t="shared" si="7"/>
        <v>28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95399</v>
      </c>
      <c r="C64" s="55">
        <f t="shared" si="4"/>
        <v>175743</v>
      </c>
      <c r="D64" s="55">
        <f t="shared" si="7"/>
        <v>7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0</v>
      </c>
      <c r="C65" s="55">
        <f t="shared" si="4"/>
        <v>0</v>
      </c>
      <c r="D65" s="55">
        <f t="shared" si="7"/>
        <v>28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0</v>
      </c>
      <c r="C66" s="55">
        <f t="shared" si="4"/>
        <v>0</v>
      </c>
      <c r="D66" s="55">
        <f t="shared" si="7"/>
        <v>28</v>
      </c>
      <c r="E66" s="54" t="str">
        <f t="shared" si="6"/>
        <v>A Coruña</v>
      </c>
      <c r="F66" s="54">
        <f t="shared" si="10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zoomScaleNormal="100"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E1" s="67" t="s">
        <v>81</v>
      </c>
    </row>
    <row r="2" spans="1:12" s="40" customFormat="1" ht="21" x14ac:dyDescent="0.25">
      <c r="H2" s="67" t="s">
        <v>41</v>
      </c>
    </row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0</v>
      </c>
      <c r="F7" s="45" t="e">
        <f t="shared" ref="F7:F34" si="0"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0</v>
      </c>
      <c r="C8" s="3">
        <v>255</v>
      </c>
      <c r="D8" s="3">
        <v>4442</v>
      </c>
      <c r="E8" s="3">
        <v>2517</v>
      </c>
      <c r="F8" s="48">
        <f t="shared" si="0"/>
        <v>-43.336334984241333</v>
      </c>
      <c r="G8" s="46"/>
      <c r="H8" s="46"/>
      <c r="I8" s="46"/>
    </row>
    <row r="9" spans="1:12" x14ac:dyDescent="0.25">
      <c r="A9" s="44" t="s">
        <v>137</v>
      </c>
      <c r="B9" s="2">
        <v>107</v>
      </c>
      <c r="C9" s="2">
        <v>48</v>
      </c>
      <c r="D9" s="2">
        <v>1260</v>
      </c>
      <c r="E9" s="2">
        <v>691</v>
      </c>
      <c r="F9" s="45">
        <f t="shared" si="0"/>
        <v>-45.158730158730158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48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393</v>
      </c>
      <c r="C11" s="2">
        <v>482</v>
      </c>
      <c r="D11" s="2">
        <v>4435</v>
      </c>
      <c r="E11" s="2">
        <v>5712</v>
      </c>
      <c r="F11" s="45">
        <f t="shared" si="0"/>
        <v>28.79368658399099</v>
      </c>
      <c r="G11" s="46"/>
      <c r="H11" s="46"/>
      <c r="I11" s="46"/>
    </row>
    <row r="12" spans="1:12" x14ac:dyDescent="0.25">
      <c r="A12" s="47" t="s">
        <v>140</v>
      </c>
      <c r="B12" s="3">
        <v>1115</v>
      </c>
      <c r="C12" s="3">
        <v>1083</v>
      </c>
      <c r="D12" s="3">
        <v>15872</v>
      </c>
      <c r="E12" s="3">
        <v>15485</v>
      </c>
      <c r="F12" s="48">
        <f t="shared" si="0"/>
        <v>-2.4382560483871032</v>
      </c>
      <c r="G12" s="46"/>
      <c r="H12" s="46"/>
      <c r="I12" s="46"/>
    </row>
    <row r="13" spans="1:12" x14ac:dyDescent="0.25">
      <c r="A13" s="44" t="s">
        <v>141</v>
      </c>
      <c r="B13" s="2">
        <v>7851</v>
      </c>
      <c r="C13" s="2">
        <v>3416</v>
      </c>
      <c r="D13" s="2">
        <v>180795</v>
      </c>
      <c r="E13" s="2">
        <v>106104</v>
      </c>
      <c r="F13" s="45">
        <f t="shared" si="0"/>
        <v>-41.312536298017093</v>
      </c>
      <c r="G13" s="46"/>
      <c r="H13" s="46"/>
      <c r="I13" s="46"/>
    </row>
    <row r="14" spans="1:12" x14ac:dyDescent="0.25">
      <c r="A14" s="47" t="s">
        <v>142</v>
      </c>
      <c r="B14" s="3">
        <v>60999</v>
      </c>
      <c r="C14" s="3">
        <v>56237</v>
      </c>
      <c r="D14" s="3">
        <v>777178</v>
      </c>
      <c r="E14" s="3">
        <v>815859</v>
      </c>
      <c r="F14" s="48">
        <f t="shared" si="0"/>
        <v>4.9771094910046401</v>
      </c>
      <c r="G14" s="46"/>
      <c r="H14" s="46"/>
      <c r="I14" s="46"/>
    </row>
    <row r="15" spans="1:12" x14ac:dyDescent="0.25">
      <c r="A15" s="44" t="s">
        <v>143</v>
      </c>
      <c r="B15" s="2">
        <v>536</v>
      </c>
      <c r="C15" s="2">
        <v>1583</v>
      </c>
      <c r="D15" s="2">
        <v>12054</v>
      </c>
      <c r="E15" s="2">
        <v>15042</v>
      </c>
      <c r="F15" s="45">
        <f t="shared" si="0"/>
        <v>24.788451966152309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2</v>
      </c>
      <c r="D16" s="3">
        <v>0</v>
      </c>
      <c r="E16" s="3">
        <v>0</v>
      </c>
      <c r="F16" s="48" t="e">
        <f t="shared" si="0"/>
        <v>#DIV/0!</v>
      </c>
      <c r="G16" s="46"/>
      <c r="H16" s="46"/>
      <c r="I16" s="46"/>
    </row>
    <row r="17" spans="1:9" x14ac:dyDescent="0.25">
      <c r="A17" s="44" t="s">
        <v>145</v>
      </c>
      <c r="B17" s="2">
        <v>9</v>
      </c>
      <c r="C17" s="2">
        <v>3</v>
      </c>
      <c r="D17" s="2">
        <v>851</v>
      </c>
      <c r="E17" s="2">
        <v>158</v>
      </c>
      <c r="F17" s="45">
        <f t="shared" si="0"/>
        <v>-81.433607520564038</v>
      </c>
      <c r="G17" s="46"/>
      <c r="H17" s="46"/>
      <c r="I17" s="46"/>
    </row>
    <row r="18" spans="1:9" x14ac:dyDescent="0.25">
      <c r="A18" s="47" t="s">
        <v>146</v>
      </c>
      <c r="B18" s="3">
        <v>142</v>
      </c>
      <c r="C18" s="3">
        <v>86</v>
      </c>
      <c r="D18" s="3">
        <v>1469</v>
      </c>
      <c r="E18" s="3">
        <v>1846</v>
      </c>
      <c r="F18" s="48">
        <f t="shared" si="0"/>
        <v>25.663716814159287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1</v>
      </c>
      <c r="D19" s="2">
        <v>7</v>
      </c>
      <c r="E19" s="2">
        <v>26</v>
      </c>
      <c r="F19" s="45">
        <f t="shared" si="0"/>
        <v>271.42857142857144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0</v>
      </c>
      <c r="E20" s="3">
        <v>0</v>
      </c>
      <c r="F20" s="48" t="e">
        <f t="shared" si="0"/>
        <v>#DIV/0!</v>
      </c>
      <c r="G20" s="46"/>
      <c r="H20" s="46"/>
      <c r="I20" s="46"/>
    </row>
    <row r="21" spans="1:9" x14ac:dyDescent="0.25">
      <c r="A21" s="44" t="s">
        <v>149</v>
      </c>
      <c r="B21" s="2">
        <v>303</v>
      </c>
      <c r="C21" s="2">
        <v>410</v>
      </c>
      <c r="D21" s="2">
        <v>3419</v>
      </c>
      <c r="E21" s="2">
        <v>4541</v>
      </c>
      <c r="F21" s="45">
        <f t="shared" si="0"/>
        <v>32.816613044749914</v>
      </c>
      <c r="G21" s="46"/>
      <c r="H21" s="46"/>
      <c r="I21" s="46"/>
    </row>
    <row r="22" spans="1:9" x14ac:dyDescent="0.25">
      <c r="A22" s="47" t="s">
        <v>150</v>
      </c>
      <c r="B22" s="3">
        <v>6240</v>
      </c>
      <c r="C22" s="3">
        <v>5007</v>
      </c>
      <c r="D22" s="3">
        <v>96835</v>
      </c>
      <c r="E22" s="3">
        <v>62745</v>
      </c>
      <c r="F22" s="48">
        <f t="shared" si="0"/>
        <v>-35.204213352610111</v>
      </c>
      <c r="G22" s="46"/>
      <c r="H22" s="46"/>
      <c r="I22" s="46"/>
    </row>
    <row r="23" spans="1:9" x14ac:dyDescent="0.25">
      <c r="A23" s="44" t="s">
        <v>151</v>
      </c>
      <c r="B23" s="2">
        <v>5705</v>
      </c>
      <c r="C23" s="2">
        <v>4477</v>
      </c>
      <c r="D23" s="2">
        <v>74493</v>
      </c>
      <c r="E23" s="2">
        <v>35972</v>
      </c>
      <c r="F23" s="45">
        <f t="shared" si="0"/>
        <v>-51.710899010645292</v>
      </c>
      <c r="G23" s="46"/>
      <c r="H23" s="46"/>
      <c r="I23" s="46"/>
    </row>
    <row r="24" spans="1:9" x14ac:dyDescent="0.25">
      <c r="A24" s="47" t="s">
        <v>152</v>
      </c>
      <c r="B24" s="3">
        <v>2</v>
      </c>
      <c r="C24" s="3">
        <v>3</v>
      </c>
      <c r="D24" s="3">
        <v>0</v>
      </c>
      <c r="E24" s="3">
        <v>320</v>
      </c>
      <c r="F24" s="48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126</v>
      </c>
      <c r="C25" s="2">
        <v>106</v>
      </c>
      <c r="D25" s="2">
        <v>1465</v>
      </c>
      <c r="E25" s="2">
        <v>2181</v>
      </c>
      <c r="F25" s="45">
        <f t="shared" si="0"/>
        <v>48.873720136518784</v>
      </c>
      <c r="G25" s="46"/>
      <c r="H25" s="46"/>
      <c r="I25" s="46"/>
    </row>
    <row r="26" spans="1:9" x14ac:dyDescent="0.25">
      <c r="A26" s="47" t="s">
        <v>154</v>
      </c>
      <c r="B26" s="3">
        <v>30</v>
      </c>
      <c r="C26" s="3">
        <v>0</v>
      </c>
      <c r="D26" s="3">
        <v>341</v>
      </c>
      <c r="E26" s="3">
        <v>336</v>
      </c>
      <c r="F26" s="48">
        <f t="shared" si="0"/>
        <v>-1.4662756598240492</v>
      </c>
      <c r="G26" s="46"/>
      <c r="H26" s="46"/>
      <c r="I26" s="46"/>
    </row>
    <row r="27" spans="1:9" x14ac:dyDescent="0.25">
      <c r="A27" s="44" t="s">
        <v>155</v>
      </c>
      <c r="B27" s="2">
        <v>22952</v>
      </c>
      <c r="C27" s="2">
        <v>21658</v>
      </c>
      <c r="D27" s="2">
        <v>273275</v>
      </c>
      <c r="E27" s="2">
        <v>236381</v>
      </c>
      <c r="F27" s="45">
        <f t="shared" si="0"/>
        <v>-13.500686122038246</v>
      </c>
      <c r="G27" s="46"/>
      <c r="H27" s="46"/>
      <c r="I27" s="46"/>
    </row>
    <row r="28" spans="1:9" x14ac:dyDescent="0.25">
      <c r="A28" s="47" t="s">
        <v>156</v>
      </c>
      <c r="B28" s="3">
        <v>5377</v>
      </c>
      <c r="C28" s="3">
        <v>5546</v>
      </c>
      <c r="D28" s="3">
        <v>75999</v>
      </c>
      <c r="E28" s="3">
        <v>59630</v>
      </c>
      <c r="F28" s="48">
        <f t="shared" si="0"/>
        <v>-21.538441295280208</v>
      </c>
      <c r="G28" s="46"/>
      <c r="H28" s="46"/>
      <c r="I28" s="46"/>
    </row>
    <row r="29" spans="1:9" x14ac:dyDescent="0.25">
      <c r="A29" s="44" t="s">
        <v>157</v>
      </c>
      <c r="B29" s="2">
        <v>38537</v>
      </c>
      <c r="C29" s="2">
        <v>28541</v>
      </c>
      <c r="D29" s="2">
        <v>466158</v>
      </c>
      <c r="E29" s="2">
        <v>324424</v>
      </c>
      <c r="F29" s="45">
        <f t="shared" si="0"/>
        <v>-30.404712565267573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139</v>
      </c>
      <c r="D30" s="3">
        <v>269</v>
      </c>
      <c r="E30" s="3">
        <v>1549</v>
      </c>
      <c r="F30" s="48">
        <f t="shared" si="0"/>
        <v>475.83643122676585</v>
      </c>
      <c r="G30" s="46"/>
      <c r="H30" s="46"/>
      <c r="I30" s="46"/>
    </row>
    <row r="31" spans="1:9" x14ac:dyDescent="0.25">
      <c r="A31" s="44" t="s">
        <v>159</v>
      </c>
      <c r="B31" s="2">
        <v>21543</v>
      </c>
      <c r="C31" s="2">
        <v>16113</v>
      </c>
      <c r="D31" s="2">
        <v>211210</v>
      </c>
      <c r="E31" s="2">
        <v>128178</v>
      </c>
      <c r="F31" s="45">
        <f t="shared" si="0"/>
        <v>-39.312532550542116</v>
      </c>
      <c r="G31" s="46"/>
      <c r="H31" s="46"/>
      <c r="I31" s="46"/>
    </row>
    <row r="32" spans="1:9" x14ac:dyDescent="0.25">
      <c r="A32" s="47" t="s">
        <v>160</v>
      </c>
      <c r="B32" s="3">
        <v>51229</v>
      </c>
      <c r="C32" s="3">
        <v>54827</v>
      </c>
      <c r="D32" s="3">
        <v>720857</v>
      </c>
      <c r="E32" s="3">
        <v>533137</v>
      </c>
      <c r="F32" s="48">
        <f t="shared" si="0"/>
        <v>-26.041225929692018</v>
      </c>
      <c r="G32" s="46"/>
      <c r="H32" s="46"/>
      <c r="I32" s="46"/>
    </row>
    <row r="33" spans="1:9" x14ac:dyDescent="0.25">
      <c r="A33" s="44" t="s">
        <v>161</v>
      </c>
      <c r="B33" s="2">
        <v>45746</v>
      </c>
      <c r="C33" s="2">
        <v>53768</v>
      </c>
      <c r="D33" s="2">
        <v>482640</v>
      </c>
      <c r="E33" s="2">
        <v>512051</v>
      </c>
      <c r="F33" s="45">
        <f t="shared" si="0"/>
        <v>6.0937758992209581</v>
      </c>
      <c r="G33" s="46"/>
      <c r="H33" s="46"/>
      <c r="I33" s="46"/>
    </row>
    <row r="34" spans="1:9" x14ac:dyDescent="0.25">
      <c r="A34" s="47" t="s">
        <v>162</v>
      </c>
      <c r="B34" s="3">
        <v>5</v>
      </c>
      <c r="C34" s="3">
        <v>9</v>
      </c>
      <c r="D34" s="3">
        <v>0</v>
      </c>
      <c r="E34" s="3">
        <v>298</v>
      </c>
      <c r="F34" s="48" t="e">
        <f t="shared" si="0"/>
        <v>#DIV/0!</v>
      </c>
      <c r="G34" s="46"/>
      <c r="H34" s="46"/>
      <c r="I34" s="46"/>
    </row>
    <row r="35" spans="1:9" x14ac:dyDescent="0.25">
      <c r="A35" s="49" t="s">
        <v>31</v>
      </c>
      <c r="B35" s="50">
        <f t="shared" ref="B35:E35" si="1">SUM(B7:B34)</f>
        <v>268947</v>
      </c>
      <c r="C35" s="50">
        <f t="shared" si="1"/>
        <v>253800</v>
      </c>
      <c r="D35" s="50">
        <f t="shared" si="1"/>
        <v>3405324</v>
      </c>
      <c r="E35" s="50">
        <f t="shared" si="1"/>
        <v>2865183</v>
      </c>
      <c r="F35" s="51">
        <f t="shared" ref="F35" si="2">((E35*100)/D35)-100</f>
        <v>-15.861662502598875</v>
      </c>
      <c r="G35" s="46"/>
      <c r="H35" s="46"/>
      <c r="I35" s="46"/>
    </row>
    <row r="36" spans="1:9" x14ac:dyDescent="0.25">
      <c r="A36" s="52" t="s">
        <v>90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0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Barcelona</v>
      </c>
      <c r="F39" s="54">
        <f>LOOKUP(E39,$A$39:$A$66,$B$39:$B$66)</f>
        <v>815859</v>
      </c>
      <c r="G39" s="54">
        <f>LOOKUP(E39,$A$39:$A$66,$C$39:$C$66)</f>
        <v>777178</v>
      </c>
    </row>
    <row r="40" spans="1:9" x14ac:dyDescent="0.25">
      <c r="A40" s="54" t="str">
        <f t="shared" si="5"/>
        <v>Alicante</v>
      </c>
      <c r="B40" s="55">
        <f t="shared" si="3"/>
        <v>2517</v>
      </c>
      <c r="C40" s="55">
        <f t="shared" si="4"/>
        <v>4442</v>
      </c>
      <c r="D40" s="55">
        <f t="shared" ref="D40:D66" si="7">_xlfn.RANK.EQ(B40,$B$39:$B$66)+COUNTIF($B$39:$B$66,B40)-1</f>
        <v>15</v>
      </c>
      <c r="E40" s="54" t="str">
        <f t="shared" si="6"/>
        <v>Valencia</v>
      </c>
      <c r="F40" s="54">
        <f t="shared" ref="F40:F66" si="8">LOOKUP(E40,$A$39:$A$66,$B$39:$B$66)</f>
        <v>533137</v>
      </c>
      <c r="G40" s="54">
        <f t="shared" ref="G40:G66" si="9">LOOKUP(E40,$A$39:$A$66,$C$39:$C$66)</f>
        <v>720857</v>
      </c>
    </row>
    <row r="41" spans="1:9" x14ac:dyDescent="0.25">
      <c r="A41" s="54" t="str">
        <f t="shared" si="5"/>
        <v>Almería</v>
      </c>
      <c r="B41" s="55">
        <f t="shared" si="3"/>
        <v>691</v>
      </c>
      <c r="C41" s="55">
        <f t="shared" si="4"/>
        <v>1260</v>
      </c>
      <c r="D41" s="55">
        <f t="shared" si="7"/>
        <v>19</v>
      </c>
      <c r="E41" s="54" t="str">
        <f t="shared" si="6"/>
        <v>Vigo</v>
      </c>
      <c r="F41" s="54">
        <f t="shared" si="8"/>
        <v>512051</v>
      </c>
      <c r="G41" s="54">
        <f t="shared" si="9"/>
        <v>482640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Santander</v>
      </c>
      <c r="F42" s="54">
        <f t="shared" si="8"/>
        <v>324424</v>
      </c>
      <c r="G42" s="54">
        <f t="shared" si="9"/>
        <v>466158</v>
      </c>
    </row>
    <row r="43" spans="1:9" x14ac:dyDescent="0.25">
      <c r="A43" s="54" t="str">
        <f t="shared" si="5"/>
        <v>Bahía de Algeciras</v>
      </c>
      <c r="B43" s="55">
        <f t="shared" si="3"/>
        <v>5712</v>
      </c>
      <c r="C43" s="55">
        <f t="shared" si="4"/>
        <v>4435</v>
      </c>
      <c r="D43" s="55">
        <f t="shared" si="7"/>
        <v>13</v>
      </c>
      <c r="E43" s="54" t="str">
        <f t="shared" si="6"/>
        <v>Pasaia</v>
      </c>
      <c r="F43" s="54">
        <f t="shared" si="8"/>
        <v>236381</v>
      </c>
      <c r="G43" s="54">
        <f t="shared" si="9"/>
        <v>273275</v>
      </c>
    </row>
    <row r="44" spans="1:9" x14ac:dyDescent="0.25">
      <c r="A44" s="54" t="str">
        <f t="shared" si="5"/>
        <v>Bahía de Cádiz</v>
      </c>
      <c r="B44" s="55">
        <f t="shared" si="3"/>
        <v>15485</v>
      </c>
      <c r="C44" s="55">
        <f t="shared" si="4"/>
        <v>15872</v>
      </c>
      <c r="D44" s="55">
        <f t="shared" si="7"/>
        <v>11</v>
      </c>
      <c r="E44" s="54" t="str">
        <f t="shared" si="6"/>
        <v>Tarragona</v>
      </c>
      <c r="F44" s="54">
        <f t="shared" si="8"/>
        <v>128178</v>
      </c>
      <c r="G44" s="54">
        <f t="shared" si="9"/>
        <v>211210</v>
      </c>
    </row>
    <row r="45" spans="1:9" x14ac:dyDescent="0.25">
      <c r="A45" s="54" t="str">
        <f t="shared" si="5"/>
        <v>Baleares</v>
      </c>
      <c r="B45" s="55">
        <f t="shared" si="3"/>
        <v>106104</v>
      </c>
      <c r="C45" s="55">
        <f t="shared" si="4"/>
        <v>180795</v>
      </c>
      <c r="D45" s="55">
        <f t="shared" si="7"/>
        <v>7</v>
      </c>
      <c r="E45" s="54" t="str">
        <f t="shared" si="6"/>
        <v>Baleares</v>
      </c>
      <c r="F45" s="54">
        <f t="shared" si="8"/>
        <v>106104</v>
      </c>
      <c r="G45" s="54">
        <f t="shared" si="9"/>
        <v>180795</v>
      </c>
    </row>
    <row r="46" spans="1:9" x14ac:dyDescent="0.25">
      <c r="A46" s="54" t="str">
        <f t="shared" si="5"/>
        <v>Barcelona</v>
      </c>
      <c r="B46" s="55">
        <f t="shared" si="3"/>
        <v>815859</v>
      </c>
      <c r="C46" s="55">
        <f t="shared" si="4"/>
        <v>777178</v>
      </c>
      <c r="D46" s="55">
        <f t="shared" si="7"/>
        <v>1</v>
      </c>
      <c r="E46" s="54" t="str">
        <f t="shared" si="6"/>
        <v>Las Palmas</v>
      </c>
      <c r="F46" s="54">
        <f t="shared" si="8"/>
        <v>62745</v>
      </c>
      <c r="G46" s="54">
        <f t="shared" si="9"/>
        <v>96835</v>
      </c>
    </row>
    <row r="47" spans="1:9" x14ac:dyDescent="0.25">
      <c r="A47" s="54" t="str">
        <f t="shared" si="5"/>
        <v>Bilbao</v>
      </c>
      <c r="B47" s="55">
        <f t="shared" si="3"/>
        <v>15042</v>
      </c>
      <c r="C47" s="55">
        <f t="shared" si="4"/>
        <v>12054</v>
      </c>
      <c r="D47" s="55">
        <f t="shared" si="7"/>
        <v>12</v>
      </c>
      <c r="E47" s="54" t="str">
        <f t="shared" si="6"/>
        <v>Santa Cruz de Tenerife</v>
      </c>
      <c r="F47" s="54">
        <f t="shared" si="8"/>
        <v>59630</v>
      </c>
      <c r="G47" s="54">
        <f t="shared" si="9"/>
        <v>75999</v>
      </c>
    </row>
    <row r="48" spans="1:9" x14ac:dyDescent="0.25">
      <c r="A48" s="54" t="str">
        <f t="shared" si="5"/>
        <v>Cartagena</v>
      </c>
      <c r="B48" s="55">
        <f t="shared" si="3"/>
        <v>0</v>
      </c>
      <c r="C48" s="55">
        <f t="shared" si="4"/>
        <v>0</v>
      </c>
      <c r="D48" s="55">
        <f t="shared" si="7"/>
        <v>28</v>
      </c>
      <c r="E48" s="54" t="str">
        <f t="shared" si="6"/>
        <v>Málaga</v>
      </c>
      <c r="F48" s="54">
        <f t="shared" si="8"/>
        <v>35972</v>
      </c>
      <c r="G48" s="54">
        <f t="shared" si="9"/>
        <v>74493</v>
      </c>
    </row>
    <row r="49" spans="1:7" x14ac:dyDescent="0.25">
      <c r="A49" s="54" t="str">
        <f t="shared" si="5"/>
        <v>Castellón</v>
      </c>
      <c r="B49" s="55">
        <f t="shared" si="3"/>
        <v>158</v>
      </c>
      <c r="C49" s="55">
        <f t="shared" si="4"/>
        <v>851</v>
      </c>
      <c r="D49" s="55">
        <f t="shared" si="7"/>
        <v>23</v>
      </c>
      <c r="E49" s="54" t="str">
        <f t="shared" si="6"/>
        <v>Bahía de Cádiz</v>
      </c>
      <c r="F49" s="54">
        <f t="shared" si="8"/>
        <v>15485</v>
      </c>
      <c r="G49" s="54">
        <f t="shared" si="9"/>
        <v>15872</v>
      </c>
    </row>
    <row r="50" spans="1:7" x14ac:dyDescent="0.25">
      <c r="A50" s="54" t="str">
        <f t="shared" si="5"/>
        <v>Ceuta</v>
      </c>
      <c r="B50" s="55">
        <f t="shared" si="3"/>
        <v>1846</v>
      </c>
      <c r="C50" s="55">
        <f t="shared" si="4"/>
        <v>1469</v>
      </c>
      <c r="D50" s="55">
        <f t="shared" si="7"/>
        <v>17</v>
      </c>
      <c r="E50" s="54" t="str">
        <f t="shared" si="6"/>
        <v>Bilbao</v>
      </c>
      <c r="F50" s="54">
        <f t="shared" si="8"/>
        <v>15042</v>
      </c>
      <c r="G50" s="54">
        <f t="shared" si="9"/>
        <v>12054</v>
      </c>
    </row>
    <row r="51" spans="1:7" x14ac:dyDescent="0.25">
      <c r="A51" s="54" t="str">
        <f t="shared" si="5"/>
        <v>Ferrol-San Cibrao</v>
      </c>
      <c r="B51" s="55">
        <f t="shared" si="3"/>
        <v>26</v>
      </c>
      <c r="C51" s="55">
        <f t="shared" si="4"/>
        <v>7</v>
      </c>
      <c r="D51" s="55">
        <f t="shared" si="7"/>
        <v>24</v>
      </c>
      <c r="E51" s="54" t="str">
        <f t="shared" si="6"/>
        <v>Bahía de Algeciras</v>
      </c>
      <c r="F51" s="54">
        <f t="shared" si="8"/>
        <v>5712</v>
      </c>
      <c r="G51" s="54">
        <f t="shared" si="9"/>
        <v>4435</v>
      </c>
    </row>
    <row r="52" spans="1:7" x14ac:dyDescent="0.25">
      <c r="A52" s="54" t="str">
        <f t="shared" si="5"/>
        <v>Gijón</v>
      </c>
      <c r="B52" s="55">
        <f t="shared" si="3"/>
        <v>0</v>
      </c>
      <c r="C52" s="55">
        <f t="shared" si="4"/>
        <v>0</v>
      </c>
      <c r="D52" s="55">
        <f t="shared" si="7"/>
        <v>28</v>
      </c>
      <c r="E52" s="54" t="str">
        <f t="shared" si="6"/>
        <v>Huelva</v>
      </c>
      <c r="F52" s="54">
        <f t="shared" si="8"/>
        <v>4541</v>
      </c>
      <c r="G52" s="54">
        <f t="shared" si="9"/>
        <v>3419</v>
      </c>
    </row>
    <row r="53" spans="1:7" x14ac:dyDescent="0.25">
      <c r="A53" s="54" t="str">
        <f t="shared" si="5"/>
        <v>Huelva</v>
      </c>
      <c r="B53" s="55">
        <f t="shared" si="3"/>
        <v>4541</v>
      </c>
      <c r="C53" s="55">
        <f t="shared" si="4"/>
        <v>3419</v>
      </c>
      <c r="D53" s="55">
        <f t="shared" si="7"/>
        <v>14</v>
      </c>
      <c r="E53" s="54" t="str">
        <f t="shared" si="6"/>
        <v>Alicante</v>
      </c>
      <c r="F53" s="54">
        <f t="shared" si="8"/>
        <v>2517</v>
      </c>
      <c r="G53" s="54">
        <f t="shared" si="9"/>
        <v>4442</v>
      </c>
    </row>
    <row r="54" spans="1:7" x14ac:dyDescent="0.25">
      <c r="A54" s="54" t="str">
        <f t="shared" si="5"/>
        <v>Las Palmas</v>
      </c>
      <c r="B54" s="55">
        <f t="shared" si="3"/>
        <v>62745</v>
      </c>
      <c r="C54" s="55">
        <f t="shared" si="4"/>
        <v>96835</v>
      </c>
      <c r="D54" s="55">
        <f t="shared" si="7"/>
        <v>8</v>
      </c>
      <c r="E54" s="54" t="str">
        <f t="shared" si="6"/>
        <v>Melilla</v>
      </c>
      <c r="F54" s="54">
        <f t="shared" si="8"/>
        <v>2181</v>
      </c>
      <c r="G54" s="54">
        <f t="shared" si="9"/>
        <v>1465</v>
      </c>
    </row>
    <row r="55" spans="1:7" x14ac:dyDescent="0.25">
      <c r="A55" s="54" t="str">
        <f t="shared" si="5"/>
        <v>Málaga</v>
      </c>
      <c r="B55" s="55">
        <f t="shared" si="3"/>
        <v>35972</v>
      </c>
      <c r="C55" s="55">
        <f t="shared" si="4"/>
        <v>74493</v>
      </c>
      <c r="D55" s="55">
        <f t="shared" si="7"/>
        <v>10</v>
      </c>
      <c r="E55" s="54" t="str">
        <f t="shared" si="6"/>
        <v>Ceuta</v>
      </c>
      <c r="F55" s="54">
        <f t="shared" si="8"/>
        <v>1846</v>
      </c>
      <c r="G55" s="54">
        <f t="shared" si="9"/>
        <v>1469</v>
      </c>
    </row>
    <row r="56" spans="1:7" x14ac:dyDescent="0.25">
      <c r="A56" s="54" t="str">
        <f t="shared" si="5"/>
        <v>Marín y Ría de Pontevedra</v>
      </c>
      <c r="B56" s="55">
        <f t="shared" si="3"/>
        <v>320</v>
      </c>
      <c r="C56" s="55">
        <f t="shared" si="4"/>
        <v>0</v>
      </c>
      <c r="D56" s="55">
        <f t="shared" si="7"/>
        <v>21</v>
      </c>
      <c r="E56" s="54" t="str">
        <f t="shared" si="6"/>
        <v>Sevilla</v>
      </c>
      <c r="F56" s="54">
        <f t="shared" si="8"/>
        <v>1549</v>
      </c>
      <c r="G56" s="54">
        <f t="shared" si="9"/>
        <v>269</v>
      </c>
    </row>
    <row r="57" spans="1:7" x14ac:dyDescent="0.25">
      <c r="A57" s="54" t="str">
        <f t="shared" si="5"/>
        <v>Melilla</v>
      </c>
      <c r="B57" s="55">
        <f t="shared" si="3"/>
        <v>2181</v>
      </c>
      <c r="C57" s="55">
        <f t="shared" si="4"/>
        <v>1465</v>
      </c>
      <c r="D57" s="55">
        <f t="shared" si="7"/>
        <v>16</v>
      </c>
      <c r="E57" s="54" t="str">
        <f t="shared" si="6"/>
        <v>Almería</v>
      </c>
      <c r="F57" s="54">
        <f t="shared" si="8"/>
        <v>691</v>
      </c>
      <c r="G57" s="54">
        <f t="shared" si="9"/>
        <v>1260</v>
      </c>
    </row>
    <row r="58" spans="1:7" x14ac:dyDescent="0.25">
      <c r="A58" s="54" t="str">
        <f t="shared" si="5"/>
        <v>Motril</v>
      </c>
      <c r="B58" s="55">
        <f t="shared" si="3"/>
        <v>336</v>
      </c>
      <c r="C58" s="55">
        <f t="shared" si="4"/>
        <v>341</v>
      </c>
      <c r="D58" s="55">
        <f t="shared" si="7"/>
        <v>20</v>
      </c>
      <c r="E58" s="54" t="str">
        <f t="shared" si="6"/>
        <v>Motril</v>
      </c>
      <c r="F58" s="54">
        <f t="shared" si="8"/>
        <v>336</v>
      </c>
      <c r="G58" s="54">
        <f t="shared" si="9"/>
        <v>341</v>
      </c>
    </row>
    <row r="59" spans="1:7" x14ac:dyDescent="0.25">
      <c r="A59" s="54" t="str">
        <f t="shared" si="5"/>
        <v>Pasaia</v>
      </c>
      <c r="B59" s="55">
        <f t="shared" si="3"/>
        <v>236381</v>
      </c>
      <c r="C59" s="55">
        <f t="shared" si="4"/>
        <v>273275</v>
      </c>
      <c r="D59" s="55">
        <f t="shared" si="7"/>
        <v>5</v>
      </c>
      <c r="E59" s="54" t="str">
        <f t="shared" si="6"/>
        <v>Marín y Ría de Pontevedra</v>
      </c>
      <c r="F59" s="54">
        <f t="shared" si="8"/>
        <v>320</v>
      </c>
      <c r="G59" s="54">
        <f t="shared" si="9"/>
        <v>0</v>
      </c>
    </row>
    <row r="60" spans="1:7" x14ac:dyDescent="0.25">
      <c r="A60" s="54" t="str">
        <f t="shared" si="5"/>
        <v>Santa Cruz de Tenerife</v>
      </c>
      <c r="B60" s="55">
        <f t="shared" si="3"/>
        <v>59630</v>
      </c>
      <c r="C60" s="55">
        <f t="shared" si="4"/>
        <v>75999</v>
      </c>
      <c r="D60" s="55">
        <f t="shared" si="7"/>
        <v>9</v>
      </c>
      <c r="E60" s="54" t="str">
        <f t="shared" si="6"/>
        <v>Vilagarcía</v>
      </c>
      <c r="F60" s="54">
        <f t="shared" si="8"/>
        <v>298</v>
      </c>
      <c r="G60" s="54">
        <f t="shared" si="9"/>
        <v>0</v>
      </c>
    </row>
    <row r="61" spans="1:7" x14ac:dyDescent="0.25">
      <c r="A61" s="54" t="str">
        <f t="shared" si="5"/>
        <v>Santander</v>
      </c>
      <c r="B61" s="55">
        <f t="shared" si="3"/>
        <v>324424</v>
      </c>
      <c r="C61" s="55">
        <f t="shared" si="4"/>
        <v>466158</v>
      </c>
      <c r="D61" s="55">
        <f t="shared" si="7"/>
        <v>4</v>
      </c>
      <c r="E61" s="54" t="str">
        <f t="shared" si="6"/>
        <v>Castellón</v>
      </c>
      <c r="F61" s="54">
        <f t="shared" si="8"/>
        <v>158</v>
      </c>
      <c r="G61" s="54">
        <f t="shared" si="9"/>
        <v>851</v>
      </c>
    </row>
    <row r="62" spans="1:7" x14ac:dyDescent="0.25">
      <c r="A62" s="54" t="str">
        <f t="shared" si="5"/>
        <v>Sevilla</v>
      </c>
      <c r="B62" s="55">
        <f t="shared" si="3"/>
        <v>1549</v>
      </c>
      <c r="C62" s="55">
        <f t="shared" si="4"/>
        <v>269</v>
      </c>
      <c r="D62" s="55">
        <f t="shared" si="7"/>
        <v>18</v>
      </c>
      <c r="E62" s="54" t="str">
        <f t="shared" si="6"/>
        <v>Ferrol-San Cibrao</v>
      </c>
      <c r="F62" s="54">
        <f t="shared" si="8"/>
        <v>26</v>
      </c>
      <c r="G62" s="54">
        <f t="shared" si="9"/>
        <v>7</v>
      </c>
    </row>
    <row r="63" spans="1:7" x14ac:dyDescent="0.25">
      <c r="A63" s="54" t="str">
        <f t="shared" si="5"/>
        <v>Tarragona</v>
      </c>
      <c r="B63" s="55">
        <f t="shared" si="3"/>
        <v>128178</v>
      </c>
      <c r="C63" s="55">
        <f t="shared" si="4"/>
        <v>211210</v>
      </c>
      <c r="D63" s="55">
        <f t="shared" si="7"/>
        <v>6</v>
      </c>
      <c r="E63" s="54" t="e">
        <f t="shared" si="6"/>
        <v>#N/A</v>
      </c>
      <c r="F63" s="54" t="e">
        <f t="shared" si="8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533137</v>
      </c>
      <c r="C64" s="55">
        <f t="shared" si="4"/>
        <v>720857</v>
      </c>
      <c r="D64" s="55">
        <f t="shared" si="7"/>
        <v>2</v>
      </c>
      <c r="E64" s="54" t="e">
        <f t="shared" si="6"/>
        <v>#N/A</v>
      </c>
      <c r="F64" s="54" t="e">
        <f t="shared" si="8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512051</v>
      </c>
      <c r="C65" s="55">
        <f t="shared" si="4"/>
        <v>482640</v>
      </c>
      <c r="D65" s="55">
        <f t="shared" si="7"/>
        <v>3</v>
      </c>
      <c r="E65" s="54" t="e">
        <f t="shared" si="6"/>
        <v>#N/A</v>
      </c>
      <c r="F65" s="54" t="e">
        <f t="shared" si="8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298</v>
      </c>
      <c r="C66" s="55">
        <f t="shared" si="4"/>
        <v>0</v>
      </c>
      <c r="D66" s="55">
        <f t="shared" si="7"/>
        <v>22</v>
      </c>
      <c r="E66" s="54" t="str">
        <f t="shared" si="6"/>
        <v>A Coruña</v>
      </c>
      <c r="F66" s="54">
        <f t="shared" si="8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56"/>
      <c r="B68" s="56"/>
      <c r="C68" s="56"/>
      <c r="D68" s="56"/>
      <c r="E68" s="56"/>
      <c r="F68" s="56"/>
    </row>
    <row r="69" spans="1:7" x14ac:dyDescent="0.25">
      <c r="A69" s="57"/>
      <c r="B69" s="58"/>
      <c r="C69" s="58"/>
      <c r="D69" s="58"/>
      <c r="E69" s="58"/>
      <c r="F69" s="59"/>
    </row>
  </sheetData>
  <mergeCells count="3">
    <mergeCell ref="A5:A6"/>
    <mergeCell ref="B5:C5"/>
    <mergeCell ref="D5:F5"/>
  </mergeCells>
  <conditionalFormatting sqref="F9 F11 F13 F15 F17 F19 F21 F23 F25 F27 F29 F31 F33 F7">
    <cfRule type="containsErrors" dxfId="7" priority="2">
      <formula>ISERROR(F7)</formula>
    </cfRule>
  </conditionalFormatting>
  <conditionalFormatting sqref="F10 F12 F14 F16 F18 F20 F22 F24 F26 F28 F30 F32 F34 F8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F1" s="40" t="s">
        <v>114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105</v>
      </c>
      <c r="C7" s="2">
        <v>62</v>
      </c>
      <c r="D7" s="2">
        <v>1213</v>
      </c>
      <c r="E7" s="2">
        <v>841</v>
      </c>
      <c r="F7" s="45">
        <f>((E7*100)/D7)-100</f>
        <v>-30.667765869744429</v>
      </c>
      <c r="G7" s="46"/>
      <c r="H7" s="46"/>
      <c r="I7" s="46"/>
    </row>
    <row r="8" spans="1:12" x14ac:dyDescent="0.25">
      <c r="A8" s="47" t="s">
        <v>136</v>
      </c>
      <c r="B8" s="3">
        <v>61</v>
      </c>
      <c r="C8" s="3">
        <v>53</v>
      </c>
      <c r="D8" s="3">
        <v>696</v>
      </c>
      <c r="E8" s="3">
        <v>546</v>
      </c>
      <c r="F8" s="48">
        <f t="shared" ref="F8:F34" si="0">((E8*100)/D8)-100</f>
        <v>-21.551724137931032</v>
      </c>
      <c r="G8" s="46"/>
      <c r="H8" s="46"/>
      <c r="I8" s="46"/>
    </row>
    <row r="9" spans="1:12" x14ac:dyDescent="0.25">
      <c r="A9" s="44" t="s">
        <v>137</v>
      </c>
      <c r="B9" s="2">
        <v>142</v>
      </c>
      <c r="C9" s="2">
        <v>89</v>
      </c>
      <c r="D9" s="2">
        <v>2128</v>
      </c>
      <c r="E9" s="2">
        <v>1213</v>
      </c>
      <c r="F9" s="45">
        <f t="shared" si="0"/>
        <v>-42.998120300751879</v>
      </c>
      <c r="G9" s="46"/>
      <c r="H9" s="46"/>
      <c r="I9" s="46"/>
    </row>
    <row r="10" spans="1:12" x14ac:dyDescent="0.25">
      <c r="A10" s="47" t="s">
        <v>138</v>
      </c>
      <c r="B10" s="3">
        <v>62</v>
      </c>
      <c r="C10" s="3">
        <v>55</v>
      </c>
      <c r="D10" s="3">
        <v>795</v>
      </c>
      <c r="E10" s="3">
        <v>690</v>
      </c>
      <c r="F10" s="48">
        <f t="shared" si="0"/>
        <v>-13.20754716981132</v>
      </c>
      <c r="G10" s="46"/>
      <c r="H10" s="46"/>
      <c r="I10" s="46"/>
    </row>
    <row r="11" spans="1:12" x14ac:dyDescent="0.25">
      <c r="A11" s="44" t="s">
        <v>139</v>
      </c>
      <c r="B11" s="2">
        <v>2221</v>
      </c>
      <c r="C11" s="2">
        <v>1410</v>
      </c>
      <c r="D11" s="2">
        <v>29070</v>
      </c>
      <c r="E11" s="2">
        <v>18322</v>
      </c>
      <c r="F11" s="45">
        <f t="shared" si="0"/>
        <v>-36.972824217406263</v>
      </c>
      <c r="G11" s="46"/>
      <c r="H11" s="46"/>
      <c r="I11" s="46"/>
    </row>
    <row r="12" spans="1:12" x14ac:dyDescent="0.25">
      <c r="A12" s="47" t="s">
        <v>140</v>
      </c>
      <c r="B12" s="3">
        <v>95</v>
      </c>
      <c r="C12" s="3">
        <v>101</v>
      </c>
      <c r="D12" s="3">
        <v>1193</v>
      </c>
      <c r="E12" s="3">
        <v>1079</v>
      </c>
      <c r="F12" s="48">
        <f t="shared" si="0"/>
        <v>-9.5557418273260737</v>
      </c>
      <c r="G12" s="46"/>
      <c r="H12" s="46"/>
      <c r="I12" s="46"/>
    </row>
    <row r="13" spans="1:12" x14ac:dyDescent="0.25">
      <c r="A13" s="44" t="s">
        <v>141</v>
      </c>
      <c r="B13" s="2">
        <v>2550</v>
      </c>
      <c r="C13" s="2">
        <v>2319</v>
      </c>
      <c r="D13" s="2">
        <v>52936</v>
      </c>
      <c r="E13" s="2">
        <v>30494</v>
      </c>
      <c r="F13" s="45">
        <f t="shared" si="0"/>
        <v>-42.394589693214449</v>
      </c>
      <c r="G13" s="46"/>
      <c r="H13" s="46"/>
      <c r="I13" s="46"/>
    </row>
    <row r="14" spans="1:12" x14ac:dyDescent="0.25">
      <c r="A14" s="47" t="s">
        <v>142</v>
      </c>
      <c r="B14" s="3">
        <v>659</v>
      </c>
      <c r="C14" s="3">
        <v>560</v>
      </c>
      <c r="D14" s="3">
        <v>8901</v>
      </c>
      <c r="E14" s="3">
        <v>6724</v>
      </c>
      <c r="F14" s="48">
        <f t="shared" si="0"/>
        <v>-24.457926075721829</v>
      </c>
      <c r="G14" s="46"/>
      <c r="H14" s="46"/>
      <c r="I14" s="46"/>
    </row>
    <row r="15" spans="1:12" x14ac:dyDescent="0.25">
      <c r="A15" s="44" t="s">
        <v>143</v>
      </c>
      <c r="B15" s="2">
        <v>211</v>
      </c>
      <c r="C15" s="2">
        <v>134</v>
      </c>
      <c r="D15" s="2">
        <v>2818</v>
      </c>
      <c r="E15" s="2">
        <v>2338</v>
      </c>
      <c r="F15" s="45">
        <f t="shared" si="0"/>
        <v>-17.033356990773598</v>
      </c>
      <c r="G15" s="46"/>
      <c r="H15" s="46"/>
      <c r="I15" s="46"/>
    </row>
    <row r="16" spans="1:12" x14ac:dyDescent="0.25">
      <c r="A16" s="47" t="s">
        <v>144</v>
      </c>
      <c r="B16" s="3">
        <v>167</v>
      </c>
      <c r="C16" s="3">
        <v>162</v>
      </c>
      <c r="D16" s="3">
        <v>2169</v>
      </c>
      <c r="E16" s="3">
        <v>1982</v>
      </c>
      <c r="F16" s="48">
        <f t="shared" si="0"/>
        <v>-8.6214845550945114</v>
      </c>
      <c r="G16" s="46"/>
      <c r="H16" s="46"/>
      <c r="I16" s="46"/>
    </row>
    <row r="17" spans="1:9" x14ac:dyDescent="0.25">
      <c r="A17" s="44" t="s">
        <v>145</v>
      </c>
      <c r="B17" s="2">
        <v>135</v>
      </c>
      <c r="C17" s="2">
        <v>136</v>
      </c>
      <c r="D17" s="2">
        <v>1759</v>
      </c>
      <c r="E17" s="2">
        <v>1629</v>
      </c>
      <c r="F17" s="45">
        <f t="shared" si="0"/>
        <v>-7.3905628197839661</v>
      </c>
      <c r="G17" s="46"/>
      <c r="H17" s="46"/>
      <c r="I17" s="46"/>
    </row>
    <row r="18" spans="1:9" x14ac:dyDescent="0.25">
      <c r="A18" s="47" t="s">
        <v>146</v>
      </c>
      <c r="B18" s="3">
        <v>902</v>
      </c>
      <c r="C18" s="3">
        <v>608</v>
      </c>
      <c r="D18" s="3">
        <v>11084</v>
      </c>
      <c r="E18" s="3">
        <v>7219</v>
      </c>
      <c r="F18" s="48">
        <f t="shared" si="0"/>
        <v>-34.870083002526158</v>
      </c>
      <c r="G18" s="46"/>
      <c r="H18" s="46"/>
      <c r="I18" s="46"/>
    </row>
    <row r="19" spans="1:9" x14ac:dyDescent="0.25">
      <c r="A19" s="44" t="s">
        <v>147</v>
      </c>
      <c r="B19" s="2">
        <v>79</v>
      </c>
      <c r="C19" s="2">
        <v>62</v>
      </c>
      <c r="D19" s="2">
        <v>1086</v>
      </c>
      <c r="E19" s="2">
        <v>1002</v>
      </c>
      <c r="F19" s="45">
        <f t="shared" si="0"/>
        <v>-7.734806629834253</v>
      </c>
      <c r="G19" s="46"/>
      <c r="H19" s="46"/>
      <c r="I19" s="46"/>
    </row>
    <row r="20" spans="1:9" x14ac:dyDescent="0.25">
      <c r="A20" s="47" t="s">
        <v>148</v>
      </c>
      <c r="B20" s="3">
        <v>81</v>
      </c>
      <c r="C20" s="3">
        <v>86</v>
      </c>
      <c r="D20" s="3">
        <v>1187</v>
      </c>
      <c r="E20" s="3">
        <v>1127</v>
      </c>
      <c r="F20" s="48">
        <f t="shared" si="0"/>
        <v>-5.0547598989048055</v>
      </c>
      <c r="G20" s="46"/>
      <c r="H20" s="46"/>
      <c r="I20" s="46"/>
    </row>
    <row r="21" spans="1:9" x14ac:dyDescent="0.25">
      <c r="A21" s="44" t="s">
        <v>149</v>
      </c>
      <c r="B21" s="2">
        <v>204</v>
      </c>
      <c r="C21" s="2">
        <v>185</v>
      </c>
      <c r="D21" s="2">
        <v>2491</v>
      </c>
      <c r="E21" s="2">
        <v>2216</v>
      </c>
      <c r="F21" s="45">
        <f t="shared" si="0"/>
        <v>-11.039743075070248</v>
      </c>
      <c r="G21" s="46"/>
      <c r="H21" s="46"/>
      <c r="I21" s="46"/>
    </row>
    <row r="22" spans="1:9" x14ac:dyDescent="0.25">
      <c r="A22" s="47" t="s">
        <v>150</v>
      </c>
      <c r="B22" s="3">
        <v>1277</v>
      </c>
      <c r="C22" s="3">
        <v>930</v>
      </c>
      <c r="D22" s="3">
        <v>13959</v>
      </c>
      <c r="E22" s="3">
        <v>11271</v>
      </c>
      <c r="F22" s="48">
        <f t="shared" si="0"/>
        <v>-19.256393724478826</v>
      </c>
      <c r="G22" s="46"/>
      <c r="H22" s="46"/>
      <c r="I22" s="46"/>
    </row>
    <row r="23" spans="1:9" x14ac:dyDescent="0.25">
      <c r="A23" s="44" t="s">
        <v>151</v>
      </c>
      <c r="B23" s="2">
        <v>142</v>
      </c>
      <c r="C23" s="2">
        <v>79</v>
      </c>
      <c r="D23" s="2">
        <v>1870</v>
      </c>
      <c r="E23" s="2">
        <v>1103</v>
      </c>
      <c r="F23" s="45">
        <f t="shared" si="0"/>
        <v>-41.016042780748663</v>
      </c>
      <c r="G23" s="46"/>
      <c r="H23" s="46"/>
      <c r="I23" s="46"/>
    </row>
    <row r="24" spans="1:9" x14ac:dyDescent="0.25">
      <c r="A24" s="47" t="s">
        <v>152</v>
      </c>
      <c r="B24" s="3">
        <v>42</v>
      </c>
      <c r="C24" s="3">
        <v>42</v>
      </c>
      <c r="D24" s="3">
        <v>507</v>
      </c>
      <c r="E24" s="3">
        <v>443</v>
      </c>
      <c r="F24" s="48">
        <f t="shared" si="0"/>
        <v>-12.623274161735694</v>
      </c>
      <c r="G24" s="46"/>
      <c r="H24" s="46"/>
      <c r="I24" s="46"/>
    </row>
    <row r="25" spans="1:9" x14ac:dyDescent="0.25">
      <c r="A25" s="44" t="s">
        <v>153</v>
      </c>
      <c r="B25" s="2">
        <v>128</v>
      </c>
      <c r="C25" s="2">
        <v>55</v>
      </c>
      <c r="D25" s="2">
        <v>1606</v>
      </c>
      <c r="E25" s="2">
        <v>905</v>
      </c>
      <c r="F25" s="45">
        <f t="shared" si="0"/>
        <v>-43.648816936488167</v>
      </c>
      <c r="G25" s="46"/>
      <c r="H25" s="46"/>
      <c r="I25" s="46"/>
    </row>
    <row r="26" spans="1:9" x14ac:dyDescent="0.25">
      <c r="A26" s="47" t="s">
        <v>154</v>
      </c>
      <c r="B26" s="3">
        <v>106</v>
      </c>
      <c r="C26" s="3">
        <v>29</v>
      </c>
      <c r="D26" s="3">
        <v>1323</v>
      </c>
      <c r="E26" s="3">
        <v>522</v>
      </c>
      <c r="F26" s="48">
        <f t="shared" si="0"/>
        <v>-60.544217687074827</v>
      </c>
      <c r="G26" s="46"/>
      <c r="H26" s="46"/>
      <c r="I26" s="46"/>
    </row>
    <row r="27" spans="1:9" x14ac:dyDescent="0.25">
      <c r="A27" s="44" t="s">
        <v>155</v>
      </c>
      <c r="B27" s="2">
        <v>93</v>
      </c>
      <c r="C27" s="2">
        <v>90</v>
      </c>
      <c r="D27" s="2">
        <v>933</v>
      </c>
      <c r="E27" s="2">
        <v>846</v>
      </c>
      <c r="F27" s="45">
        <f t="shared" si="0"/>
        <v>-9.3247588424437282</v>
      </c>
      <c r="G27" s="46"/>
      <c r="H27" s="46"/>
      <c r="I27" s="46"/>
    </row>
    <row r="28" spans="1:9" x14ac:dyDescent="0.25">
      <c r="A28" s="47" t="s">
        <v>156</v>
      </c>
      <c r="B28" s="3">
        <v>1440</v>
      </c>
      <c r="C28" s="3">
        <v>1145</v>
      </c>
      <c r="D28" s="3">
        <v>16132</v>
      </c>
      <c r="E28" s="3">
        <v>12143</v>
      </c>
      <c r="F28" s="48">
        <f t="shared" si="0"/>
        <v>-24.727250185965786</v>
      </c>
      <c r="G28" s="46"/>
      <c r="H28" s="46"/>
      <c r="I28" s="46"/>
    </row>
    <row r="29" spans="1:9" x14ac:dyDescent="0.25">
      <c r="A29" s="44" t="s">
        <v>157</v>
      </c>
      <c r="B29" s="2">
        <v>121</v>
      </c>
      <c r="C29" s="2">
        <v>108</v>
      </c>
      <c r="D29" s="2">
        <v>1614</v>
      </c>
      <c r="E29" s="2">
        <v>1329</v>
      </c>
      <c r="F29" s="45">
        <f t="shared" si="0"/>
        <v>-17.657992565055764</v>
      </c>
      <c r="G29" s="46"/>
      <c r="H29" s="46"/>
      <c r="I29" s="46"/>
    </row>
    <row r="30" spans="1:9" x14ac:dyDescent="0.25">
      <c r="A30" s="47" t="s">
        <v>158</v>
      </c>
      <c r="B30" s="3">
        <v>82</v>
      </c>
      <c r="C30" s="3">
        <v>81</v>
      </c>
      <c r="D30" s="3">
        <v>1009</v>
      </c>
      <c r="E30" s="3">
        <v>948</v>
      </c>
      <c r="F30" s="48">
        <f t="shared" si="0"/>
        <v>-6.0455896927651196</v>
      </c>
      <c r="G30" s="46"/>
      <c r="H30" s="46"/>
      <c r="I30" s="46"/>
    </row>
    <row r="31" spans="1:9" x14ac:dyDescent="0.25">
      <c r="A31" s="44" t="s">
        <v>159</v>
      </c>
      <c r="B31" s="2">
        <v>211</v>
      </c>
      <c r="C31" s="2">
        <v>206</v>
      </c>
      <c r="D31" s="2">
        <v>2545</v>
      </c>
      <c r="E31" s="2">
        <v>2189</v>
      </c>
      <c r="F31" s="45">
        <f t="shared" si="0"/>
        <v>-13.988212180746558</v>
      </c>
      <c r="G31" s="46"/>
      <c r="H31" s="46"/>
      <c r="I31" s="46"/>
    </row>
    <row r="32" spans="1:9" x14ac:dyDescent="0.25">
      <c r="A32" s="47" t="s">
        <v>160</v>
      </c>
      <c r="B32" s="3">
        <v>594</v>
      </c>
      <c r="C32" s="3">
        <v>588</v>
      </c>
      <c r="D32" s="3">
        <v>7891</v>
      </c>
      <c r="E32" s="3">
        <v>6851</v>
      </c>
      <c r="F32" s="48">
        <f t="shared" si="0"/>
        <v>-13.179571663920925</v>
      </c>
      <c r="G32" s="46"/>
      <c r="H32" s="46"/>
      <c r="I32" s="46"/>
    </row>
    <row r="33" spans="1:9" x14ac:dyDescent="0.25">
      <c r="A33" s="44" t="s">
        <v>161</v>
      </c>
      <c r="B33" s="2">
        <v>132</v>
      </c>
      <c r="C33" s="2">
        <v>144</v>
      </c>
      <c r="D33" s="2">
        <v>1674</v>
      </c>
      <c r="E33" s="2">
        <v>1542</v>
      </c>
      <c r="F33" s="45">
        <f t="shared" si="0"/>
        <v>-7.8853046594982033</v>
      </c>
      <c r="G33" s="46"/>
      <c r="H33" s="46"/>
      <c r="I33" s="46"/>
    </row>
    <row r="34" spans="1:9" x14ac:dyDescent="0.25">
      <c r="A34" s="47" t="s">
        <v>162</v>
      </c>
      <c r="B34" s="3">
        <v>22</v>
      </c>
      <c r="C34" s="3">
        <v>27</v>
      </c>
      <c r="D34" s="3">
        <v>355</v>
      </c>
      <c r="E34" s="3">
        <v>315</v>
      </c>
      <c r="F34" s="48">
        <f t="shared" si="0"/>
        <v>-11.267605633802816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12064</v>
      </c>
      <c r="C35" s="50">
        <f t="shared" ref="C35:E35" si="1">SUM(C7:C34)</f>
        <v>9546</v>
      </c>
      <c r="D35" s="50">
        <f t="shared" si="1"/>
        <v>170944</v>
      </c>
      <c r="E35" s="50">
        <f t="shared" si="1"/>
        <v>117829</v>
      </c>
      <c r="F35" s="51">
        <f t="shared" ref="F35" si="2">((E35*100)/D35)-100</f>
        <v>-31.071578996630478</v>
      </c>
      <c r="G35" s="46"/>
      <c r="H35" s="46"/>
      <c r="I35" s="46"/>
    </row>
    <row r="36" spans="1:9" x14ac:dyDescent="0.25">
      <c r="A36" s="52" t="s">
        <v>91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841</v>
      </c>
      <c r="C39" s="55">
        <f t="shared" si="4"/>
        <v>1213</v>
      </c>
      <c r="D39" s="55">
        <f>_xlfn.RANK.EQ(B39,$B$39:$B$66)+COUNTIF($B$39:$B$66,B39)-1</f>
        <v>23</v>
      </c>
      <c r="E39" s="54" t="str">
        <f t="shared" ref="E39:E66" si="6">INDEX($A$39:$B$66,MATCH(ROW()-38,$D$39:$D$66,0),1)</f>
        <v>Baleares</v>
      </c>
      <c r="F39" s="54">
        <f>LOOKUP(E39,$A$39:$A$66,$B$39:$B$66)</f>
        <v>30494</v>
      </c>
      <c r="G39" s="54">
        <f>LOOKUP(E39,$A$39:$A$66,$C$39:$C$66)</f>
        <v>52936</v>
      </c>
    </row>
    <row r="40" spans="1:9" x14ac:dyDescent="0.25">
      <c r="A40" s="54" t="str">
        <f t="shared" si="5"/>
        <v>Alicante</v>
      </c>
      <c r="B40" s="55">
        <f t="shared" si="3"/>
        <v>546</v>
      </c>
      <c r="C40" s="55">
        <f t="shared" si="4"/>
        <v>696</v>
      </c>
      <c r="D40" s="55">
        <f t="shared" ref="D40:D66" si="7">_xlfn.RANK.EQ(B40,$B$39:$B$66)+COUNTIF($B$39:$B$66,B40)-1</f>
        <v>25</v>
      </c>
      <c r="E40" s="54" t="str">
        <f t="shared" si="6"/>
        <v>Bahía de Algeciras</v>
      </c>
      <c r="F40" s="54">
        <f t="shared" ref="F40:F55" si="8">LOOKUP(E40,$A$39:$A$66,$B$39:$B$66)</f>
        <v>18322</v>
      </c>
      <c r="G40" s="54">
        <f t="shared" ref="G40:G66" si="9">LOOKUP(E40,$A$39:$A$66,$C$39:$C$66)</f>
        <v>29070</v>
      </c>
    </row>
    <row r="41" spans="1:9" x14ac:dyDescent="0.25">
      <c r="A41" s="54" t="str">
        <f t="shared" si="5"/>
        <v>Almería</v>
      </c>
      <c r="B41" s="55">
        <f t="shared" si="3"/>
        <v>1213</v>
      </c>
      <c r="C41" s="55">
        <f t="shared" si="4"/>
        <v>2128</v>
      </c>
      <c r="D41" s="55">
        <f t="shared" si="7"/>
        <v>15</v>
      </c>
      <c r="E41" s="54" t="str">
        <f t="shared" si="6"/>
        <v>Santa Cruz de Tenerife</v>
      </c>
      <c r="F41" s="54">
        <f t="shared" si="8"/>
        <v>12143</v>
      </c>
      <c r="G41" s="54">
        <f t="shared" si="9"/>
        <v>16132</v>
      </c>
    </row>
    <row r="42" spans="1:9" x14ac:dyDescent="0.25">
      <c r="A42" s="54" t="str">
        <f t="shared" si="5"/>
        <v>Avilés</v>
      </c>
      <c r="B42" s="55">
        <f t="shared" si="3"/>
        <v>690</v>
      </c>
      <c r="C42" s="55">
        <f t="shared" si="4"/>
        <v>795</v>
      </c>
      <c r="D42" s="55">
        <f t="shared" si="7"/>
        <v>24</v>
      </c>
      <c r="E42" s="54" t="str">
        <f t="shared" si="6"/>
        <v>Las Palmas</v>
      </c>
      <c r="F42" s="54">
        <f t="shared" si="8"/>
        <v>11271</v>
      </c>
      <c r="G42" s="54">
        <f t="shared" si="9"/>
        <v>13959</v>
      </c>
    </row>
    <row r="43" spans="1:9" x14ac:dyDescent="0.25">
      <c r="A43" s="54" t="str">
        <f t="shared" si="5"/>
        <v>Bahía de Algeciras</v>
      </c>
      <c r="B43" s="55">
        <f t="shared" si="3"/>
        <v>18322</v>
      </c>
      <c r="C43" s="55">
        <f t="shared" si="4"/>
        <v>29070</v>
      </c>
      <c r="D43" s="55">
        <f t="shared" si="7"/>
        <v>2</v>
      </c>
      <c r="E43" s="54" t="str">
        <f t="shared" si="6"/>
        <v>Ceuta</v>
      </c>
      <c r="F43" s="54">
        <f t="shared" si="8"/>
        <v>7219</v>
      </c>
      <c r="G43" s="54">
        <f t="shared" si="9"/>
        <v>11084</v>
      </c>
    </row>
    <row r="44" spans="1:9" x14ac:dyDescent="0.25">
      <c r="A44" s="54" t="str">
        <f t="shared" si="5"/>
        <v>Bahía de Cádiz</v>
      </c>
      <c r="B44" s="55">
        <f t="shared" si="3"/>
        <v>1079</v>
      </c>
      <c r="C44" s="55">
        <f t="shared" si="4"/>
        <v>1193</v>
      </c>
      <c r="D44" s="55">
        <f t="shared" si="7"/>
        <v>18</v>
      </c>
      <c r="E44" s="54" t="str">
        <f t="shared" si="6"/>
        <v>Valencia</v>
      </c>
      <c r="F44" s="54">
        <f t="shared" si="8"/>
        <v>6851</v>
      </c>
      <c r="G44" s="54">
        <f t="shared" si="9"/>
        <v>7891</v>
      </c>
    </row>
    <row r="45" spans="1:9" x14ac:dyDescent="0.25">
      <c r="A45" s="54" t="str">
        <f t="shared" si="5"/>
        <v>Baleares</v>
      </c>
      <c r="B45" s="55">
        <f t="shared" si="3"/>
        <v>30494</v>
      </c>
      <c r="C45" s="55">
        <f t="shared" si="4"/>
        <v>52936</v>
      </c>
      <c r="D45" s="55">
        <f t="shared" si="7"/>
        <v>1</v>
      </c>
      <c r="E45" s="54" t="str">
        <f t="shared" si="6"/>
        <v>Barcelona</v>
      </c>
      <c r="F45" s="54">
        <f t="shared" si="8"/>
        <v>6724</v>
      </c>
      <c r="G45" s="54">
        <f t="shared" si="9"/>
        <v>8901</v>
      </c>
    </row>
    <row r="46" spans="1:9" x14ac:dyDescent="0.25">
      <c r="A46" s="54" t="str">
        <f t="shared" si="5"/>
        <v>Barcelona</v>
      </c>
      <c r="B46" s="55">
        <f t="shared" si="3"/>
        <v>6724</v>
      </c>
      <c r="C46" s="55">
        <f t="shared" si="4"/>
        <v>8901</v>
      </c>
      <c r="D46" s="55">
        <f t="shared" si="7"/>
        <v>7</v>
      </c>
      <c r="E46" s="54" t="str">
        <f t="shared" si="6"/>
        <v>Bilbao</v>
      </c>
      <c r="F46" s="54">
        <f t="shared" si="8"/>
        <v>2338</v>
      </c>
      <c r="G46" s="54">
        <f t="shared" si="9"/>
        <v>2818</v>
      </c>
    </row>
    <row r="47" spans="1:9" x14ac:dyDescent="0.25">
      <c r="A47" s="54" t="str">
        <f t="shared" si="5"/>
        <v>Bilbao</v>
      </c>
      <c r="B47" s="55">
        <f t="shared" si="3"/>
        <v>2338</v>
      </c>
      <c r="C47" s="55">
        <f t="shared" si="4"/>
        <v>2818</v>
      </c>
      <c r="D47" s="55">
        <f t="shared" si="7"/>
        <v>8</v>
      </c>
      <c r="E47" s="54" t="str">
        <f t="shared" si="6"/>
        <v>Huelva</v>
      </c>
      <c r="F47" s="54">
        <f t="shared" si="8"/>
        <v>2216</v>
      </c>
      <c r="G47" s="54">
        <f t="shared" si="9"/>
        <v>2491</v>
      </c>
    </row>
    <row r="48" spans="1:9" x14ac:dyDescent="0.25">
      <c r="A48" s="54" t="str">
        <f t="shared" si="5"/>
        <v>Cartagena</v>
      </c>
      <c r="B48" s="55">
        <f t="shared" si="3"/>
        <v>1982</v>
      </c>
      <c r="C48" s="55">
        <f t="shared" si="4"/>
        <v>2169</v>
      </c>
      <c r="D48" s="55">
        <f t="shared" si="7"/>
        <v>11</v>
      </c>
      <c r="E48" s="54" t="str">
        <f t="shared" si="6"/>
        <v>Tarragona</v>
      </c>
      <c r="F48" s="54">
        <f t="shared" si="8"/>
        <v>2189</v>
      </c>
      <c r="G48" s="54">
        <f t="shared" si="9"/>
        <v>2545</v>
      </c>
    </row>
    <row r="49" spans="1:7" x14ac:dyDescent="0.25">
      <c r="A49" s="54" t="str">
        <f t="shared" si="5"/>
        <v>Castellón</v>
      </c>
      <c r="B49" s="55">
        <f t="shared" si="3"/>
        <v>1629</v>
      </c>
      <c r="C49" s="55">
        <f t="shared" si="4"/>
        <v>1759</v>
      </c>
      <c r="D49" s="55">
        <f t="shared" si="7"/>
        <v>12</v>
      </c>
      <c r="E49" s="54" t="str">
        <f t="shared" si="6"/>
        <v>Cartagena</v>
      </c>
      <c r="F49" s="54">
        <f t="shared" si="8"/>
        <v>1982</v>
      </c>
      <c r="G49" s="54">
        <f t="shared" si="9"/>
        <v>2169</v>
      </c>
    </row>
    <row r="50" spans="1:7" x14ac:dyDescent="0.25">
      <c r="A50" s="54" t="str">
        <f t="shared" si="5"/>
        <v>Ceuta</v>
      </c>
      <c r="B50" s="55">
        <f t="shared" si="3"/>
        <v>7219</v>
      </c>
      <c r="C50" s="55">
        <f t="shared" si="4"/>
        <v>11084</v>
      </c>
      <c r="D50" s="55">
        <f t="shared" si="7"/>
        <v>5</v>
      </c>
      <c r="E50" s="54" t="str">
        <f t="shared" si="6"/>
        <v>Castellón</v>
      </c>
      <c r="F50" s="54">
        <f t="shared" si="8"/>
        <v>1629</v>
      </c>
      <c r="G50" s="54">
        <f t="shared" si="9"/>
        <v>1759</v>
      </c>
    </row>
    <row r="51" spans="1:7" x14ac:dyDescent="0.25">
      <c r="A51" s="54" t="str">
        <f t="shared" si="5"/>
        <v>Ferrol-San Cibrao</v>
      </c>
      <c r="B51" s="55">
        <f t="shared" si="3"/>
        <v>1002</v>
      </c>
      <c r="C51" s="55">
        <f t="shared" si="4"/>
        <v>1086</v>
      </c>
      <c r="D51" s="55">
        <f t="shared" si="7"/>
        <v>19</v>
      </c>
      <c r="E51" s="54" t="str">
        <f t="shared" si="6"/>
        <v>Vigo</v>
      </c>
      <c r="F51" s="54">
        <f t="shared" si="8"/>
        <v>1542</v>
      </c>
      <c r="G51" s="54">
        <f t="shared" si="9"/>
        <v>1674</v>
      </c>
    </row>
    <row r="52" spans="1:7" x14ac:dyDescent="0.25">
      <c r="A52" s="54" t="str">
        <f t="shared" si="5"/>
        <v>Gijón</v>
      </c>
      <c r="B52" s="55">
        <f t="shared" si="3"/>
        <v>1127</v>
      </c>
      <c r="C52" s="55">
        <f t="shared" si="4"/>
        <v>1187</v>
      </c>
      <c r="D52" s="55">
        <f t="shared" si="7"/>
        <v>16</v>
      </c>
      <c r="E52" s="54" t="str">
        <f t="shared" si="6"/>
        <v>Santander</v>
      </c>
      <c r="F52" s="54">
        <f t="shared" si="8"/>
        <v>1329</v>
      </c>
      <c r="G52" s="54">
        <f t="shared" si="9"/>
        <v>1614</v>
      </c>
    </row>
    <row r="53" spans="1:7" x14ac:dyDescent="0.25">
      <c r="A53" s="54" t="str">
        <f t="shared" si="5"/>
        <v>Huelva</v>
      </c>
      <c r="B53" s="55">
        <f t="shared" si="3"/>
        <v>2216</v>
      </c>
      <c r="C53" s="55">
        <f t="shared" si="4"/>
        <v>2491</v>
      </c>
      <c r="D53" s="55">
        <f t="shared" si="7"/>
        <v>9</v>
      </c>
      <c r="E53" s="54" t="str">
        <f t="shared" si="6"/>
        <v>Almería</v>
      </c>
      <c r="F53" s="54">
        <f t="shared" si="8"/>
        <v>1213</v>
      </c>
      <c r="G53" s="54">
        <f t="shared" si="9"/>
        <v>2128</v>
      </c>
    </row>
    <row r="54" spans="1:7" x14ac:dyDescent="0.25">
      <c r="A54" s="54" t="str">
        <f t="shared" si="5"/>
        <v>Las Palmas</v>
      </c>
      <c r="B54" s="55">
        <f t="shared" si="3"/>
        <v>11271</v>
      </c>
      <c r="C54" s="55">
        <f t="shared" si="4"/>
        <v>13959</v>
      </c>
      <c r="D54" s="55">
        <f t="shared" si="7"/>
        <v>4</v>
      </c>
      <c r="E54" s="54" t="str">
        <f t="shared" si="6"/>
        <v>Gijón</v>
      </c>
      <c r="F54" s="54">
        <f t="shared" si="8"/>
        <v>1127</v>
      </c>
      <c r="G54" s="54">
        <f t="shared" si="9"/>
        <v>1187</v>
      </c>
    </row>
    <row r="55" spans="1:7" x14ac:dyDescent="0.25">
      <c r="A55" s="54" t="str">
        <f t="shared" si="5"/>
        <v>Málaga</v>
      </c>
      <c r="B55" s="55">
        <f t="shared" si="3"/>
        <v>1103</v>
      </c>
      <c r="C55" s="55">
        <f t="shared" si="4"/>
        <v>1870</v>
      </c>
      <c r="D55" s="55">
        <f t="shared" si="7"/>
        <v>17</v>
      </c>
      <c r="E55" s="54" t="str">
        <f t="shared" si="6"/>
        <v>Málaga</v>
      </c>
      <c r="F55" s="54">
        <f t="shared" si="8"/>
        <v>1103</v>
      </c>
      <c r="G55" s="54">
        <f t="shared" si="9"/>
        <v>1870</v>
      </c>
    </row>
    <row r="56" spans="1:7" x14ac:dyDescent="0.25">
      <c r="A56" s="54" t="str">
        <f t="shared" si="5"/>
        <v>Marín y Ría de Pontevedra</v>
      </c>
      <c r="B56" s="55">
        <f t="shared" si="3"/>
        <v>443</v>
      </c>
      <c r="C56" s="55">
        <f t="shared" si="4"/>
        <v>507</v>
      </c>
      <c r="D56" s="55">
        <f t="shared" si="7"/>
        <v>27</v>
      </c>
      <c r="E56" s="54" t="str">
        <f t="shared" si="6"/>
        <v>Bahía de Cádiz</v>
      </c>
      <c r="F56" s="54">
        <f t="shared" ref="F56:F66" si="10">LOOKUP(E56,$A$39:$A$66,$B$39:$B$66)</f>
        <v>1079</v>
      </c>
      <c r="G56" s="54">
        <f t="shared" si="9"/>
        <v>1193</v>
      </c>
    </row>
    <row r="57" spans="1:7" x14ac:dyDescent="0.25">
      <c r="A57" s="54" t="str">
        <f t="shared" si="5"/>
        <v>Melilla</v>
      </c>
      <c r="B57" s="55">
        <f t="shared" si="3"/>
        <v>905</v>
      </c>
      <c r="C57" s="55">
        <f t="shared" si="4"/>
        <v>1606</v>
      </c>
      <c r="D57" s="55">
        <f t="shared" si="7"/>
        <v>21</v>
      </c>
      <c r="E57" s="54" t="str">
        <f t="shared" si="6"/>
        <v>Ferrol-San Cibrao</v>
      </c>
      <c r="F57" s="54">
        <f t="shared" si="10"/>
        <v>1002</v>
      </c>
      <c r="G57" s="54">
        <f t="shared" si="9"/>
        <v>1086</v>
      </c>
    </row>
    <row r="58" spans="1:7" x14ac:dyDescent="0.25">
      <c r="A58" s="54" t="str">
        <f t="shared" si="5"/>
        <v>Motril</v>
      </c>
      <c r="B58" s="55">
        <f t="shared" si="3"/>
        <v>522</v>
      </c>
      <c r="C58" s="55">
        <f t="shared" si="4"/>
        <v>1323</v>
      </c>
      <c r="D58" s="55">
        <f t="shared" si="7"/>
        <v>26</v>
      </c>
      <c r="E58" s="54" t="str">
        <f t="shared" si="6"/>
        <v>Sevilla</v>
      </c>
      <c r="F58" s="54">
        <f t="shared" si="10"/>
        <v>948</v>
      </c>
      <c r="G58" s="54">
        <f t="shared" si="9"/>
        <v>1009</v>
      </c>
    </row>
    <row r="59" spans="1:7" x14ac:dyDescent="0.25">
      <c r="A59" s="54" t="str">
        <f t="shared" si="5"/>
        <v>Pasaia</v>
      </c>
      <c r="B59" s="55">
        <f t="shared" si="3"/>
        <v>846</v>
      </c>
      <c r="C59" s="55">
        <f t="shared" si="4"/>
        <v>933</v>
      </c>
      <c r="D59" s="55">
        <f t="shared" si="7"/>
        <v>22</v>
      </c>
      <c r="E59" s="54" t="str">
        <f t="shared" si="6"/>
        <v>Melilla</v>
      </c>
      <c r="F59" s="54">
        <f t="shared" si="10"/>
        <v>905</v>
      </c>
      <c r="G59" s="54">
        <f t="shared" si="9"/>
        <v>1606</v>
      </c>
    </row>
    <row r="60" spans="1:7" x14ac:dyDescent="0.25">
      <c r="A60" s="54" t="str">
        <f t="shared" si="5"/>
        <v>Santa Cruz de Tenerife</v>
      </c>
      <c r="B60" s="55">
        <f t="shared" si="3"/>
        <v>12143</v>
      </c>
      <c r="C60" s="55">
        <f t="shared" si="4"/>
        <v>16132</v>
      </c>
      <c r="D60" s="55">
        <f t="shared" si="7"/>
        <v>3</v>
      </c>
      <c r="E60" s="54" t="str">
        <f t="shared" si="6"/>
        <v>Pasaia</v>
      </c>
      <c r="F60" s="54">
        <f t="shared" si="10"/>
        <v>846</v>
      </c>
      <c r="G60" s="54">
        <f t="shared" si="9"/>
        <v>933</v>
      </c>
    </row>
    <row r="61" spans="1:7" x14ac:dyDescent="0.25">
      <c r="A61" s="54" t="str">
        <f t="shared" si="5"/>
        <v>Santander</v>
      </c>
      <c r="B61" s="55">
        <f t="shared" si="3"/>
        <v>1329</v>
      </c>
      <c r="C61" s="55">
        <f t="shared" si="4"/>
        <v>1614</v>
      </c>
      <c r="D61" s="55">
        <f t="shared" si="7"/>
        <v>14</v>
      </c>
      <c r="E61" s="54" t="str">
        <f t="shared" si="6"/>
        <v>A Coruña</v>
      </c>
      <c r="F61" s="54">
        <f t="shared" si="10"/>
        <v>841</v>
      </c>
      <c r="G61" s="54">
        <f t="shared" si="9"/>
        <v>1213</v>
      </c>
    </row>
    <row r="62" spans="1:7" x14ac:dyDescent="0.25">
      <c r="A62" s="54" t="str">
        <f t="shared" si="5"/>
        <v>Sevilla</v>
      </c>
      <c r="B62" s="55">
        <f t="shared" si="3"/>
        <v>948</v>
      </c>
      <c r="C62" s="55">
        <f t="shared" si="4"/>
        <v>1009</v>
      </c>
      <c r="D62" s="55">
        <f t="shared" si="7"/>
        <v>20</v>
      </c>
      <c r="E62" s="54" t="str">
        <f t="shared" si="6"/>
        <v>Avilés</v>
      </c>
      <c r="F62" s="54">
        <f t="shared" si="10"/>
        <v>690</v>
      </c>
      <c r="G62" s="54">
        <f t="shared" si="9"/>
        <v>795</v>
      </c>
    </row>
    <row r="63" spans="1:7" x14ac:dyDescent="0.25">
      <c r="A63" s="54" t="str">
        <f t="shared" si="5"/>
        <v>Tarragona</v>
      </c>
      <c r="B63" s="55">
        <f t="shared" si="3"/>
        <v>2189</v>
      </c>
      <c r="C63" s="55">
        <f t="shared" si="4"/>
        <v>2545</v>
      </c>
      <c r="D63" s="55">
        <f t="shared" si="7"/>
        <v>10</v>
      </c>
      <c r="E63" s="54" t="str">
        <f t="shared" si="6"/>
        <v>Alicante</v>
      </c>
      <c r="F63" s="54">
        <f t="shared" si="10"/>
        <v>546</v>
      </c>
      <c r="G63" s="54">
        <f t="shared" si="9"/>
        <v>696</v>
      </c>
    </row>
    <row r="64" spans="1:7" x14ac:dyDescent="0.25">
      <c r="A64" s="54" t="str">
        <f t="shared" si="5"/>
        <v>Valencia</v>
      </c>
      <c r="B64" s="55">
        <f t="shared" si="3"/>
        <v>6851</v>
      </c>
      <c r="C64" s="55">
        <f t="shared" si="4"/>
        <v>7891</v>
      </c>
      <c r="D64" s="55">
        <f t="shared" si="7"/>
        <v>6</v>
      </c>
      <c r="E64" s="54" t="str">
        <f t="shared" si="6"/>
        <v>Motril</v>
      </c>
      <c r="F64" s="54">
        <f t="shared" si="10"/>
        <v>522</v>
      </c>
      <c r="G64" s="54">
        <f t="shared" si="9"/>
        <v>1323</v>
      </c>
    </row>
    <row r="65" spans="1:7" x14ac:dyDescent="0.25">
      <c r="A65" s="54" t="str">
        <f t="shared" si="5"/>
        <v>Vigo</v>
      </c>
      <c r="B65" s="55">
        <f t="shared" si="3"/>
        <v>1542</v>
      </c>
      <c r="C65" s="55">
        <f t="shared" si="4"/>
        <v>1674</v>
      </c>
      <c r="D65" s="55">
        <f t="shared" si="7"/>
        <v>13</v>
      </c>
      <c r="E65" s="54" t="str">
        <f t="shared" si="6"/>
        <v>Marín y Ría de Pontevedra</v>
      </c>
      <c r="F65" s="54">
        <f t="shared" si="10"/>
        <v>443</v>
      </c>
      <c r="G65" s="54">
        <f t="shared" si="9"/>
        <v>507</v>
      </c>
    </row>
    <row r="66" spans="1:7" x14ac:dyDescent="0.25">
      <c r="A66" s="54" t="str">
        <f t="shared" si="5"/>
        <v>Vilagarcía</v>
      </c>
      <c r="B66" s="55">
        <f t="shared" si="3"/>
        <v>315</v>
      </c>
      <c r="C66" s="55">
        <f t="shared" si="4"/>
        <v>355</v>
      </c>
      <c r="D66" s="55">
        <f t="shared" si="7"/>
        <v>28</v>
      </c>
      <c r="E66" s="54" t="str">
        <f t="shared" si="6"/>
        <v>Vilagarcía</v>
      </c>
      <c r="F66" s="54">
        <f t="shared" si="10"/>
        <v>315</v>
      </c>
      <c r="G66" s="54">
        <f t="shared" si="9"/>
        <v>355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4" width="11.5703125" style="41" bestFit="1" customWidth="1"/>
    <col min="5" max="5" width="11.42578125" style="4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103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1243877</v>
      </c>
      <c r="C7" s="2">
        <v>835319</v>
      </c>
      <c r="D7" s="2">
        <v>20494711</v>
      </c>
      <c r="E7" s="2">
        <v>10973047</v>
      </c>
      <c r="F7" s="45">
        <f>((E7*100)/D7)-100</f>
        <v>-46.459127918417586</v>
      </c>
      <c r="G7" s="46"/>
      <c r="H7" s="46"/>
      <c r="I7" s="46"/>
    </row>
    <row r="8" spans="1:12" x14ac:dyDescent="0.25">
      <c r="A8" s="47" t="s">
        <v>136</v>
      </c>
      <c r="B8" s="3">
        <v>583609</v>
      </c>
      <c r="C8" s="3">
        <v>628255</v>
      </c>
      <c r="D8" s="3">
        <v>10164321</v>
      </c>
      <c r="E8" s="3">
        <v>5851842</v>
      </c>
      <c r="F8" s="48">
        <f t="shared" ref="F8:F34" si="0">((E8*100)/D8)-100</f>
        <v>-42.427615184526346</v>
      </c>
      <c r="G8" s="46"/>
      <c r="H8" s="46"/>
      <c r="I8" s="46"/>
    </row>
    <row r="9" spans="1:12" x14ac:dyDescent="0.25">
      <c r="A9" s="44" t="s">
        <v>137</v>
      </c>
      <c r="B9" s="2">
        <v>2407646</v>
      </c>
      <c r="C9" s="2">
        <v>1185553</v>
      </c>
      <c r="D9" s="2">
        <v>37050513</v>
      </c>
      <c r="E9" s="2">
        <v>17937844</v>
      </c>
      <c r="F9" s="45">
        <f t="shared" si="0"/>
        <v>-51.585436887203151</v>
      </c>
      <c r="G9" s="46"/>
      <c r="H9" s="46"/>
      <c r="I9" s="46"/>
    </row>
    <row r="10" spans="1:12" x14ac:dyDescent="0.25">
      <c r="A10" s="47" t="s">
        <v>138</v>
      </c>
      <c r="B10" s="3">
        <v>388831</v>
      </c>
      <c r="C10" s="3">
        <v>365878</v>
      </c>
      <c r="D10" s="3">
        <v>5500365</v>
      </c>
      <c r="E10" s="3">
        <v>4858866</v>
      </c>
      <c r="F10" s="48">
        <f t="shared" si="0"/>
        <v>-11.662844193067187</v>
      </c>
      <c r="G10" s="46"/>
      <c r="H10" s="46"/>
      <c r="I10" s="46"/>
    </row>
    <row r="11" spans="1:12" x14ac:dyDescent="0.25">
      <c r="A11" s="44" t="s">
        <v>139</v>
      </c>
      <c r="B11" s="2">
        <v>33058515</v>
      </c>
      <c r="C11" s="2">
        <v>26804061</v>
      </c>
      <c r="D11" s="2">
        <v>416804261</v>
      </c>
      <c r="E11" s="2">
        <v>349267363</v>
      </c>
      <c r="F11" s="45">
        <f t="shared" si="0"/>
        <v>-16.203504694977198</v>
      </c>
      <c r="G11" s="46"/>
      <c r="H11" s="46"/>
      <c r="I11" s="46"/>
    </row>
    <row r="12" spans="1:12" x14ac:dyDescent="0.25">
      <c r="A12" s="47" t="s">
        <v>140</v>
      </c>
      <c r="B12" s="3">
        <v>1975315</v>
      </c>
      <c r="C12" s="3">
        <v>1010363</v>
      </c>
      <c r="D12" s="3">
        <v>29301300</v>
      </c>
      <c r="E12" s="3">
        <v>14599435</v>
      </c>
      <c r="F12" s="48">
        <f t="shared" si="0"/>
        <v>-50.174787466767683</v>
      </c>
      <c r="G12" s="46"/>
      <c r="H12" s="46"/>
      <c r="I12" s="46"/>
    </row>
    <row r="13" spans="1:12" x14ac:dyDescent="0.25">
      <c r="A13" s="44" t="s">
        <v>141</v>
      </c>
      <c r="B13" s="2">
        <v>13634525</v>
      </c>
      <c r="C13" s="2">
        <v>10742345</v>
      </c>
      <c r="D13" s="2">
        <v>263597604</v>
      </c>
      <c r="E13" s="2">
        <v>147470349</v>
      </c>
      <c r="F13" s="45">
        <f t="shared" si="0"/>
        <v>-44.054746036310711</v>
      </c>
      <c r="G13" s="46"/>
      <c r="H13" s="46"/>
      <c r="I13" s="46"/>
    </row>
    <row r="14" spans="1:12" x14ac:dyDescent="0.25">
      <c r="A14" s="47" t="s">
        <v>142</v>
      </c>
      <c r="B14" s="3">
        <v>23174994</v>
      </c>
      <c r="C14" s="3">
        <v>17978969</v>
      </c>
      <c r="D14" s="3">
        <v>344730742</v>
      </c>
      <c r="E14" s="3">
        <v>220109528</v>
      </c>
      <c r="F14" s="48">
        <f t="shared" si="0"/>
        <v>-36.15030480803479</v>
      </c>
      <c r="G14" s="46"/>
      <c r="H14" s="46"/>
      <c r="I14" s="46"/>
    </row>
    <row r="15" spans="1:12" x14ac:dyDescent="0.25">
      <c r="A15" s="44" t="s">
        <v>143</v>
      </c>
      <c r="B15" s="2">
        <v>3574671</v>
      </c>
      <c r="C15" s="2">
        <v>2003861</v>
      </c>
      <c r="D15" s="2">
        <v>48183949</v>
      </c>
      <c r="E15" s="2">
        <v>40428166</v>
      </c>
      <c r="F15" s="45">
        <f t="shared" si="0"/>
        <v>-16.096196266520209</v>
      </c>
      <c r="G15" s="46"/>
      <c r="H15" s="46"/>
      <c r="I15" s="46"/>
    </row>
    <row r="16" spans="1:12" x14ac:dyDescent="0.25">
      <c r="A16" s="47" t="s">
        <v>144</v>
      </c>
      <c r="B16" s="3">
        <v>3378279</v>
      </c>
      <c r="C16" s="3">
        <v>2856662</v>
      </c>
      <c r="D16" s="3">
        <v>44450811</v>
      </c>
      <c r="E16" s="3">
        <v>35240553</v>
      </c>
      <c r="F16" s="48">
        <f t="shared" si="0"/>
        <v>-20.720112395699601</v>
      </c>
      <c r="G16" s="46"/>
      <c r="H16" s="46"/>
      <c r="I16" s="46"/>
    </row>
    <row r="17" spans="1:9" x14ac:dyDescent="0.25">
      <c r="A17" s="44" t="s">
        <v>145</v>
      </c>
      <c r="B17" s="2">
        <v>2188128</v>
      </c>
      <c r="C17" s="2">
        <v>1680666</v>
      </c>
      <c r="D17" s="2">
        <v>28995171</v>
      </c>
      <c r="E17" s="2">
        <v>21846429</v>
      </c>
      <c r="F17" s="45">
        <f t="shared" si="0"/>
        <v>-24.654939955346364</v>
      </c>
      <c r="G17" s="46"/>
      <c r="H17" s="46"/>
      <c r="I17" s="46"/>
    </row>
    <row r="18" spans="1:9" x14ac:dyDescent="0.25">
      <c r="A18" s="47" t="s">
        <v>146</v>
      </c>
      <c r="B18" s="3">
        <v>5970799</v>
      </c>
      <c r="C18" s="3">
        <v>4351631</v>
      </c>
      <c r="D18" s="3">
        <v>76227245</v>
      </c>
      <c r="E18" s="3">
        <v>52167810</v>
      </c>
      <c r="F18" s="48">
        <f t="shared" si="0"/>
        <v>-31.562776537444066</v>
      </c>
      <c r="G18" s="46"/>
      <c r="H18" s="46"/>
      <c r="I18" s="46"/>
    </row>
    <row r="19" spans="1:9" x14ac:dyDescent="0.25">
      <c r="A19" s="44" t="s">
        <v>147</v>
      </c>
      <c r="B19" s="2">
        <v>1197147</v>
      </c>
      <c r="C19" s="2">
        <v>964222</v>
      </c>
      <c r="D19" s="2">
        <v>15023964</v>
      </c>
      <c r="E19" s="2">
        <v>14253794.98</v>
      </c>
      <c r="F19" s="45">
        <f t="shared" si="0"/>
        <v>-5.1262704037363278</v>
      </c>
      <c r="G19" s="46"/>
      <c r="H19" s="46"/>
      <c r="I19" s="46"/>
    </row>
    <row r="20" spans="1:9" x14ac:dyDescent="0.25">
      <c r="A20" s="47" t="s">
        <v>148</v>
      </c>
      <c r="B20" s="3">
        <v>1104339</v>
      </c>
      <c r="C20" s="3">
        <v>1152100</v>
      </c>
      <c r="D20" s="3">
        <v>18005997</v>
      </c>
      <c r="E20" s="3">
        <v>16467790</v>
      </c>
      <c r="F20" s="48">
        <f t="shared" si="0"/>
        <v>-8.5427482854740049</v>
      </c>
      <c r="G20" s="46"/>
      <c r="H20" s="46"/>
      <c r="I20" s="46"/>
    </row>
    <row r="21" spans="1:9" x14ac:dyDescent="0.25">
      <c r="A21" s="44" t="s">
        <v>149</v>
      </c>
      <c r="B21" s="2">
        <v>3654530</v>
      </c>
      <c r="C21" s="2">
        <v>2958098</v>
      </c>
      <c r="D21" s="2">
        <v>41533239</v>
      </c>
      <c r="E21" s="2">
        <v>37516958</v>
      </c>
      <c r="F21" s="45">
        <f t="shared" si="0"/>
        <v>-9.6700404223229555</v>
      </c>
      <c r="G21" s="46"/>
      <c r="H21" s="46"/>
      <c r="I21" s="46"/>
    </row>
    <row r="22" spans="1:9" x14ac:dyDescent="0.25">
      <c r="A22" s="47" t="s">
        <v>150</v>
      </c>
      <c r="B22" s="3">
        <v>28651862</v>
      </c>
      <c r="C22" s="3">
        <v>19634921</v>
      </c>
      <c r="D22" s="3">
        <v>277268966</v>
      </c>
      <c r="E22" s="3">
        <v>226249298</v>
      </c>
      <c r="F22" s="48">
        <f t="shared" si="0"/>
        <v>-18.400785611181604</v>
      </c>
      <c r="G22" s="46"/>
      <c r="H22" s="46"/>
      <c r="I22" s="46"/>
    </row>
    <row r="23" spans="1:9" x14ac:dyDescent="0.25">
      <c r="A23" s="44" t="s">
        <v>151</v>
      </c>
      <c r="B23" s="2">
        <v>3796970</v>
      </c>
      <c r="C23" s="2">
        <v>1632255</v>
      </c>
      <c r="D23" s="2">
        <v>54355578</v>
      </c>
      <c r="E23" s="2">
        <v>24721417</v>
      </c>
      <c r="F23" s="45">
        <f t="shared" si="0"/>
        <v>-54.519079900134628</v>
      </c>
      <c r="G23" s="46"/>
      <c r="H23" s="46"/>
      <c r="I23" s="46"/>
    </row>
    <row r="24" spans="1:9" x14ac:dyDescent="0.25">
      <c r="A24" s="47" t="s">
        <v>152</v>
      </c>
      <c r="B24" s="3">
        <v>336365</v>
      </c>
      <c r="C24" s="3">
        <v>243705</v>
      </c>
      <c r="D24" s="3">
        <v>4050082</v>
      </c>
      <c r="E24" s="3">
        <v>2502776</v>
      </c>
      <c r="F24" s="48">
        <f t="shared" si="0"/>
        <v>-38.204312900331402</v>
      </c>
      <c r="G24" s="46"/>
      <c r="H24" s="46"/>
      <c r="I24" s="46"/>
    </row>
    <row r="25" spans="1:9" x14ac:dyDescent="0.25">
      <c r="A25" s="44" t="s">
        <v>153</v>
      </c>
      <c r="B25" s="2">
        <v>3192356</v>
      </c>
      <c r="C25" s="2">
        <v>1090958</v>
      </c>
      <c r="D25" s="2">
        <v>35624470</v>
      </c>
      <c r="E25" s="2">
        <v>19574756</v>
      </c>
      <c r="F25" s="45">
        <f t="shared" si="0"/>
        <v>-45.052499026652185</v>
      </c>
      <c r="G25" s="46"/>
      <c r="H25" s="46"/>
      <c r="I25" s="46"/>
    </row>
    <row r="26" spans="1:9" x14ac:dyDescent="0.25">
      <c r="A26" s="47" t="s">
        <v>154</v>
      </c>
      <c r="B26" s="3">
        <v>1582754</v>
      </c>
      <c r="C26" s="3">
        <v>260836</v>
      </c>
      <c r="D26" s="3">
        <v>17701475</v>
      </c>
      <c r="E26" s="3">
        <v>5757853</v>
      </c>
      <c r="F26" s="48">
        <f t="shared" si="0"/>
        <v>-67.472467689839405</v>
      </c>
      <c r="G26" s="46"/>
      <c r="H26" s="46"/>
      <c r="I26" s="46"/>
    </row>
    <row r="27" spans="1:9" x14ac:dyDescent="0.25">
      <c r="A27" s="44" t="s">
        <v>155</v>
      </c>
      <c r="B27" s="2">
        <v>632586</v>
      </c>
      <c r="C27" s="2">
        <v>645063</v>
      </c>
      <c r="D27" s="2">
        <v>7063053</v>
      </c>
      <c r="E27" s="2">
        <v>6667989</v>
      </c>
      <c r="F27" s="45">
        <f t="shared" si="0"/>
        <v>-5.5933885813967379</v>
      </c>
      <c r="G27" s="46"/>
      <c r="H27" s="46"/>
      <c r="I27" s="46"/>
    </row>
    <row r="28" spans="1:9" x14ac:dyDescent="0.25">
      <c r="A28" s="47" t="s">
        <v>156</v>
      </c>
      <c r="B28" s="3">
        <v>21826064</v>
      </c>
      <c r="C28" s="3">
        <v>15672734</v>
      </c>
      <c r="D28" s="3">
        <v>198007130</v>
      </c>
      <c r="E28" s="3">
        <v>158292039</v>
      </c>
      <c r="F28" s="48">
        <f t="shared" si="0"/>
        <v>-20.057404498514771</v>
      </c>
      <c r="G28" s="46"/>
      <c r="H28" s="46"/>
      <c r="I28" s="46"/>
    </row>
    <row r="29" spans="1:9" x14ac:dyDescent="0.25">
      <c r="A29" s="44" t="s">
        <v>157</v>
      </c>
      <c r="B29" s="2">
        <v>2311560</v>
      </c>
      <c r="C29" s="2">
        <v>2143959</v>
      </c>
      <c r="D29" s="2">
        <v>31154076</v>
      </c>
      <c r="E29" s="2">
        <v>24806227</v>
      </c>
      <c r="F29" s="45">
        <f t="shared" si="0"/>
        <v>-20.375661277837295</v>
      </c>
      <c r="G29" s="46"/>
      <c r="H29" s="46"/>
      <c r="I29" s="46"/>
    </row>
    <row r="30" spans="1:9" x14ac:dyDescent="0.25">
      <c r="A30" s="47" t="s">
        <v>158</v>
      </c>
      <c r="B30" s="3">
        <v>448296</v>
      </c>
      <c r="C30" s="3">
        <v>349908</v>
      </c>
      <c r="D30" s="3">
        <v>5273623</v>
      </c>
      <c r="E30" s="3">
        <v>4890255</v>
      </c>
      <c r="F30" s="48">
        <f t="shared" si="0"/>
        <v>-7.2695374697812127</v>
      </c>
      <c r="G30" s="46"/>
      <c r="H30" s="46"/>
      <c r="I30" s="46"/>
    </row>
    <row r="31" spans="1:9" x14ac:dyDescent="0.25">
      <c r="A31" s="44" t="s">
        <v>159</v>
      </c>
      <c r="B31" s="2">
        <v>3736304</v>
      </c>
      <c r="C31" s="2">
        <v>3344313</v>
      </c>
      <c r="D31" s="2">
        <v>48987812</v>
      </c>
      <c r="E31" s="2">
        <v>37360573</v>
      </c>
      <c r="F31" s="45">
        <f t="shared" si="0"/>
        <v>-23.734962892402706</v>
      </c>
      <c r="G31" s="46"/>
      <c r="H31" s="46"/>
      <c r="I31" s="46"/>
    </row>
    <row r="32" spans="1:9" x14ac:dyDescent="0.25">
      <c r="A32" s="47" t="s">
        <v>160</v>
      </c>
      <c r="B32" s="3">
        <v>20729632</v>
      </c>
      <c r="C32" s="3">
        <v>20506330</v>
      </c>
      <c r="D32" s="3">
        <v>273704772</v>
      </c>
      <c r="E32" s="3">
        <v>243417632</v>
      </c>
      <c r="F32" s="48">
        <f t="shared" si="0"/>
        <v>-11.065623656718714</v>
      </c>
      <c r="G32" s="46"/>
      <c r="H32" s="46"/>
      <c r="I32" s="46"/>
    </row>
    <row r="33" spans="1:9" x14ac:dyDescent="0.25">
      <c r="A33" s="44" t="s">
        <v>161</v>
      </c>
      <c r="B33" s="2">
        <v>2766080</v>
      </c>
      <c r="C33" s="2">
        <v>2580975</v>
      </c>
      <c r="D33" s="2">
        <v>35794034</v>
      </c>
      <c r="E33" s="2">
        <v>28840107.990000002</v>
      </c>
      <c r="F33" s="45">
        <f t="shared" si="0"/>
        <v>-19.427611903145646</v>
      </c>
      <c r="G33" s="46"/>
      <c r="H33" s="46"/>
      <c r="I33" s="46"/>
    </row>
    <row r="34" spans="1:9" x14ac:dyDescent="0.25">
      <c r="A34" s="47" t="s">
        <v>162</v>
      </c>
      <c r="B34" s="3">
        <v>171654</v>
      </c>
      <c r="C34" s="3">
        <v>187761</v>
      </c>
      <c r="D34" s="3">
        <v>2557541</v>
      </c>
      <c r="E34" s="3">
        <v>2311394</v>
      </c>
      <c r="F34" s="48">
        <f t="shared" si="0"/>
        <v>-9.6243618381875393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187717688</v>
      </c>
      <c r="C35" s="50">
        <f t="shared" ref="C35:E35" si="1">SUM(C7:C34)</f>
        <v>143811701</v>
      </c>
      <c r="D35" s="50">
        <f t="shared" si="1"/>
        <v>2391606805</v>
      </c>
      <c r="E35" s="50">
        <f t="shared" si="1"/>
        <v>1774382091.97</v>
      </c>
      <c r="F35" s="51">
        <f t="shared" ref="F35" si="2">((E35*100)/D35)-100</f>
        <v>-25.807951028555465</v>
      </c>
      <c r="G35" s="46"/>
      <c r="H35" s="46"/>
      <c r="I35" s="46"/>
    </row>
    <row r="36" spans="1:9" x14ac:dyDescent="0.25">
      <c r="A36" s="52" t="s">
        <v>92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</row>
    <row r="39" spans="1:9" x14ac:dyDescent="0.25">
      <c r="A39" s="54" t="str">
        <f t="shared" ref="A39:A66" si="5">A7</f>
        <v>A Coruña</v>
      </c>
      <c r="B39" s="55">
        <f t="shared" si="3"/>
        <v>10973047</v>
      </c>
      <c r="C39" s="55">
        <f t="shared" si="4"/>
        <v>20494711</v>
      </c>
      <c r="D39" s="55">
        <f>_xlfn.RANK.EQ(B39,$B$39:$B$66)+COUNTIF($B$39:$B$66,B39)-1</f>
        <v>21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349267363</v>
      </c>
      <c r="G39" s="54">
        <f>LOOKUP(E39,$A$39:$A$66,$C$39:$C$66)</f>
        <v>416804261</v>
      </c>
    </row>
    <row r="40" spans="1:9" x14ac:dyDescent="0.25">
      <c r="A40" s="54" t="str">
        <f t="shared" si="5"/>
        <v>Alicante</v>
      </c>
      <c r="B40" s="55">
        <f t="shared" si="3"/>
        <v>5851842</v>
      </c>
      <c r="C40" s="55">
        <f t="shared" si="4"/>
        <v>10164321</v>
      </c>
      <c r="D40" s="55">
        <f t="shared" ref="D40:D66" si="7">_xlfn.RANK.EQ(B40,$B$39:$B$66)+COUNTIF($B$39:$B$66,B40)-1</f>
        <v>23</v>
      </c>
      <c r="E40" s="54" t="str">
        <f t="shared" si="6"/>
        <v>Valencia</v>
      </c>
      <c r="F40" s="54">
        <f t="shared" ref="F40:F55" si="8">LOOKUP(E40,$A$39:$A$66,$B$39:$B$66)</f>
        <v>243417632</v>
      </c>
      <c r="G40" s="54">
        <f t="shared" ref="G40:G66" si="9">LOOKUP(E40,$A$39:$A$66,$C$39:$C$66)</f>
        <v>273704772</v>
      </c>
    </row>
    <row r="41" spans="1:9" x14ac:dyDescent="0.25">
      <c r="A41" s="54" t="str">
        <f t="shared" si="5"/>
        <v>Almería</v>
      </c>
      <c r="B41" s="55">
        <f t="shared" si="3"/>
        <v>17937844</v>
      </c>
      <c r="C41" s="55">
        <f t="shared" si="4"/>
        <v>37050513</v>
      </c>
      <c r="D41" s="55">
        <f t="shared" si="7"/>
        <v>17</v>
      </c>
      <c r="E41" s="54" t="str">
        <f t="shared" si="6"/>
        <v>Las Palmas</v>
      </c>
      <c r="F41" s="54">
        <f t="shared" si="8"/>
        <v>226249298</v>
      </c>
      <c r="G41" s="54">
        <f t="shared" si="9"/>
        <v>277268966</v>
      </c>
    </row>
    <row r="42" spans="1:9" x14ac:dyDescent="0.25">
      <c r="A42" s="54" t="str">
        <f t="shared" si="5"/>
        <v>Avilés</v>
      </c>
      <c r="B42" s="55">
        <f t="shared" si="3"/>
        <v>4858866</v>
      </c>
      <c r="C42" s="55">
        <f t="shared" si="4"/>
        <v>5500365</v>
      </c>
      <c r="D42" s="55">
        <f t="shared" si="7"/>
        <v>26</v>
      </c>
      <c r="E42" s="54" t="str">
        <f t="shared" si="6"/>
        <v>Barcelona</v>
      </c>
      <c r="F42" s="54">
        <f t="shared" si="8"/>
        <v>220109528</v>
      </c>
      <c r="G42" s="54">
        <f t="shared" si="9"/>
        <v>344730742</v>
      </c>
    </row>
    <row r="43" spans="1:9" x14ac:dyDescent="0.25">
      <c r="A43" s="54" t="str">
        <f t="shared" si="5"/>
        <v>Bahía de Algeciras</v>
      </c>
      <c r="B43" s="55">
        <f t="shared" si="3"/>
        <v>349267363</v>
      </c>
      <c r="C43" s="55">
        <f t="shared" si="4"/>
        <v>416804261</v>
      </c>
      <c r="D43" s="55">
        <f t="shared" si="7"/>
        <v>1</v>
      </c>
      <c r="E43" s="54" t="str">
        <f t="shared" si="6"/>
        <v>Santa Cruz de Tenerife</v>
      </c>
      <c r="F43" s="54">
        <f t="shared" si="8"/>
        <v>158292039</v>
      </c>
      <c r="G43" s="54">
        <f t="shared" si="9"/>
        <v>198007130</v>
      </c>
    </row>
    <row r="44" spans="1:9" x14ac:dyDescent="0.25">
      <c r="A44" s="54" t="str">
        <f t="shared" si="5"/>
        <v>Bahía de Cádiz</v>
      </c>
      <c r="B44" s="55">
        <f t="shared" si="3"/>
        <v>14599435</v>
      </c>
      <c r="C44" s="55">
        <f t="shared" si="4"/>
        <v>29301300</v>
      </c>
      <c r="D44" s="55">
        <f t="shared" si="7"/>
        <v>19</v>
      </c>
      <c r="E44" s="54" t="str">
        <f t="shared" si="6"/>
        <v>Baleares</v>
      </c>
      <c r="F44" s="54">
        <f t="shared" si="8"/>
        <v>147470349</v>
      </c>
      <c r="G44" s="54">
        <f t="shared" si="9"/>
        <v>263597604</v>
      </c>
    </row>
    <row r="45" spans="1:9" x14ac:dyDescent="0.25">
      <c r="A45" s="54" t="str">
        <f t="shared" si="5"/>
        <v>Baleares</v>
      </c>
      <c r="B45" s="55">
        <f t="shared" si="3"/>
        <v>147470349</v>
      </c>
      <c r="C45" s="55">
        <f t="shared" si="4"/>
        <v>263597604</v>
      </c>
      <c r="D45" s="55">
        <f t="shared" si="7"/>
        <v>6</v>
      </c>
      <c r="E45" s="54" t="str">
        <f t="shared" si="6"/>
        <v>Ceuta</v>
      </c>
      <c r="F45" s="54">
        <f t="shared" si="8"/>
        <v>52167810</v>
      </c>
      <c r="G45" s="54">
        <f t="shared" si="9"/>
        <v>76227245</v>
      </c>
    </row>
    <row r="46" spans="1:9" x14ac:dyDescent="0.25">
      <c r="A46" s="54" t="str">
        <f t="shared" si="5"/>
        <v>Barcelona</v>
      </c>
      <c r="B46" s="55">
        <f t="shared" si="3"/>
        <v>220109528</v>
      </c>
      <c r="C46" s="55">
        <f t="shared" si="4"/>
        <v>344730742</v>
      </c>
      <c r="D46" s="55">
        <f t="shared" si="7"/>
        <v>4</v>
      </c>
      <c r="E46" s="54" t="str">
        <f t="shared" si="6"/>
        <v>Bilbao</v>
      </c>
      <c r="F46" s="54">
        <f t="shared" si="8"/>
        <v>40428166</v>
      </c>
      <c r="G46" s="54">
        <f t="shared" si="9"/>
        <v>48183949</v>
      </c>
    </row>
    <row r="47" spans="1:9" x14ac:dyDescent="0.25">
      <c r="A47" s="54" t="str">
        <f t="shared" si="5"/>
        <v>Bilbao</v>
      </c>
      <c r="B47" s="55">
        <f t="shared" si="3"/>
        <v>40428166</v>
      </c>
      <c r="C47" s="55">
        <f t="shared" si="4"/>
        <v>48183949</v>
      </c>
      <c r="D47" s="55">
        <f t="shared" si="7"/>
        <v>8</v>
      </c>
      <c r="E47" s="54" t="str">
        <f t="shared" si="6"/>
        <v>Huelva</v>
      </c>
      <c r="F47" s="54">
        <f t="shared" si="8"/>
        <v>37516958</v>
      </c>
      <c r="G47" s="54">
        <f t="shared" si="9"/>
        <v>41533239</v>
      </c>
    </row>
    <row r="48" spans="1:9" x14ac:dyDescent="0.25">
      <c r="A48" s="54" t="str">
        <f t="shared" si="5"/>
        <v>Cartagena</v>
      </c>
      <c r="B48" s="55">
        <f t="shared" si="3"/>
        <v>35240553</v>
      </c>
      <c r="C48" s="55">
        <f t="shared" si="4"/>
        <v>44450811</v>
      </c>
      <c r="D48" s="55">
        <f t="shared" si="7"/>
        <v>11</v>
      </c>
      <c r="E48" s="54" t="str">
        <f t="shared" si="6"/>
        <v>Tarragona</v>
      </c>
      <c r="F48" s="54">
        <f t="shared" si="8"/>
        <v>37360573</v>
      </c>
      <c r="G48" s="54">
        <f t="shared" si="9"/>
        <v>48987812</v>
      </c>
    </row>
    <row r="49" spans="1:7" x14ac:dyDescent="0.25">
      <c r="A49" s="54" t="str">
        <f t="shared" si="5"/>
        <v>Castellón</v>
      </c>
      <c r="B49" s="55">
        <f t="shared" si="3"/>
        <v>21846429</v>
      </c>
      <c r="C49" s="55">
        <f t="shared" si="4"/>
        <v>28995171</v>
      </c>
      <c r="D49" s="55">
        <f t="shared" si="7"/>
        <v>15</v>
      </c>
      <c r="E49" s="54" t="str">
        <f t="shared" si="6"/>
        <v>Cartagena</v>
      </c>
      <c r="F49" s="54">
        <f t="shared" si="8"/>
        <v>35240553</v>
      </c>
      <c r="G49" s="54">
        <f t="shared" si="9"/>
        <v>44450811</v>
      </c>
    </row>
    <row r="50" spans="1:7" x14ac:dyDescent="0.25">
      <c r="A50" s="54" t="str">
        <f t="shared" si="5"/>
        <v>Ceuta</v>
      </c>
      <c r="B50" s="55">
        <f t="shared" si="3"/>
        <v>52167810</v>
      </c>
      <c r="C50" s="55">
        <f t="shared" si="4"/>
        <v>76227245</v>
      </c>
      <c r="D50" s="55">
        <f t="shared" si="7"/>
        <v>7</v>
      </c>
      <c r="E50" s="54" t="str">
        <f t="shared" si="6"/>
        <v>Vigo</v>
      </c>
      <c r="F50" s="54">
        <f t="shared" si="8"/>
        <v>28840107.990000002</v>
      </c>
      <c r="G50" s="54">
        <f t="shared" si="9"/>
        <v>35794034</v>
      </c>
    </row>
    <row r="51" spans="1:7" x14ac:dyDescent="0.25">
      <c r="A51" s="54" t="str">
        <f t="shared" si="5"/>
        <v>Ferrol-San Cibrao</v>
      </c>
      <c r="B51" s="55">
        <f t="shared" si="3"/>
        <v>14253794.98</v>
      </c>
      <c r="C51" s="55">
        <f t="shared" si="4"/>
        <v>15023964</v>
      </c>
      <c r="D51" s="55">
        <f t="shared" si="7"/>
        <v>20</v>
      </c>
      <c r="E51" s="54" t="str">
        <f t="shared" si="6"/>
        <v>Santander</v>
      </c>
      <c r="F51" s="54">
        <f t="shared" si="8"/>
        <v>24806227</v>
      </c>
      <c r="G51" s="54">
        <f t="shared" si="9"/>
        <v>31154076</v>
      </c>
    </row>
    <row r="52" spans="1:7" x14ac:dyDescent="0.25">
      <c r="A52" s="54" t="str">
        <f t="shared" si="5"/>
        <v>Gijón</v>
      </c>
      <c r="B52" s="55">
        <f t="shared" si="3"/>
        <v>16467790</v>
      </c>
      <c r="C52" s="55">
        <f t="shared" si="4"/>
        <v>18005997</v>
      </c>
      <c r="D52" s="55">
        <f t="shared" si="7"/>
        <v>18</v>
      </c>
      <c r="E52" s="54" t="str">
        <f t="shared" si="6"/>
        <v>Málaga</v>
      </c>
      <c r="F52" s="54">
        <f t="shared" si="8"/>
        <v>24721417</v>
      </c>
      <c r="G52" s="54">
        <f t="shared" si="9"/>
        <v>54355578</v>
      </c>
    </row>
    <row r="53" spans="1:7" x14ac:dyDescent="0.25">
      <c r="A53" s="54" t="str">
        <f t="shared" si="5"/>
        <v>Huelva</v>
      </c>
      <c r="B53" s="55">
        <f t="shared" si="3"/>
        <v>37516958</v>
      </c>
      <c r="C53" s="55">
        <f t="shared" si="4"/>
        <v>41533239</v>
      </c>
      <c r="D53" s="55">
        <f t="shared" si="7"/>
        <v>9</v>
      </c>
      <c r="E53" s="54" t="str">
        <f t="shared" si="6"/>
        <v>Castellón</v>
      </c>
      <c r="F53" s="54">
        <f t="shared" si="8"/>
        <v>21846429</v>
      </c>
      <c r="G53" s="54">
        <f t="shared" si="9"/>
        <v>28995171</v>
      </c>
    </row>
    <row r="54" spans="1:7" x14ac:dyDescent="0.25">
      <c r="A54" s="54" t="str">
        <f t="shared" si="5"/>
        <v>Las Palmas</v>
      </c>
      <c r="B54" s="55">
        <f t="shared" si="3"/>
        <v>226249298</v>
      </c>
      <c r="C54" s="55">
        <f t="shared" si="4"/>
        <v>277268966</v>
      </c>
      <c r="D54" s="55">
        <f t="shared" si="7"/>
        <v>3</v>
      </c>
      <c r="E54" s="54" t="str">
        <f t="shared" si="6"/>
        <v>Melilla</v>
      </c>
      <c r="F54" s="54">
        <f t="shared" si="8"/>
        <v>19574756</v>
      </c>
      <c r="G54" s="54">
        <f t="shared" si="9"/>
        <v>35624470</v>
      </c>
    </row>
    <row r="55" spans="1:7" x14ac:dyDescent="0.25">
      <c r="A55" s="54" t="str">
        <f t="shared" si="5"/>
        <v>Málaga</v>
      </c>
      <c r="B55" s="55">
        <f t="shared" si="3"/>
        <v>24721417</v>
      </c>
      <c r="C55" s="55">
        <f t="shared" si="4"/>
        <v>54355578</v>
      </c>
      <c r="D55" s="55">
        <f t="shared" si="7"/>
        <v>14</v>
      </c>
      <c r="E55" s="54" t="str">
        <f t="shared" si="6"/>
        <v>Almería</v>
      </c>
      <c r="F55" s="54">
        <f t="shared" si="8"/>
        <v>17937844</v>
      </c>
      <c r="G55" s="54">
        <f t="shared" si="9"/>
        <v>37050513</v>
      </c>
    </row>
    <row r="56" spans="1:7" x14ac:dyDescent="0.25">
      <c r="A56" s="54" t="str">
        <f t="shared" si="5"/>
        <v>Marín y Ría de Pontevedra</v>
      </c>
      <c r="B56" s="55">
        <f t="shared" si="3"/>
        <v>2502776</v>
      </c>
      <c r="C56" s="55">
        <f t="shared" si="4"/>
        <v>4050082</v>
      </c>
      <c r="D56" s="55">
        <f t="shared" si="7"/>
        <v>27</v>
      </c>
      <c r="E56" s="54" t="str">
        <f t="shared" si="6"/>
        <v>Gijón</v>
      </c>
      <c r="F56" s="54">
        <f t="shared" ref="F56:F66" si="10">LOOKUP(E56,$A$39:$A$66,$B$39:$B$66)</f>
        <v>16467790</v>
      </c>
      <c r="G56" s="54">
        <f t="shared" si="9"/>
        <v>18005997</v>
      </c>
    </row>
    <row r="57" spans="1:7" x14ac:dyDescent="0.25">
      <c r="A57" s="54" t="str">
        <f t="shared" si="5"/>
        <v>Melilla</v>
      </c>
      <c r="B57" s="55">
        <f t="shared" si="3"/>
        <v>19574756</v>
      </c>
      <c r="C57" s="55">
        <f t="shared" si="4"/>
        <v>35624470</v>
      </c>
      <c r="D57" s="55">
        <f t="shared" si="7"/>
        <v>16</v>
      </c>
      <c r="E57" s="54" t="str">
        <f t="shared" si="6"/>
        <v>Bahía de Cádiz</v>
      </c>
      <c r="F57" s="54">
        <f t="shared" si="10"/>
        <v>14599435</v>
      </c>
      <c r="G57" s="54">
        <f t="shared" si="9"/>
        <v>29301300</v>
      </c>
    </row>
    <row r="58" spans="1:7" x14ac:dyDescent="0.25">
      <c r="A58" s="54" t="str">
        <f t="shared" si="5"/>
        <v>Motril</v>
      </c>
      <c r="B58" s="55">
        <f t="shared" si="3"/>
        <v>5757853</v>
      </c>
      <c r="C58" s="55">
        <f t="shared" si="4"/>
        <v>17701475</v>
      </c>
      <c r="D58" s="55">
        <f t="shared" si="7"/>
        <v>24</v>
      </c>
      <c r="E58" s="54" t="str">
        <f t="shared" si="6"/>
        <v>Ferrol-San Cibrao</v>
      </c>
      <c r="F58" s="54">
        <f t="shared" si="10"/>
        <v>14253794.98</v>
      </c>
      <c r="G58" s="54">
        <f t="shared" si="9"/>
        <v>15023964</v>
      </c>
    </row>
    <row r="59" spans="1:7" x14ac:dyDescent="0.25">
      <c r="A59" s="54" t="str">
        <f t="shared" si="5"/>
        <v>Pasaia</v>
      </c>
      <c r="B59" s="55">
        <f t="shared" si="3"/>
        <v>6667989</v>
      </c>
      <c r="C59" s="55">
        <f t="shared" si="4"/>
        <v>7063053</v>
      </c>
      <c r="D59" s="55">
        <f t="shared" si="7"/>
        <v>22</v>
      </c>
      <c r="E59" s="54" t="str">
        <f t="shared" si="6"/>
        <v>A Coruña</v>
      </c>
      <c r="F59" s="54">
        <f t="shared" si="10"/>
        <v>10973047</v>
      </c>
      <c r="G59" s="54">
        <f t="shared" si="9"/>
        <v>20494711</v>
      </c>
    </row>
    <row r="60" spans="1:7" x14ac:dyDescent="0.25">
      <c r="A60" s="54" t="str">
        <f t="shared" si="5"/>
        <v>Santa Cruz de Tenerife</v>
      </c>
      <c r="B60" s="55">
        <f t="shared" si="3"/>
        <v>158292039</v>
      </c>
      <c r="C60" s="55">
        <f t="shared" si="4"/>
        <v>198007130</v>
      </c>
      <c r="D60" s="55">
        <f t="shared" si="7"/>
        <v>5</v>
      </c>
      <c r="E60" s="54" t="str">
        <f t="shared" si="6"/>
        <v>Pasaia</v>
      </c>
      <c r="F60" s="54">
        <f t="shared" si="10"/>
        <v>6667989</v>
      </c>
      <c r="G60" s="54">
        <f t="shared" si="9"/>
        <v>7063053</v>
      </c>
    </row>
    <row r="61" spans="1:7" x14ac:dyDescent="0.25">
      <c r="A61" s="54" t="str">
        <f t="shared" si="5"/>
        <v>Santander</v>
      </c>
      <c r="B61" s="55">
        <f t="shared" si="3"/>
        <v>24806227</v>
      </c>
      <c r="C61" s="55">
        <f t="shared" si="4"/>
        <v>31154076</v>
      </c>
      <c r="D61" s="55">
        <f t="shared" si="7"/>
        <v>13</v>
      </c>
      <c r="E61" s="54" t="str">
        <f t="shared" si="6"/>
        <v>Alicante</v>
      </c>
      <c r="F61" s="54">
        <f t="shared" si="10"/>
        <v>5851842</v>
      </c>
      <c r="G61" s="54">
        <f t="shared" si="9"/>
        <v>10164321</v>
      </c>
    </row>
    <row r="62" spans="1:7" x14ac:dyDescent="0.25">
      <c r="A62" s="54" t="str">
        <f t="shared" si="5"/>
        <v>Sevilla</v>
      </c>
      <c r="B62" s="55">
        <f t="shared" si="3"/>
        <v>4890255</v>
      </c>
      <c r="C62" s="55">
        <f t="shared" si="4"/>
        <v>5273623</v>
      </c>
      <c r="D62" s="55">
        <f t="shared" si="7"/>
        <v>25</v>
      </c>
      <c r="E62" s="54" t="str">
        <f t="shared" si="6"/>
        <v>Motril</v>
      </c>
      <c r="F62" s="54">
        <f t="shared" si="10"/>
        <v>5757853</v>
      </c>
      <c r="G62" s="54">
        <f t="shared" si="9"/>
        <v>17701475</v>
      </c>
    </row>
    <row r="63" spans="1:7" x14ac:dyDescent="0.25">
      <c r="A63" s="54" t="str">
        <f t="shared" si="5"/>
        <v>Tarragona</v>
      </c>
      <c r="B63" s="55">
        <f t="shared" si="3"/>
        <v>37360573</v>
      </c>
      <c r="C63" s="55">
        <f t="shared" si="4"/>
        <v>48987812</v>
      </c>
      <c r="D63" s="55">
        <f t="shared" si="7"/>
        <v>10</v>
      </c>
      <c r="E63" s="54" t="str">
        <f t="shared" si="6"/>
        <v>Sevilla</v>
      </c>
      <c r="F63" s="54">
        <f t="shared" si="10"/>
        <v>4890255</v>
      </c>
      <c r="G63" s="54">
        <f t="shared" si="9"/>
        <v>5273623</v>
      </c>
    </row>
    <row r="64" spans="1:7" x14ac:dyDescent="0.25">
      <c r="A64" s="54" t="str">
        <f t="shared" si="5"/>
        <v>Valencia</v>
      </c>
      <c r="B64" s="55">
        <f t="shared" si="3"/>
        <v>243417632</v>
      </c>
      <c r="C64" s="55">
        <f t="shared" si="4"/>
        <v>273704772</v>
      </c>
      <c r="D64" s="55">
        <f t="shared" si="7"/>
        <v>2</v>
      </c>
      <c r="E64" s="54" t="str">
        <f t="shared" si="6"/>
        <v>Avilés</v>
      </c>
      <c r="F64" s="54">
        <f t="shared" si="10"/>
        <v>4858866</v>
      </c>
      <c r="G64" s="54">
        <f t="shared" si="9"/>
        <v>5500365</v>
      </c>
    </row>
    <row r="65" spans="1:7" x14ac:dyDescent="0.25">
      <c r="A65" s="54" t="str">
        <f t="shared" si="5"/>
        <v>Vigo</v>
      </c>
      <c r="B65" s="55">
        <f t="shared" si="3"/>
        <v>28840107.990000002</v>
      </c>
      <c r="C65" s="55">
        <f t="shared" si="4"/>
        <v>35794034</v>
      </c>
      <c r="D65" s="55">
        <f t="shared" si="7"/>
        <v>12</v>
      </c>
      <c r="E65" s="54" t="str">
        <f t="shared" si="6"/>
        <v>Marín y Ría de Pontevedra</v>
      </c>
      <c r="F65" s="54">
        <f t="shared" si="10"/>
        <v>2502776</v>
      </c>
      <c r="G65" s="54">
        <f t="shared" si="9"/>
        <v>4050082</v>
      </c>
    </row>
    <row r="66" spans="1:7" x14ac:dyDescent="0.25">
      <c r="A66" s="54" t="str">
        <f t="shared" si="5"/>
        <v>Vilagarcía</v>
      </c>
      <c r="B66" s="55">
        <f t="shared" si="3"/>
        <v>2311394</v>
      </c>
      <c r="C66" s="55">
        <f t="shared" si="4"/>
        <v>2557541</v>
      </c>
      <c r="D66" s="55">
        <f t="shared" si="7"/>
        <v>28</v>
      </c>
      <c r="E66" s="54" t="str">
        <f t="shared" si="6"/>
        <v>Vilagarcía</v>
      </c>
      <c r="F66" s="54">
        <f t="shared" si="10"/>
        <v>2311394</v>
      </c>
      <c r="G66" s="54">
        <f t="shared" si="9"/>
        <v>2557541</v>
      </c>
    </row>
    <row r="67" spans="1:7" x14ac:dyDescent="0.25">
      <c r="A67" s="56"/>
      <c r="B67" s="56"/>
      <c r="C67" s="56"/>
      <c r="D67" s="56"/>
      <c r="E67" s="56"/>
      <c r="F67" s="56"/>
      <c r="G67" s="54"/>
    </row>
    <row r="68" spans="1:7" x14ac:dyDescent="0.25">
      <c r="A68" s="64"/>
      <c r="B68" s="65"/>
      <c r="C68" s="65"/>
      <c r="D68" s="65"/>
      <c r="E68" s="65"/>
      <c r="F68" s="66"/>
      <c r="G68" s="5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F1" s="40" t="s">
        <v>115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21/10/2022</v>
      </c>
    </row>
    <row r="6" spans="1:12" x14ac:dyDescent="0.25">
      <c r="A6" s="88"/>
      <c r="B6" s="43">
        <f>'Resumen general'!D7</f>
        <v>2019</v>
      </c>
      <c r="C6" s="43">
        <f>'Resumen general'!E7</f>
        <v>2020</v>
      </c>
      <c r="D6" s="43">
        <f>'Resumen general'!F7</f>
        <v>2019</v>
      </c>
      <c r="E6" s="43">
        <f>'Resumen general'!G7</f>
        <v>2020</v>
      </c>
      <c r="F6" s="43" t="s">
        <v>29</v>
      </c>
    </row>
    <row r="7" spans="1:12" x14ac:dyDescent="0.25">
      <c r="A7" s="44" t="s">
        <v>135</v>
      </c>
      <c r="B7" s="2">
        <v>1</v>
      </c>
      <c r="C7" s="2">
        <v>0</v>
      </c>
      <c r="D7" s="2">
        <v>108</v>
      </c>
      <c r="E7" s="2">
        <v>5</v>
      </c>
      <c r="F7" s="45">
        <f>((E7*100)/D7)-100</f>
        <v>-95.370370370370367</v>
      </c>
      <c r="G7" s="46"/>
      <c r="H7" s="46"/>
      <c r="I7" s="46"/>
    </row>
    <row r="8" spans="1:12" x14ac:dyDescent="0.25">
      <c r="A8" s="47" t="s">
        <v>136</v>
      </c>
      <c r="B8" s="3">
        <v>0</v>
      </c>
      <c r="C8" s="3">
        <v>0</v>
      </c>
      <c r="D8" s="3">
        <v>43</v>
      </c>
      <c r="E8" s="3">
        <v>1</v>
      </c>
      <c r="F8" s="48">
        <f t="shared" ref="F8:F34" si="0">((E8*100)/D8)-100</f>
        <v>-97.674418604651166</v>
      </c>
      <c r="G8" s="46"/>
      <c r="H8" s="46"/>
      <c r="I8" s="46"/>
    </row>
    <row r="9" spans="1:12" x14ac:dyDescent="0.25">
      <c r="A9" s="44" t="s">
        <v>137</v>
      </c>
      <c r="B9" s="2">
        <v>0</v>
      </c>
      <c r="C9" s="2">
        <v>0</v>
      </c>
      <c r="D9" s="2">
        <v>25</v>
      </c>
      <c r="E9" s="2">
        <v>2</v>
      </c>
      <c r="F9" s="45">
        <f t="shared" si="0"/>
        <v>-92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6</v>
      </c>
      <c r="E10" s="3">
        <v>0</v>
      </c>
      <c r="F10" s="48">
        <f t="shared" si="0"/>
        <v>-100</v>
      </c>
      <c r="G10" s="46"/>
      <c r="H10" s="46"/>
      <c r="I10" s="46"/>
    </row>
    <row r="11" spans="1:12" x14ac:dyDescent="0.25">
      <c r="A11" s="44" t="s">
        <v>139</v>
      </c>
      <c r="B11" s="2">
        <v>0</v>
      </c>
      <c r="C11" s="2">
        <v>3</v>
      </c>
      <c r="D11" s="2">
        <v>0</v>
      </c>
      <c r="E11" s="2">
        <v>5</v>
      </c>
      <c r="F11" s="45" t="e">
        <f t="shared" si="0"/>
        <v>#DIV/0!</v>
      </c>
      <c r="G11" s="46"/>
      <c r="H11" s="46"/>
      <c r="I11" s="46"/>
    </row>
    <row r="12" spans="1:12" x14ac:dyDescent="0.25">
      <c r="A12" s="47" t="s">
        <v>140</v>
      </c>
      <c r="B12" s="3">
        <v>18</v>
      </c>
      <c r="C12" s="3">
        <v>0</v>
      </c>
      <c r="D12" s="3">
        <v>315</v>
      </c>
      <c r="E12" s="3">
        <v>32</v>
      </c>
      <c r="F12" s="48">
        <f t="shared" si="0"/>
        <v>-89.841269841269849</v>
      </c>
      <c r="G12" s="46"/>
      <c r="H12" s="46"/>
      <c r="I12" s="46"/>
    </row>
    <row r="13" spans="1:12" x14ac:dyDescent="0.25">
      <c r="A13" s="44" t="s">
        <v>141</v>
      </c>
      <c r="B13" s="2">
        <v>13</v>
      </c>
      <c r="C13" s="2">
        <v>0</v>
      </c>
      <c r="D13" s="2">
        <v>820</v>
      </c>
      <c r="E13" s="2">
        <v>39</v>
      </c>
      <c r="F13" s="45">
        <f t="shared" si="0"/>
        <v>-95.243902439024396</v>
      </c>
      <c r="G13" s="46"/>
      <c r="H13" s="46"/>
      <c r="I13" s="46"/>
    </row>
    <row r="14" spans="1:12" x14ac:dyDescent="0.25">
      <c r="A14" s="47" t="s">
        <v>142</v>
      </c>
      <c r="B14" s="3">
        <v>22</v>
      </c>
      <c r="C14" s="3">
        <v>0</v>
      </c>
      <c r="D14" s="3">
        <v>800</v>
      </c>
      <c r="E14" s="3">
        <v>71</v>
      </c>
      <c r="F14" s="48">
        <f t="shared" si="0"/>
        <v>-91.125</v>
      </c>
      <c r="G14" s="46"/>
      <c r="H14" s="46"/>
      <c r="I14" s="46"/>
    </row>
    <row r="15" spans="1:12" x14ac:dyDescent="0.25">
      <c r="A15" s="44" t="s">
        <v>143</v>
      </c>
      <c r="B15" s="2">
        <v>0</v>
      </c>
      <c r="C15" s="2">
        <v>0</v>
      </c>
      <c r="D15" s="2">
        <v>50</v>
      </c>
      <c r="E15" s="2">
        <v>0</v>
      </c>
      <c r="F15" s="45">
        <f t="shared" si="0"/>
        <v>-100</v>
      </c>
      <c r="G15" s="46"/>
      <c r="H15" s="46"/>
      <c r="I15" s="46"/>
    </row>
    <row r="16" spans="1:12" x14ac:dyDescent="0.25">
      <c r="A16" s="47" t="s">
        <v>144</v>
      </c>
      <c r="B16" s="3">
        <v>5</v>
      </c>
      <c r="C16" s="3">
        <v>0</v>
      </c>
      <c r="D16" s="3">
        <v>167</v>
      </c>
      <c r="E16" s="3">
        <v>10</v>
      </c>
      <c r="F16" s="48">
        <f t="shared" si="0"/>
        <v>-94.011976047904199</v>
      </c>
      <c r="G16" s="46"/>
      <c r="H16" s="46"/>
      <c r="I16" s="46"/>
    </row>
    <row r="17" spans="1:9" x14ac:dyDescent="0.25">
      <c r="A17" s="44" t="s">
        <v>145</v>
      </c>
      <c r="B17" s="2">
        <v>0</v>
      </c>
      <c r="C17" s="2">
        <v>0</v>
      </c>
      <c r="D17" s="2">
        <v>5</v>
      </c>
      <c r="E17" s="2">
        <v>0</v>
      </c>
      <c r="F17" s="45">
        <f t="shared" si="0"/>
        <v>-100</v>
      </c>
      <c r="G17" s="46"/>
      <c r="H17" s="46"/>
      <c r="I17" s="46"/>
    </row>
    <row r="18" spans="1:9" x14ac:dyDescent="0.25">
      <c r="A18" s="47" t="s">
        <v>146</v>
      </c>
      <c r="B18" s="3">
        <v>0</v>
      </c>
      <c r="C18" s="3">
        <v>0</v>
      </c>
      <c r="D18" s="3">
        <v>7</v>
      </c>
      <c r="E18" s="3">
        <v>0</v>
      </c>
      <c r="F18" s="48">
        <f t="shared" si="0"/>
        <v>-100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14</v>
      </c>
      <c r="E19" s="2">
        <v>2</v>
      </c>
      <c r="F19" s="45">
        <f t="shared" si="0"/>
        <v>-85.714285714285708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18</v>
      </c>
      <c r="E20" s="3">
        <v>0</v>
      </c>
      <c r="F20" s="48">
        <f t="shared" si="0"/>
        <v>-100</v>
      </c>
      <c r="G20" s="46"/>
      <c r="H20" s="46"/>
      <c r="I20" s="46"/>
    </row>
    <row r="21" spans="1:9" x14ac:dyDescent="0.25">
      <c r="A21" s="44" t="s">
        <v>149</v>
      </c>
      <c r="B21" s="2">
        <v>0</v>
      </c>
      <c r="C21" s="2">
        <v>0</v>
      </c>
      <c r="D21" s="2">
        <v>7</v>
      </c>
      <c r="E21" s="2">
        <v>2</v>
      </c>
      <c r="F21" s="60">
        <f t="shared" si="0"/>
        <v>-71.428571428571431</v>
      </c>
      <c r="G21" s="46"/>
      <c r="H21" s="46"/>
      <c r="I21" s="46"/>
    </row>
    <row r="22" spans="1:9" x14ac:dyDescent="0.25">
      <c r="A22" s="47" t="s">
        <v>150</v>
      </c>
      <c r="B22" s="3">
        <v>111</v>
      </c>
      <c r="C22" s="3">
        <v>37</v>
      </c>
      <c r="D22" s="3">
        <v>560</v>
      </c>
      <c r="E22" s="3">
        <v>234</v>
      </c>
      <c r="F22" s="48">
        <f t="shared" si="0"/>
        <v>-58.214285714285715</v>
      </c>
      <c r="G22" s="46"/>
      <c r="H22" s="46"/>
      <c r="I22" s="46"/>
    </row>
    <row r="23" spans="1:9" x14ac:dyDescent="0.25">
      <c r="A23" s="44" t="s">
        <v>151</v>
      </c>
      <c r="B23" s="2">
        <v>10</v>
      </c>
      <c r="C23" s="2">
        <v>1</v>
      </c>
      <c r="D23" s="2">
        <v>288</v>
      </c>
      <c r="E23" s="2">
        <v>41</v>
      </c>
      <c r="F23" s="45">
        <f t="shared" si="0"/>
        <v>-85.763888888888886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61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1</v>
      </c>
      <c r="E25" s="2">
        <v>0</v>
      </c>
      <c r="F25" s="45">
        <f t="shared" si="0"/>
        <v>-100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32</v>
      </c>
      <c r="E26" s="3">
        <v>0</v>
      </c>
      <c r="F26" s="48">
        <f t="shared" si="0"/>
        <v>-100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3</v>
      </c>
      <c r="E27" s="2">
        <v>0</v>
      </c>
      <c r="F27" s="60">
        <f t="shared" si="0"/>
        <v>-100</v>
      </c>
      <c r="G27" s="46"/>
      <c r="H27" s="46"/>
      <c r="I27" s="46"/>
    </row>
    <row r="28" spans="1:9" x14ac:dyDescent="0.25">
      <c r="A28" s="47" t="s">
        <v>156</v>
      </c>
      <c r="B28" s="3">
        <v>100</v>
      </c>
      <c r="C28" s="3">
        <v>37</v>
      </c>
      <c r="D28" s="3">
        <v>511</v>
      </c>
      <c r="E28" s="3">
        <v>277</v>
      </c>
      <c r="F28" s="48">
        <f t="shared" si="0"/>
        <v>-45.792563600782778</v>
      </c>
      <c r="G28" s="46"/>
      <c r="H28" s="46"/>
      <c r="I28" s="46"/>
    </row>
    <row r="29" spans="1:9" x14ac:dyDescent="0.25">
      <c r="A29" s="44" t="s">
        <v>157</v>
      </c>
      <c r="B29" s="2">
        <v>1</v>
      </c>
      <c r="C29" s="2">
        <v>0</v>
      </c>
      <c r="D29" s="2">
        <v>21</v>
      </c>
      <c r="E29" s="2">
        <v>0</v>
      </c>
      <c r="F29" s="45">
        <f t="shared" si="0"/>
        <v>-100</v>
      </c>
      <c r="G29" s="46"/>
      <c r="H29" s="46"/>
      <c r="I29" s="46"/>
    </row>
    <row r="30" spans="1:9" x14ac:dyDescent="0.25">
      <c r="A30" s="47" t="s">
        <v>158</v>
      </c>
      <c r="B30" s="3">
        <v>2</v>
      </c>
      <c r="C30" s="3">
        <v>0</v>
      </c>
      <c r="D30" s="3">
        <v>95</v>
      </c>
      <c r="E30" s="3">
        <v>5</v>
      </c>
      <c r="F30" s="48">
        <f t="shared" si="0"/>
        <v>-94.73684210526315</v>
      </c>
      <c r="G30" s="46"/>
      <c r="H30" s="46"/>
      <c r="I30" s="46"/>
    </row>
    <row r="31" spans="1:9" x14ac:dyDescent="0.25">
      <c r="A31" s="44" t="s">
        <v>159</v>
      </c>
      <c r="B31" s="2">
        <v>0</v>
      </c>
      <c r="C31" s="2">
        <v>0</v>
      </c>
      <c r="D31" s="2">
        <v>63</v>
      </c>
      <c r="E31" s="2">
        <v>1</v>
      </c>
      <c r="F31" s="45">
        <f t="shared" si="0"/>
        <v>-98.412698412698418</v>
      </c>
      <c r="G31" s="46"/>
      <c r="H31" s="46"/>
      <c r="I31" s="46"/>
    </row>
    <row r="32" spans="1:9" x14ac:dyDescent="0.25">
      <c r="A32" s="47" t="s">
        <v>160</v>
      </c>
      <c r="B32" s="3">
        <v>4</v>
      </c>
      <c r="C32" s="3">
        <v>0</v>
      </c>
      <c r="D32" s="3">
        <v>203</v>
      </c>
      <c r="E32" s="3">
        <v>10</v>
      </c>
      <c r="F32" s="48">
        <f t="shared" si="0"/>
        <v>-95.073891625615758</v>
      </c>
      <c r="G32" s="46"/>
      <c r="H32" s="46"/>
      <c r="I32" s="46"/>
    </row>
    <row r="33" spans="1:9" x14ac:dyDescent="0.25">
      <c r="A33" s="44" t="s">
        <v>161</v>
      </c>
      <c r="B33" s="2">
        <v>2</v>
      </c>
      <c r="C33" s="2">
        <v>0</v>
      </c>
      <c r="D33" s="2">
        <v>71</v>
      </c>
      <c r="E33" s="2">
        <v>7</v>
      </c>
      <c r="F33" s="45">
        <f t="shared" si="0"/>
        <v>-90.140845070422529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3</v>
      </c>
      <c r="E34" s="3">
        <v>0</v>
      </c>
      <c r="F34" s="48">
        <f t="shared" si="0"/>
        <v>-100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289</v>
      </c>
      <c r="C35" s="50">
        <f t="shared" ref="C35:E35" si="1">SUM(C7:C34)</f>
        <v>78</v>
      </c>
      <c r="D35" s="50">
        <f t="shared" si="1"/>
        <v>4236</v>
      </c>
      <c r="E35" s="50">
        <f t="shared" si="1"/>
        <v>744</v>
      </c>
      <c r="F35" s="51">
        <f t="shared" ref="F35" si="2">((E35*100)/D35)-100</f>
        <v>-82.436260623229458</v>
      </c>
      <c r="G35" s="46"/>
      <c r="H35" s="46"/>
      <c r="I35" s="46"/>
    </row>
    <row r="37" spans="1:9" x14ac:dyDescent="0.25">
      <c r="A37" s="62"/>
      <c r="B37" s="54"/>
      <c r="C37" s="54"/>
      <c r="D37" s="54"/>
      <c r="E37" s="54"/>
      <c r="F37" s="54"/>
      <c r="G37" s="54"/>
      <c r="H37" s="54"/>
    </row>
    <row r="38" spans="1:9" x14ac:dyDescent="0.25">
      <c r="A38" s="54"/>
      <c r="B38" s="54">
        <f t="shared" ref="B38:B66" si="3">E6</f>
        <v>2020</v>
      </c>
      <c r="C38" s="54">
        <f t="shared" ref="C38:C66" si="4">D6</f>
        <v>2019</v>
      </c>
      <c r="D38" s="54"/>
      <c r="E38" s="54"/>
      <c r="F38" s="54">
        <f>B38</f>
        <v>2020</v>
      </c>
      <c r="G38" s="54">
        <f>C38</f>
        <v>2019</v>
      </c>
      <c r="H38" s="54"/>
      <c r="I38" s="63"/>
    </row>
    <row r="39" spans="1:9" x14ac:dyDescent="0.25">
      <c r="A39" s="54" t="str">
        <f t="shared" ref="A39:A66" si="5">A7</f>
        <v>A Coruña</v>
      </c>
      <c r="B39" s="55">
        <f t="shared" si="3"/>
        <v>5</v>
      </c>
      <c r="C39" s="55">
        <f t="shared" si="4"/>
        <v>108</v>
      </c>
      <c r="D39" s="55">
        <f>_xlfn.RANK.EQ(B39,$B$39:$B$66)+COUNTIF($B$39:$B$66,B39)-1</f>
        <v>12</v>
      </c>
      <c r="E39" s="54" t="str">
        <f t="shared" ref="E39:E48" si="6">INDEX($A$39:$B$66,MATCH(ROW()-38,$D$39:$D$66,0),1)</f>
        <v>Santa Cruz de Tenerife</v>
      </c>
      <c r="F39" s="54">
        <f>LOOKUP(E39,$A$39:$A$66,$B$39:$B$66)</f>
        <v>277</v>
      </c>
      <c r="G39" s="54">
        <f>LOOKUP(E39,$A$39:$A$66,$C$39:$C$66)</f>
        <v>511</v>
      </c>
      <c r="H39" s="54"/>
      <c r="I39" s="63"/>
    </row>
    <row r="40" spans="1:9" x14ac:dyDescent="0.25">
      <c r="A40" s="54" t="str">
        <f t="shared" si="5"/>
        <v>Alicante</v>
      </c>
      <c r="B40" s="55">
        <f t="shared" si="3"/>
        <v>1</v>
      </c>
      <c r="C40" s="55">
        <f t="shared" si="4"/>
        <v>43</v>
      </c>
      <c r="D40" s="55">
        <f t="shared" ref="D40:D66" si="7">_xlfn.RANK.EQ(B40,$B$39:$B$66)+COUNTIF($B$39:$B$66,B40)-1</f>
        <v>17</v>
      </c>
      <c r="E40" s="54" t="str">
        <f t="shared" si="6"/>
        <v>Las Palmas</v>
      </c>
      <c r="F40" s="54">
        <f t="shared" ref="F40:F55" si="8">LOOKUP(E40,$A$39:$A$66,$B$39:$B$66)</f>
        <v>234</v>
      </c>
      <c r="G40" s="54">
        <f t="shared" ref="G40:G66" si="9">LOOKUP(E40,$A$39:$A$66,$C$39:$C$66)</f>
        <v>560</v>
      </c>
      <c r="H40" s="54"/>
      <c r="I40" s="63"/>
    </row>
    <row r="41" spans="1:9" x14ac:dyDescent="0.25">
      <c r="A41" s="54" t="str">
        <f t="shared" si="5"/>
        <v>Almería</v>
      </c>
      <c r="B41" s="55">
        <f t="shared" si="3"/>
        <v>2</v>
      </c>
      <c r="C41" s="55">
        <f t="shared" si="4"/>
        <v>25</v>
      </c>
      <c r="D41" s="55">
        <f t="shared" si="7"/>
        <v>15</v>
      </c>
      <c r="E41" s="54" t="str">
        <f t="shared" si="6"/>
        <v>Barcelona</v>
      </c>
      <c r="F41" s="54">
        <f t="shared" si="8"/>
        <v>71</v>
      </c>
      <c r="G41" s="54">
        <f t="shared" si="9"/>
        <v>800</v>
      </c>
      <c r="H41" s="54"/>
      <c r="I41" s="63"/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6</v>
      </c>
      <c r="D42" s="55">
        <f t="shared" si="7"/>
        <v>28</v>
      </c>
      <c r="E42" s="54" t="str">
        <f t="shared" si="6"/>
        <v>Málaga</v>
      </c>
      <c r="F42" s="54">
        <f t="shared" si="8"/>
        <v>41</v>
      </c>
      <c r="G42" s="54">
        <f t="shared" si="9"/>
        <v>288</v>
      </c>
      <c r="H42" s="54"/>
      <c r="I42" s="63"/>
    </row>
    <row r="43" spans="1:9" x14ac:dyDescent="0.25">
      <c r="A43" s="54" t="str">
        <f t="shared" si="5"/>
        <v>Bahía de Algeciras</v>
      </c>
      <c r="B43" s="55">
        <f t="shared" si="3"/>
        <v>5</v>
      </c>
      <c r="C43" s="55">
        <f t="shared" si="4"/>
        <v>0</v>
      </c>
      <c r="D43" s="55">
        <f t="shared" si="7"/>
        <v>12</v>
      </c>
      <c r="E43" s="54" t="str">
        <f t="shared" si="6"/>
        <v>Baleares</v>
      </c>
      <c r="F43" s="54">
        <f t="shared" si="8"/>
        <v>39</v>
      </c>
      <c r="G43" s="54">
        <f t="shared" si="9"/>
        <v>820</v>
      </c>
      <c r="H43" s="54"/>
      <c r="I43" s="63"/>
    </row>
    <row r="44" spans="1:9" x14ac:dyDescent="0.25">
      <c r="A44" s="54" t="str">
        <f t="shared" si="5"/>
        <v>Bahía de Cádiz</v>
      </c>
      <c r="B44" s="55">
        <f t="shared" si="3"/>
        <v>32</v>
      </c>
      <c r="C44" s="55">
        <f t="shared" si="4"/>
        <v>315</v>
      </c>
      <c r="D44" s="55">
        <f t="shared" si="7"/>
        <v>6</v>
      </c>
      <c r="E44" s="54" t="str">
        <f t="shared" si="6"/>
        <v>Bahía de Cádiz</v>
      </c>
      <c r="F44" s="54">
        <f t="shared" si="8"/>
        <v>32</v>
      </c>
      <c r="G44" s="54">
        <f t="shared" si="9"/>
        <v>315</v>
      </c>
      <c r="H44" s="54"/>
      <c r="I44" s="63"/>
    </row>
    <row r="45" spans="1:9" x14ac:dyDescent="0.25">
      <c r="A45" s="54" t="str">
        <f t="shared" si="5"/>
        <v>Baleares</v>
      </c>
      <c r="B45" s="55">
        <f t="shared" si="3"/>
        <v>39</v>
      </c>
      <c r="C45" s="55">
        <f t="shared" si="4"/>
        <v>820</v>
      </c>
      <c r="D45" s="55">
        <f t="shared" si="7"/>
        <v>5</v>
      </c>
      <c r="E45" s="54" t="e">
        <f t="shared" si="6"/>
        <v>#N/A</v>
      </c>
      <c r="F45" s="54" t="e">
        <f t="shared" si="8"/>
        <v>#N/A</v>
      </c>
      <c r="G45" s="54" t="e">
        <f t="shared" si="9"/>
        <v>#N/A</v>
      </c>
      <c r="H45" s="54"/>
      <c r="I45" s="63"/>
    </row>
    <row r="46" spans="1:9" x14ac:dyDescent="0.25">
      <c r="A46" s="54" t="str">
        <f t="shared" si="5"/>
        <v>Barcelona</v>
      </c>
      <c r="B46" s="55">
        <f t="shared" si="3"/>
        <v>71</v>
      </c>
      <c r="C46" s="55">
        <f t="shared" si="4"/>
        <v>800</v>
      </c>
      <c r="D46" s="55">
        <f t="shared" si="7"/>
        <v>3</v>
      </c>
      <c r="E46" s="54" t="str">
        <f t="shared" si="6"/>
        <v>Cartagena</v>
      </c>
      <c r="F46" s="54">
        <f t="shared" si="8"/>
        <v>10</v>
      </c>
      <c r="G46" s="54">
        <f t="shared" si="9"/>
        <v>167</v>
      </c>
      <c r="H46" s="54"/>
      <c r="I46" s="63"/>
    </row>
    <row r="47" spans="1:9" x14ac:dyDescent="0.25">
      <c r="A47" s="54" t="str">
        <f t="shared" si="5"/>
        <v>Bilbao</v>
      </c>
      <c r="B47" s="55">
        <f t="shared" si="3"/>
        <v>0</v>
      </c>
      <c r="C47" s="55">
        <f t="shared" si="4"/>
        <v>50</v>
      </c>
      <c r="D47" s="55">
        <f t="shared" si="7"/>
        <v>28</v>
      </c>
      <c r="E47" s="54" t="str">
        <f t="shared" si="6"/>
        <v>Vigo</v>
      </c>
      <c r="F47" s="54">
        <f t="shared" si="8"/>
        <v>7</v>
      </c>
      <c r="G47" s="54">
        <f t="shared" si="9"/>
        <v>71</v>
      </c>
      <c r="H47" s="54"/>
      <c r="I47" s="63"/>
    </row>
    <row r="48" spans="1:9" x14ac:dyDescent="0.25">
      <c r="A48" s="54" t="str">
        <f t="shared" si="5"/>
        <v>Cartagena</v>
      </c>
      <c r="B48" s="55">
        <f t="shared" si="3"/>
        <v>10</v>
      </c>
      <c r="C48" s="55">
        <f t="shared" si="4"/>
        <v>167</v>
      </c>
      <c r="D48" s="55">
        <f t="shared" si="7"/>
        <v>8</v>
      </c>
      <c r="E48" s="54" t="e">
        <f t="shared" si="6"/>
        <v>#N/A</v>
      </c>
      <c r="F48" s="54" t="e">
        <f t="shared" si="8"/>
        <v>#N/A</v>
      </c>
      <c r="G48" s="54" t="e">
        <f t="shared" si="9"/>
        <v>#N/A</v>
      </c>
      <c r="H48" s="54"/>
      <c r="I48" s="63"/>
    </row>
    <row r="49" spans="1:9" x14ac:dyDescent="0.25">
      <c r="A49" s="54" t="str">
        <f t="shared" si="5"/>
        <v>Castellón</v>
      </c>
      <c r="B49" s="55">
        <f t="shared" si="3"/>
        <v>0</v>
      </c>
      <c r="C49" s="55">
        <f t="shared" si="4"/>
        <v>5</v>
      </c>
      <c r="D49" s="55">
        <f t="shared" si="7"/>
        <v>28</v>
      </c>
      <c r="E49" s="54" t="e">
        <f t="shared" ref="E49:E66" si="10">INDEX($A$39:$B$66,MATCH(ROW()-38,$D$39:$D$66,0),1)</f>
        <v>#N/A</v>
      </c>
      <c r="F49" s="54" t="e">
        <f t="shared" si="8"/>
        <v>#N/A</v>
      </c>
      <c r="G49" s="54" t="e">
        <f t="shared" si="9"/>
        <v>#N/A</v>
      </c>
      <c r="H49" s="54"/>
      <c r="I49" s="63"/>
    </row>
    <row r="50" spans="1:9" x14ac:dyDescent="0.25">
      <c r="A50" s="54" t="str">
        <f t="shared" si="5"/>
        <v>Ceuta</v>
      </c>
      <c r="B50" s="55">
        <f t="shared" si="3"/>
        <v>0</v>
      </c>
      <c r="C50" s="55">
        <f t="shared" si="4"/>
        <v>7</v>
      </c>
      <c r="D50" s="55">
        <f t="shared" si="7"/>
        <v>28</v>
      </c>
      <c r="E50" s="54" t="str">
        <f t="shared" si="10"/>
        <v>A Coruña</v>
      </c>
      <c r="F50" s="54">
        <f t="shared" si="8"/>
        <v>5</v>
      </c>
      <c r="G50" s="54">
        <f t="shared" si="9"/>
        <v>108</v>
      </c>
      <c r="H50" s="54"/>
      <c r="I50" s="63"/>
    </row>
    <row r="51" spans="1:9" x14ac:dyDescent="0.25">
      <c r="A51" s="54" t="str">
        <f t="shared" si="5"/>
        <v>Ferrol-San Cibrao</v>
      </c>
      <c r="B51" s="55">
        <f t="shared" si="3"/>
        <v>2</v>
      </c>
      <c r="C51" s="55">
        <f t="shared" si="4"/>
        <v>14</v>
      </c>
      <c r="D51" s="55">
        <f t="shared" si="7"/>
        <v>15</v>
      </c>
      <c r="E51" s="54" t="e">
        <f t="shared" si="10"/>
        <v>#N/A</v>
      </c>
      <c r="F51" s="54" t="e">
        <f t="shared" si="8"/>
        <v>#N/A</v>
      </c>
      <c r="G51" s="54" t="e">
        <f t="shared" si="9"/>
        <v>#N/A</v>
      </c>
      <c r="H51" s="54"/>
      <c r="I51" s="63"/>
    </row>
    <row r="52" spans="1:9" x14ac:dyDescent="0.25">
      <c r="A52" s="54" t="str">
        <f t="shared" si="5"/>
        <v>Gijón</v>
      </c>
      <c r="B52" s="55">
        <f t="shared" si="3"/>
        <v>0</v>
      </c>
      <c r="C52" s="55">
        <f t="shared" si="4"/>
        <v>18</v>
      </c>
      <c r="D52" s="55">
        <f t="shared" si="7"/>
        <v>28</v>
      </c>
      <c r="E52" s="54" t="e">
        <f t="shared" si="10"/>
        <v>#N/A</v>
      </c>
      <c r="F52" s="54" t="e">
        <f t="shared" si="8"/>
        <v>#N/A</v>
      </c>
      <c r="G52" s="54" t="e">
        <f t="shared" si="9"/>
        <v>#N/A</v>
      </c>
      <c r="H52" s="54"/>
      <c r="I52" s="63"/>
    </row>
    <row r="53" spans="1:9" x14ac:dyDescent="0.25">
      <c r="A53" s="54" t="str">
        <f t="shared" si="5"/>
        <v>Huelva</v>
      </c>
      <c r="B53" s="55">
        <f t="shared" si="3"/>
        <v>2</v>
      </c>
      <c r="C53" s="55">
        <f t="shared" si="4"/>
        <v>7</v>
      </c>
      <c r="D53" s="55">
        <f t="shared" si="7"/>
        <v>15</v>
      </c>
      <c r="E53" s="54" t="str">
        <f t="shared" si="10"/>
        <v>Almería</v>
      </c>
      <c r="F53" s="54">
        <f t="shared" si="8"/>
        <v>2</v>
      </c>
      <c r="G53" s="54">
        <f t="shared" si="9"/>
        <v>25</v>
      </c>
      <c r="H53" s="54"/>
      <c r="I53" s="63"/>
    </row>
    <row r="54" spans="1:9" x14ac:dyDescent="0.25">
      <c r="A54" s="54" t="str">
        <f t="shared" si="5"/>
        <v>Las Palmas</v>
      </c>
      <c r="B54" s="55">
        <f t="shared" si="3"/>
        <v>234</v>
      </c>
      <c r="C54" s="55">
        <f t="shared" si="4"/>
        <v>560</v>
      </c>
      <c r="D54" s="55">
        <f t="shared" si="7"/>
        <v>2</v>
      </c>
      <c r="E54" s="54" t="e">
        <f t="shared" si="10"/>
        <v>#N/A</v>
      </c>
      <c r="F54" s="54" t="e">
        <f t="shared" si="8"/>
        <v>#N/A</v>
      </c>
      <c r="G54" s="54" t="e">
        <f t="shared" si="9"/>
        <v>#N/A</v>
      </c>
      <c r="H54" s="54"/>
      <c r="I54" s="63"/>
    </row>
    <row r="55" spans="1:9" x14ac:dyDescent="0.25">
      <c r="A55" s="54" t="str">
        <f t="shared" si="5"/>
        <v>Málaga</v>
      </c>
      <c r="B55" s="55">
        <f t="shared" si="3"/>
        <v>41</v>
      </c>
      <c r="C55" s="55">
        <f t="shared" si="4"/>
        <v>288</v>
      </c>
      <c r="D55" s="55">
        <f t="shared" si="7"/>
        <v>4</v>
      </c>
      <c r="E55" s="54" t="str">
        <f t="shared" si="10"/>
        <v>Alicante</v>
      </c>
      <c r="F55" s="54">
        <f t="shared" si="8"/>
        <v>1</v>
      </c>
      <c r="G55" s="54">
        <f t="shared" si="9"/>
        <v>43</v>
      </c>
      <c r="H55" s="54"/>
      <c r="I55" s="63"/>
    </row>
    <row r="56" spans="1:9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0</v>
      </c>
      <c r="D56" s="55">
        <f t="shared" si="7"/>
        <v>28</v>
      </c>
      <c r="E56" s="54" t="e">
        <f t="shared" si="10"/>
        <v>#N/A</v>
      </c>
      <c r="F56" s="54" t="e">
        <f t="shared" ref="F56:F66" si="11">LOOKUP(E56,$A$39:$A$66,$B$39:$B$66)</f>
        <v>#N/A</v>
      </c>
      <c r="G56" s="54" t="e">
        <f t="shared" si="9"/>
        <v>#N/A</v>
      </c>
      <c r="H56" s="54"/>
      <c r="I56" s="63"/>
    </row>
    <row r="57" spans="1:9" x14ac:dyDescent="0.25">
      <c r="A57" s="54" t="str">
        <f t="shared" si="5"/>
        <v>Melilla</v>
      </c>
      <c r="B57" s="55">
        <f t="shared" si="3"/>
        <v>0</v>
      </c>
      <c r="C57" s="55">
        <f t="shared" si="4"/>
        <v>1</v>
      </c>
      <c r="D57" s="55">
        <f t="shared" si="7"/>
        <v>28</v>
      </c>
      <c r="E57" s="54" t="e">
        <f t="shared" si="10"/>
        <v>#N/A</v>
      </c>
      <c r="F57" s="54" t="e">
        <f t="shared" si="11"/>
        <v>#N/A</v>
      </c>
      <c r="G57" s="54" t="e">
        <f t="shared" si="9"/>
        <v>#N/A</v>
      </c>
      <c r="H57" s="54"/>
      <c r="I57" s="63"/>
    </row>
    <row r="58" spans="1:9" x14ac:dyDescent="0.25">
      <c r="A58" s="54" t="str">
        <f t="shared" si="5"/>
        <v>Motril</v>
      </c>
      <c r="B58" s="55">
        <f t="shared" si="3"/>
        <v>0</v>
      </c>
      <c r="C58" s="55">
        <f t="shared" si="4"/>
        <v>32</v>
      </c>
      <c r="D58" s="55">
        <f t="shared" si="7"/>
        <v>28</v>
      </c>
      <c r="E58" s="54" t="e">
        <f t="shared" si="10"/>
        <v>#N/A</v>
      </c>
      <c r="F58" s="54" t="e">
        <f t="shared" si="11"/>
        <v>#N/A</v>
      </c>
      <c r="G58" s="54" t="e">
        <f t="shared" si="9"/>
        <v>#N/A</v>
      </c>
      <c r="H58" s="54"/>
      <c r="I58" s="63"/>
    </row>
    <row r="59" spans="1:9" x14ac:dyDescent="0.25">
      <c r="A59" s="54" t="str">
        <f t="shared" si="5"/>
        <v>Pasaia</v>
      </c>
      <c r="B59" s="55">
        <f t="shared" si="3"/>
        <v>0</v>
      </c>
      <c r="C59" s="55">
        <f t="shared" si="4"/>
        <v>3</v>
      </c>
      <c r="D59" s="55">
        <f t="shared" si="7"/>
        <v>28</v>
      </c>
      <c r="E59" s="54" t="e">
        <f t="shared" si="10"/>
        <v>#N/A</v>
      </c>
      <c r="F59" s="54" t="e">
        <f t="shared" si="11"/>
        <v>#N/A</v>
      </c>
      <c r="G59" s="54" t="e">
        <f t="shared" si="9"/>
        <v>#N/A</v>
      </c>
      <c r="H59" s="54"/>
      <c r="I59" s="63"/>
    </row>
    <row r="60" spans="1:9" x14ac:dyDescent="0.25">
      <c r="A60" s="54" t="str">
        <f t="shared" si="5"/>
        <v>Santa Cruz de Tenerife</v>
      </c>
      <c r="B60" s="55">
        <f t="shared" si="3"/>
        <v>277</v>
      </c>
      <c r="C60" s="55">
        <f t="shared" si="4"/>
        <v>511</v>
      </c>
      <c r="D60" s="55">
        <f t="shared" si="7"/>
        <v>1</v>
      </c>
      <c r="E60" s="54" t="e">
        <f t="shared" si="10"/>
        <v>#N/A</v>
      </c>
      <c r="F60" s="54" t="e">
        <f t="shared" si="11"/>
        <v>#N/A</v>
      </c>
      <c r="G60" s="54" t="e">
        <f t="shared" si="9"/>
        <v>#N/A</v>
      </c>
      <c r="H60" s="54"/>
      <c r="I60" s="63"/>
    </row>
    <row r="61" spans="1:9" x14ac:dyDescent="0.25">
      <c r="A61" s="54" t="str">
        <f t="shared" si="5"/>
        <v>Santander</v>
      </c>
      <c r="B61" s="55">
        <f t="shared" si="3"/>
        <v>0</v>
      </c>
      <c r="C61" s="55">
        <f t="shared" si="4"/>
        <v>21</v>
      </c>
      <c r="D61" s="55">
        <f t="shared" si="7"/>
        <v>28</v>
      </c>
      <c r="E61" s="54" t="e">
        <f t="shared" si="10"/>
        <v>#N/A</v>
      </c>
      <c r="F61" s="54" t="e">
        <f t="shared" si="11"/>
        <v>#N/A</v>
      </c>
      <c r="G61" s="54" t="e">
        <f t="shared" si="9"/>
        <v>#N/A</v>
      </c>
      <c r="H61" s="54"/>
      <c r="I61" s="63"/>
    </row>
    <row r="62" spans="1:9" x14ac:dyDescent="0.25">
      <c r="A62" s="54" t="str">
        <f t="shared" si="5"/>
        <v>Sevilla</v>
      </c>
      <c r="B62" s="55">
        <f t="shared" si="3"/>
        <v>5</v>
      </c>
      <c r="C62" s="55">
        <f t="shared" si="4"/>
        <v>95</v>
      </c>
      <c r="D62" s="55">
        <f t="shared" si="7"/>
        <v>12</v>
      </c>
      <c r="E62" s="54" t="e">
        <f t="shared" si="10"/>
        <v>#N/A</v>
      </c>
      <c r="F62" s="54" t="e">
        <f t="shared" si="11"/>
        <v>#N/A</v>
      </c>
      <c r="G62" s="54" t="e">
        <f t="shared" si="9"/>
        <v>#N/A</v>
      </c>
      <c r="H62" s="54"/>
      <c r="I62" s="63"/>
    </row>
    <row r="63" spans="1:9" x14ac:dyDescent="0.25">
      <c r="A63" s="54" t="str">
        <f t="shared" si="5"/>
        <v>Tarragona</v>
      </c>
      <c r="B63" s="55">
        <f t="shared" si="3"/>
        <v>1</v>
      </c>
      <c r="C63" s="55">
        <f t="shared" si="4"/>
        <v>63</v>
      </c>
      <c r="D63" s="55">
        <f t="shared" si="7"/>
        <v>17</v>
      </c>
      <c r="E63" s="54" t="e">
        <f t="shared" si="10"/>
        <v>#N/A</v>
      </c>
      <c r="F63" s="54" t="e">
        <f t="shared" si="11"/>
        <v>#N/A</v>
      </c>
      <c r="G63" s="54" t="e">
        <f t="shared" si="9"/>
        <v>#N/A</v>
      </c>
      <c r="H63" s="54"/>
      <c r="I63" s="63"/>
    </row>
    <row r="64" spans="1:9" x14ac:dyDescent="0.25">
      <c r="A64" s="54" t="str">
        <f t="shared" si="5"/>
        <v>Valencia</v>
      </c>
      <c r="B64" s="55">
        <f t="shared" si="3"/>
        <v>10</v>
      </c>
      <c r="C64" s="55">
        <f t="shared" si="4"/>
        <v>203</v>
      </c>
      <c r="D64" s="55">
        <f t="shared" si="7"/>
        <v>8</v>
      </c>
      <c r="E64" s="54" t="e">
        <f t="shared" si="10"/>
        <v>#N/A</v>
      </c>
      <c r="F64" s="54" t="e">
        <f t="shared" si="11"/>
        <v>#N/A</v>
      </c>
      <c r="G64" s="54" t="e">
        <f t="shared" si="9"/>
        <v>#N/A</v>
      </c>
      <c r="H64" s="54"/>
      <c r="I64" s="63"/>
    </row>
    <row r="65" spans="1:9" x14ac:dyDescent="0.25">
      <c r="A65" s="54" t="str">
        <f t="shared" si="5"/>
        <v>Vigo</v>
      </c>
      <c r="B65" s="55">
        <f t="shared" si="3"/>
        <v>7</v>
      </c>
      <c r="C65" s="55">
        <f t="shared" si="4"/>
        <v>71</v>
      </c>
      <c r="D65" s="55">
        <f t="shared" si="7"/>
        <v>9</v>
      </c>
      <c r="E65" s="54" t="e">
        <f t="shared" si="10"/>
        <v>#N/A</v>
      </c>
      <c r="F65" s="54" t="e">
        <f t="shared" si="11"/>
        <v>#N/A</v>
      </c>
      <c r="G65" s="54" t="e">
        <f t="shared" si="9"/>
        <v>#N/A</v>
      </c>
      <c r="H65" s="54"/>
      <c r="I65" s="63"/>
    </row>
    <row r="66" spans="1:9" x14ac:dyDescent="0.25">
      <c r="A66" s="54" t="str">
        <f t="shared" si="5"/>
        <v>Vilagarcía</v>
      </c>
      <c r="B66" s="55">
        <f t="shared" si="3"/>
        <v>0</v>
      </c>
      <c r="C66" s="55">
        <f t="shared" si="4"/>
        <v>3</v>
      </c>
      <c r="D66" s="55">
        <f t="shared" si="7"/>
        <v>28</v>
      </c>
      <c r="E66" s="54" t="str">
        <f t="shared" si="10"/>
        <v>Avilés</v>
      </c>
      <c r="F66" s="54">
        <f t="shared" si="11"/>
        <v>0</v>
      </c>
      <c r="G66" s="54">
        <f t="shared" si="9"/>
        <v>6</v>
      </c>
      <c r="H66" s="54"/>
      <c r="I66" s="63"/>
    </row>
    <row r="67" spans="1:9" x14ac:dyDescent="0.25">
      <c r="A67" s="54"/>
      <c r="B67" s="54"/>
      <c r="C67" s="54"/>
      <c r="D67" s="54"/>
      <c r="E67" s="54"/>
      <c r="F67" s="54"/>
      <c r="G67" s="54"/>
      <c r="H67" s="54"/>
      <c r="I67" s="63"/>
    </row>
    <row r="68" spans="1:9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15</A_x00f1_o>
  </documentManagement>
</p:properties>
</file>

<file path=customXml/itemProps1.xml><?xml version="1.0" encoding="utf-8"?>
<ds:datastoreItem xmlns:ds="http://schemas.openxmlformats.org/officeDocument/2006/customXml" ds:itemID="{45EAD195-1AD8-4BD5-9176-C0F6B71A4A2C}"/>
</file>

<file path=customXml/itemProps2.xml><?xml version="1.0" encoding="utf-8"?>
<ds:datastoreItem xmlns:ds="http://schemas.openxmlformats.org/officeDocument/2006/customXml" ds:itemID="{1AA6D3FA-E796-43E6-9505-CCAF9D9BEB3D}"/>
</file>

<file path=customXml/itemProps3.xml><?xml version="1.0" encoding="utf-8"?>
<ds:datastoreItem xmlns:ds="http://schemas.openxmlformats.org/officeDocument/2006/customXml" ds:itemID="{40569EAC-8516-4FBD-A41A-4395DE2A7E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83</vt:i4>
      </vt:variant>
    </vt:vector>
  </HeadingPairs>
  <TitlesOfParts>
    <vt:vector size="112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Oscar Souto Pascual</cp:lastModifiedBy>
  <cp:lastPrinted>2020-01-30T09:55:15Z</cp:lastPrinted>
  <dcterms:created xsi:type="dcterms:W3CDTF">2015-12-29T08:33:54Z</dcterms:created>
  <dcterms:modified xsi:type="dcterms:W3CDTF">2022-10-26T10:29:56Z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