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3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4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5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6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8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9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47D6E21E-790B-44C7-A31E-2C6C6FE0C2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ortada" sheetId="29" r:id="rId1"/>
    <sheet name="Indice" sheetId="35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4" r:id="rId9"/>
    <sheet name="Pesca" sheetId="10" r:id="rId10"/>
    <sheet name="Avituallamiento" sheetId="11" r:id="rId11"/>
    <sheet name="Avi. combustibles" sheetId="32" r:id="rId12"/>
    <sheet name="Tráfico interior" sheetId="33" r:id="rId13"/>
    <sheet name="Mercancías tránsito" sheetId="12" r:id="rId14"/>
    <sheet name="Mercan. contene. tránsito" sheetId="13" r:id="rId15"/>
    <sheet name="Ro-Ro" sheetId="15" r:id="rId16"/>
    <sheet name="Ro-Ro remolques" sheetId="27" r:id="rId17"/>
    <sheet name="TEUS" sheetId="16" r:id="rId18"/>
    <sheet name="TEUS tránsito" sheetId="17" r:id="rId19"/>
    <sheet name="TEUS nacional" sheetId="18" r:id="rId20"/>
    <sheet name="TEUS exterior" sheetId="19" r:id="rId21"/>
    <sheet name="TEUS nacional y exterior" sheetId="20" r:id="rId22"/>
    <sheet name="Pasajeros total" sheetId="21" r:id="rId23"/>
    <sheet name="Pasajeros crucero" sheetId="22" r:id="rId24"/>
    <sheet name="Automóviles régimen pasaje" sheetId="23" r:id="rId25"/>
    <sheet name="Automóviles régimen mercancía" sheetId="28" r:id="rId26"/>
    <sheet name="Buques número" sheetId="24" r:id="rId27"/>
    <sheet name="Buques GT" sheetId="25" r:id="rId28"/>
    <sheet name="Cruceros" sheetId="26" r:id="rId29"/>
  </sheets>
  <definedNames>
    <definedName name="_xlnm.Print_Area" localSheetId="25">'Automóviles régimen mercancía'!$A$1:$M$37</definedName>
    <definedName name="_xlnm.Print_Area" localSheetId="24">'Automóviles régimen pasaje'!$A$1:$M$37</definedName>
    <definedName name="_xlnm.Print_Area" localSheetId="11">'Avi. combustibles'!$A$1:$M$37</definedName>
    <definedName name="_xlnm.Print_Area" localSheetId="10">Avituallamiento!$A$1:$M$37</definedName>
    <definedName name="_xlnm.Print_Area" localSheetId="27">'Buques GT'!$A$1:$M$37</definedName>
    <definedName name="_xlnm.Print_Area" localSheetId="26">'Buques número'!$A$1:$M$37</definedName>
    <definedName name="_xlnm.Print_Area" localSheetId="28">Cruceros!$A$1:$M$37</definedName>
    <definedName name="_xlnm.Print_Area" localSheetId="1">Indice!$A$1:$M$35</definedName>
    <definedName name="_xlnm.Print_Area" localSheetId="5">Líquidos!$A$1:$M$37</definedName>
    <definedName name="_xlnm.Print_Area" localSheetId="14">'Mercan. contene. tránsito'!$A$1:$M$37</definedName>
    <definedName name="_xlnm.Print_Area" localSheetId="7">'Mercancía general'!$A$1:$M$37</definedName>
    <definedName name="_xlnm.Print_Area" localSheetId="8">'Mercancías contenedores'!$A$1:$M$37</definedName>
    <definedName name="_xlnm.Print_Area" localSheetId="13">'Mercancías tránsito'!$A$1:$M$37</definedName>
    <definedName name="_xlnm.Print_Area" localSheetId="23">'Pasajeros crucero'!$A$1:$M$37</definedName>
    <definedName name="_xlnm.Print_Area" localSheetId="22">'Pasajeros total'!$A$1:$M$37</definedName>
    <definedName name="_xlnm.Print_Area" localSheetId="9">Pesca!$A$1:$M$37</definedName>
    <definedName name="_xlnm.Print_Area" localSheetId="2">'Resumen general'!$A$1:$I$39</definedName>
    <definedName name="_xlnm.Print_Area" localSheetId="15">'Ro-Ro'!$A$1:$M$37</definedName>
    <definedName name="_xlnm.Print_Area" localSheetId="16">'Ro-Ro remolques'!$A$1:$M$37</definedName>
    <definedName name="_xlnm.Print_Area" localSheetId="6">Sólidos!$A$1:$M$37</definedName>
    <definedName name="_xlnm.Print_Area" localSheetId="17">TEUS!$A$1:$M$37</definedName>
    <definedName name="_xlnm.Print_Area" localSheetId="20">'TEUS exterior'!$A$1:$M$37</definedName>
    <definedName name="_xlnm.Print_Area" localSheetId="19">'TEUS nacional'!$A$1:$M$37</definedName>
    <definedName name="_xlnm.Print_Area" localSheetId="21">'TEUS nacional y exterior'!$A$1:$M$37</definedName>
    <definedName name="_xlnm.Print_Area" localSheetId="18">'TEUS tránsito'!$A$1:$M$37</definedName>
    <definedName name="_xlnm.Print_Area" localSheetId="4">'Total presentación'!$A$1:$M$37</definedName>
    <definedName name="_xlnm.Print_Area" localSheetId="3">'Total tráfico'!$A$1:$M$37</definedName>
    <definedName name="_xlnm.Print_Area" localSheetId="12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5">'Automóviles régimen mercancía'!$D$5:$F$5</definedName>
    <definedName name="LblRes01_Acum" localSheetId="16">'Ro-Ro remolques'!$D$5:$F$5</definedName>
    <definedName name="LblRes01_Acum">'Total tráfico'!$D$5:$F$5</definedName>
    <definedName name="LblRes01_Mes" localSheetId="25">'Automóviles régimen mercancía'!$B$5:$C$5</definedName>
    <definedName name="LblRes01_Mes" localSheetId="16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20" l="1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8" i="20"/>
  <c r="E7" i="20"/>
  <c r="E35" i="18" l="1"/>
  <c r="F19" i="4" l="1"/>
  <c r="B7" i="35"/>
  <c r="B8" i="35"/>
  <c r="B10" i="35"/>
  <c r="B11" i="35"/>
  <c r="B12" i="35"/>
  <c r="B14" i="35"/>
  <c r="B15" i="35"/>
  <c r="B17" i="35"/>
  <c r="B18" i="35"/>
  <c r="B20" i="35"/>
  <c r="B22" i="35"/>
  <c r="B27" i="35"/>
  <c r="B31" i="35"/>
  <c r="B55" i="33" l="1"/>
  <c r="F8" i="28" l="1"/>
  <c r="F7" i="28"/>
  <c r="C35" i="28" l="1"/>
  <c r="D35" i="28"/>
  <c r="E35" i="28"/>
  <c r="B35" i="28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G33" i="4"/>
  <c r="F33" i="4"/>
  <c r="E33" i="4"/>
  <c r="D33" i="4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G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 l="1"/>
  <c r="F46" i="28"/>
  <c r="G51" i="28"/>
  <c r="G54" i="28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64" i="27" l="1"/>
  <c r="F61" i="27"/>
  <c r="F45" i="27"/>
  <c r="F63" i="27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G27" i="4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E50" i="18" l="1"/>
  <c r="E62" i="18"/>
  <c r="E39" i="18"/>
  <c r="E51" i="18"/>
  <c r="E61" i="18"/>
  <c r="E40" i="18"/>
  <c r="E52" i="18"/>
  <c r="E41" i="18"/>
  <c r="E53" i="18"/>
  <c r="E42" i="18"/>
  <c r="E54" i="18"/>
  <c r="E43" i="18"/>
  <c r="E55" i="18"/>
  <c r="E44" i="18"/>
  <c r="E56" i="18"/>
  <c r="E45" i="18"/>
  <c r="E57" i="18"/>
  <c r="E49" i="18"/>
  <c r="E46" i="18"/>
  <c r="E58" i="18"/>
  <c r="E60" i="18"/>
  <c r="E47" i="18"/>
  <c r="E59" i="18"/>
  <c r="E48" i="18"/>
  <c r="F10" i="4"/>
  <c r="I23" i="4"/>
  <c r="D13" i="4"/>
  <c r="E10" i="4"/>
  <c r="D18" i="4"/>
  <c r="D19" i="4" s="1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H14" i="4"/>
  <c r="G18" i="4"/>
  <c r="I14" i="4"/>
  <c r="F18" i="4"/>
  <c r="I11" i="4"/>
  <c r="H11" i="4"/>
  <c r="D10" i="4"/>
  <c r="F13" i="4"/>
  <c r="E13" i="4"/>
  <c r="H12" i="4"/>
  <c r="I12" i="4"/>
  <c r="G10" i="4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6" i="18"/>
  <c r="E65" i="18"/>
  <c r="E63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I10" i="4" l="1"/>
  <c r="E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<sst xmlns="http://schemas.openxmlformats.org/spreadsheetml/2006/main" count="960" uniqueCount="168">
  <si>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</si>
  <si>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</si>
  <si>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</si>
  <si>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</si>
  <si>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</si>
  <si>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</si>
  <si>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</si>
  <si>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</si>
  <si>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</si>
  <si>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</si>
  <si>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</si>
  <si>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</si>
  <si>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</si>
  <si>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</si>
  <si>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</si>
  <si>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</si>
  <si>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</si>
  <si>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</si>
  <si>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</si>
  <si>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</si>
  <si>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</si>
  <si>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</si>
  <si>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</si>
  <si>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</si>
  <si>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</si>
  <si>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</si>
  <si>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</si>
  <si>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</si>
  <si>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</si>
  <si>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</si>
  <si>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MELILLA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</si>
  <si>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</si>
  <si>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</si>
  <si>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</si>
  <si>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</si>
  <si>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</si>
  <si>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</si>
  <si>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</si>
  <si>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</si>
  <si>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</si>
  <si>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</si>
  <si>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</si>
  <si>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Departamento de Estadística</t>
  </si>
  <si>
    <t>RESUMEN GENERAL DEL TRÁFICO PORTUARIO*</t>
  </si>
  <si>
    <t>ÍNDICE</t>
  </si>
  <si>
    <t>RESUMEN GENERAL DEL TRÁFICO PORTUARIO</t>
  </si>
  <si>
    <t>TRÁFICO PORTUARIO</t>
  </si>
  <si>
    <t>1.1.</t>
  </si>
  <si>
    <t>MERCANCÍAS SEGÚN SU FORMA DE PRESENTACIÓN</t>
  </si>
  <si>
    <t>GRANELES LÍQUIDOS</t>
  </si>
  <si>
    <t>GRANELES SÓLIDOS</t>
  </si>
  <si>
    <t>MERCANCÍA GENERAL</t>
  </si>
  <si>
    <t>4.1.</t>
  </si>
  <si>
    <t>MERCANCÍAS EN CONTENEDORES</t>
  </si>
  <si>
    <t>TRÁFICO INTERIOR</t>
  </si>
  <si>
    <t>MERCANCÍAS EN TRÁNSITO</t>
  </si>
  <si>
    <t>8.1.</t>
  </si>
  <si>
    <t>MERCANCÍAS EN CONTENEDORES EN TRÁNSITO</t>
  </si>
  <si>
    <t>9.1.</t>
  </si>
  <si>
    <t>TRÁFICO RO-RO DE REMOLQUES, SEMIRREMOLQUES Y PLATAFORMAS (unidades)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</si>
  <si>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</si>
  <si>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</si>
  <si>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</si>
  <si>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</si>
  <si>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</si>
  <si>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</si>
  <si>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</si>
  <si>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</si>
  <si>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</si>
  <si>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11.1.</t>
  </si>
  <si>
    <t>TURISMOS, AUTOBUSES Y CAMIONES EN REGIMEN DE MERCANCÍA (unidades)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</si>
  <si>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</si>
  <si>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</si>
  <si>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</si>
  <si>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</si>
  <si>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</si>
  <si>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</si>
  <si>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</si>
  <si>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</si>
  <si>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</si>
  <si>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</si>
  <si>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</si>
  <si>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</si>
  <si>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</si>
  <si>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</si>
  <si>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</si>
  <si>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</si>
  <si>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</si>
  <si>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</si>
  <si>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</si>
  <si>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</si>
  <si>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</si>
  <si>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</si>
  <si>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</si>
  <si>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</si>
  <si>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</si>
  <si>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</si>
  <si>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</si>
  <si>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</si>
  <si>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</si>
  <si>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</si>
  <si>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</si>
  <si>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</si>
  <si>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</si>
  <si>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</si>
  <si>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</si>
  <si>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</si>
  <si>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</si>
  <si>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</si>
  <si>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</si>
  <si>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</si>
  <si>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</si>
  <si>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</si>
  <si>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</si>
  <si>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</si>
  <si>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</si>
  <si>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</si>
  <si>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</si>
  <si>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</si>
  <si>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</si>
  <si>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6.1. AVITUALLAMIENTO DE COMBUSTIBLES LÍQUIDOS</t>
  </si>
  <si>
    <t>1. TRÁFICO PORTUARIO (toneladas)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</si>
  <si>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</si>
  <si>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</si>
  <si>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</si>
  <si>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</si>
  <si>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</si>
  <si>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</si>
  <si>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</si>
  <si>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</si>
  <si>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</si>
  <si>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12.2.</t>
  </si>
  <si>
    <t>12.1.</t>
  </si>
  <si>
    <t>AVITUALLAMIENTO COMBUSTIBLES LÍQUIDOS</t>
  </si>
  <si>
    <t>6.1.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</si>
  <si>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</si>
  <si>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</si>
  <si>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</si>
  <si>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</si>
  <si>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</si>
  <si>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</si>
  <si>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</si>
  <si>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</si>
  <si>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</si>
  <si>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</si>
  <si>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</si>
  <si>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</si>
  <si>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</si>
  <si>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</si>
  <si>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</si>
  <si>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</si>
  <si>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</si>
  <si>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</si>
  <si>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</si>
  <si>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</si>
  <si>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</si>
  <si>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</si>
  <si>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</si>
  <si>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</si>
  <si>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</si>
  <si>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</si>
  <si>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</si>
  <si>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</si>
  <si>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Diciembre 2022</t>
  </si>
  <si>
    <t>Mes diciembre</t>
  </si>
  <si>
    <t>º</t>
  </si>
  <si>
    <t>Fecha: 27/01/2023</t>
  </si>
  <si>
    <t>* DATOS DE CIERRE DEFINITIVOS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</si>
</sst>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right"/>
    </xf>
    <xf numFmtId="0" fontId="22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32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4" fontId="4" fillId="2" borderId="9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vertical="center"/>
    </xf>
    <xf numFmtId="0" fontId="2" fillId="5" borderId="9" xfId="0" applyFont="1" applyFill="1" applyBorder="1" applyAlignment="1">
      <alignment horizontal="lef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4" fontId="3" fillId="2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5" fillId="0" borderId="0" xfId="0" applyFont="1"/>
    <xf numFmtId="0" fontId="36" fillId="0" borderId="0" xfId="0" applyFont="1" applyAlignment="1">
      <alignment horizontal="right" vertical="center"/>
    </xf>
    <xf numFmtId="3" fontId="0" fillId="0" borderId="0" xfId="0" applyNumberFormat="1" applyAlignment="1">
      <alignment vertical="center"/>
    </xf>
    <xf numFmtId="0" fontId="0" fillId="4" borderId="5" xfId="0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/>
    <xf numFmtId="0" fontId="12" fillId="0" borderId="5" xfId="0" applyFont="1" applyBorder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107242746</c:v>
                </c:pt>
                <c:pt idx="1">
                  <c:v>79365729</c:v>
                </c:pt>
                <c:pt idx="2">
                  <c:v>70904625</c:v>
                </c:pt>
                <c:pt idx="3">
                  <c:v>36588349</c:v>
                </c:pt>
                <c:pt idx="4">
                  <c:v>32889220</c:v>
                </c:pt>
                <c:pt idx="5">
                  <c:v>32145663</c:v>
                </c:pt>
                <c:pt idx="6">
                  <c:v>29694582</c:v>
                </c:pt>
                <c:pt idx="7">
                  <c:v>28291634</c:v>
                </c:pt>
                <c:pt idx="8">
                  <c:v>20942490</c:v>
                </c:pt>
                <c:pt idx="9">
                  <c:v>19100142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105075781</c:v>
                </c:pt>
                <c:pt idx="1">
                  <c:v>85269726</c:v>
                </c:pt>
                <c:pt idx="2">
                  <c:v>66410581</c:v>
                </c:pt>
                <c:pt idx="3">
                  <c:v>31213499</c:v>
                </c:pt>
                <c:pt idx="4">
                  <c:v>31298985</c:v>
                </c:pt>
                <c:pt idx="5">
                  <c:v>30685994</c:v>
                </c:pt>
                <c:pt idx="6">
                  <c:v>31275930</c:v>
                </c:pt>
                <c:pt idx="7">
                  <c:v>28208603</c:v>
                </c:pt>
                <c:pt idx="8">
                  <c:v>21237328</c:v>
                </c:pt>
                <c:pt idx="9">
                  <c:v>16668339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99711046</c:v>
                </c:pt>
                <c:pt idx="1">
                  <c:v>78962958</c:v>
                </c:pt>
                <c:pt idx="2">
                  <c:v>69078916</c:v>
                </c:pt>
                <c:pt idx="3">
                  <c:v>36383593</c:v>
                </c:pt>
                <c:pt idx="4">
                  <c:v>32766593</c:v>
                </c:pt>
                <c:pt idx="5">
                  <c:v>31879539</c:v>
                </c:pt>
                <c:pt idx="6">
                  <c:v>29385996</c:v>
                </c:pt>
                <c:pt idx="7">
                  <c:v>25750980</c:v>
                </c:pt>
                <c:pt idx="8">
                  <c:v>20907494</c:v>
                </c:pt>
                <c:pt idx="9">
                  <c:v>19066179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99377930</c:v>
                </c:pt>
                <c:pt idx="1">
                  <c:v>84850755</c:v>
                </c:pt>
                <c:pt idx="2">
                  <c:v>64973291</c:v>
                </c:pt>
                <c:pt idx="3">
                  <c:v>31035919</c:v>
                </c:pt>
                <c:pt idx="4">
                  <c:v>31182511</c:v>
                </c:pt>
                <c:pt idx="5">
                  <c:v>30401726</c:v>
                </c:pt>
                <c:pt idx="6">
                  <c:v>31168041</c:v>
                </c:pt>
                <c:pt idx="7">
                  <c:v>25929254</c:v>
                </c:pt>
                <c:pt idx="8">
                  <c:v>21202092</c:v>
                </c:pt>
                <c:pt idx="9">
                  <c:v>16618684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Cartagena</c:v>
                </c:pt>
                <c:pt idx="1">
                  <c:v>Bahía de Algeciras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Valencia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28011198</c:v>
                </c:pt>
                <c:pt idx="1">
                  <c:v>27286675</c:v>
                </c:pt>
                <c:pt idx="2">
                  <c:v>24871239</c:v>
                </c:pt>
                <c:pt idx="3">
                  <c:v>20452871</c:v>
                </c:pt>
                <c:pt idx="4">
                  <c:v>17667571</c:v>
                </c:pt>
                <c:pt idx="5">
                  <c:v>15504615</c:v>
                </c:pt>
                <c:pt idx="6">
                  <c:v>10263666</c:v>
                </c:pt>
                <c:pt idx="7">
                  <c:v>8528283</c:v>
                </c:pt>
                <c:pt idx="8">
                  <c:v>7808563</c:v>
                </c:pt>
                <c:pt idx="9">
                  <c:v>5819229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Cartagena</c:v>
                </c:pt>
                <c:pt idx="1">
                  <c:v>Bahía de Algeciras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Valencia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24047180</c:v>
                </c:pt>
                <c:pt idx="1">
                  <c:v>28126069</c:v>
                </c:pt>
                <c:pt idx="2">
                  <c:v>24181628</c:v>
                </c:pt>
                <c:pt idx="3">
                  <c:v>17764532</c:v>
                </c:pt>
                <c:pt idx="4">
                  <c:v>21141198</c:v>
                </c:pt>
                <c:pt idx="5">
                  <c:v>12344965</c:v>
                </c:pt>
                <c:pt idx="6">
                  <c:v>9912711</c:v>
                </c:pt>
                <c:pt idx="7">
                  <c:v>7996655</c:v>
                </c:pt>
                <c:pt idx="8">
                  <c:v>8256892</c:v>
                </c:pt>
                <c:pt idx="9">
                  <c:v>3867779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Castellón</c:v>
                </c:pt>
                <c:pt idx="3">
                  <c:v>Cartagena</c:v>
                </c:pt>
                <c:pt idx="4">
                  <c:v>Ferrol-San Cibrao</c:v>
                </c:pt>
                <c:pt idx="5">
                  <c:v>Huelva</c:v>
                </c:pt>
                <c:pt idx="6">
                  <c:v>A Coruña</c:v>
                </c:pt>
                <c:pt idx="7">
                  <c:v>Barcelona</c:v>
                </c:pt>
                <c:pt idx="8">
                  <c:v>Almería</c:v>
                </c:pt>
                <c:pt idx="9">
                  <c:v>Bilbao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16938901</c:v>
                </c:pt>
                <c:pt idx="1">
                  <c:v>9323254</c:v>
                </c:pt>
                <c:pt idx="2">
                  <c:v>9156401</c:v>
                </c:pt>
                <c:pt idx="3">
                  <c:v>7367627</c:v>
                </c:pt>
                <c:pt idx="4">
                  <c:v>6856470</c:v>
                </c:pt>
                <c:pt idx="5">
                  <c:v>5711606</c:v>
                </c:pt>
                <c:pt idx="6">
                  <c:v>5392360</c:v>
                </c:pt>
                <c:pt idx="7">
                  <c:v>4549252</c:v>
                </c:pt>
                <c:pt idx="8">
                  <c:v>3914005</c:v>
                </c:pt>
                <c:pt idx="9">
                  <c:v>3752882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Castellón</c:v>
                </c:pt>
                <c:pt idx="3">
                  <c:v>Cartagena</c:v>
                </c:pt>
                <c:pt idx="4">
                  <c:v>Ferrol-San Cibrao</c:v>
                </c:pt>
                <c:pt idx="5">
                  <c:v>Huelva</c:v>
                </c:pt>
                <c:pt idx="6">
                  <c:v>A Coruña</c:v>
                </c:pt>
                <c:pt idx="7">
                  <c:v>Barcelona</c:v>
                </c:pt>
                <c:pt idx="8">
                  <c:v>Almería</c:v>
                </c:pt>
                <c:pt idx="9">
                  <c:v>Bilbao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14209772</c:v>
                </c:pt>
                <c:pt idx="1">
                  <c:v>7744291</c:v>
                </c:pt>
                <c:pt idx="2">
                  <c:v>9385244</c:v>
                </c:pt>
                <c:pt idx="3">
                  <c:v>6021397</c:v>
                </c:pt>
                <c:pt idx="4">
                  <c:v>5994200</c:v>
                </c:pt>
                <c:pt idx="5">
                  <c:v>5029739</c:v>
                </c:pt>
                <c:pt idx="6">
                  <c:v>2934090</c:v>
                </c:pt>
                <c:pt idx="7">
                  <c:v>4459744</c:v>
                </c:pt>
                <c:pt idx="8">
                  <c:v>4188630</c:v>
                </c:pt>
                <c:pt idx="9">
                  <c:v>4651321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Málaga</c:v>
                </c:pt>
                <c:pt idx="9">
                  <c:v>Santander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71048004</c:v>
                </c:pt>
                <c:pt idx="1">
                  <c:v>70888565</c:v>
                </c:pt>
                <c:pt idx="2">
                  <c:v>49025049</c:v>
                </c:pt>
                <c:pt idx="3">
                  <c:v>17579731</c:v>
                </c:pt>
                <c:pt idx="4">
                  <c:v>13499345</c:v>
                </c:pt>
                <c:pt idx="5">
                  <c:v>8560840</c:v>
                </c:pt>
                <c:pt idx="6">
                  <c:v>7553946</c:v>
                </c:pt>
                <c:pt idx="7">
                  <c:v>4216194</c:v>
                </c:pt>
                <c:pt idx="8">
                  <c:v>2852663</c:v>
                </c:pt>
                <c:pt idx="9">
                  <c:v>2761968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Málaga</c:v>
                </c:pt>
                <c:pt idx="9">
                  <c:v>Santander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70587413</c:v>
                </c:pt>
                <c:pt idx="1">
                  <c:v>78823912</c:v>
                </c:pt>
                <c:pt idx="2">
                  <c:v>48168582</c:v>
                </c:pt>
                <c:pt idx="3">
                  <c:v>17248633</c:v>
                </c:pt>
                <c:pt idx="4">
                  <c:v>12256053</c:v>
                </c:pt>
                <c:pt idx="5">
                  <c:v>8766658</c:v>
                </c:pt>
                <c:pt idx="6">
                  <c:v>7196030</c:v>
                </c:pt>
                <c:pt idx="7">
                  <c:v>4253658</c:v>
                </c:pt>
                <c:pt idx="8">
                  <c:v>2690740</c:v>
                </c:pt>
                <c:pt idx="9">
                  <c:v>2990965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Málaga</c:v>
                </c:pt>
                <c:pt idx="8">
                  <c:v>Bahía de Cádiz</c:v>
                </c:pt>
                <c:pt idx="9">
                  <c:v>Castellón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56425787</c:v>
                </c:pt>
                <c:pt idx="1">
                  <c:v>56125555</c:v>
                </c:pt>
                <c:pt idx="2">
                  <c:v>37610182</c:v>
                </c:pt>
                <c:pt idx="3">
                  <c:v>12798647</c:v>
                </c:pt>
                <c:pt idx="4">
                  <c:v>5399304</c:v>
                </c:pt>
                <c:pt idx="5">
                  <c:v>3740564</c:v>
                </c:pt>
                <c:pt idx="6">
                  <c:v>2658304</c:v>
                </c:pt>
                <c:pt idx="7">
                  <c:v>2396555</c:v>
                </c:pt>
                <c:pt idx="8">
                  <c:v>1596091</c:v>
                </c:pt>
                <c:pt idx="9">
                  <c:v>1372636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Málaga</c:v>
                </c:pt>
                <c:pt idx="8">
                  <c:v>Bahía de Cádiz</c:v>
                </c:pt>
                <c:pt idx="9">
                  <c:v>Castellón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58728590</c:v>
                </c:pt>
                <c:pt idx="1">
                  <c:v>64017231</c:v>
                </c:pt>
                <c:pt idx="2">
                  <c:v>37455575</c:v>
                </c:pt>
                <c:pt idx="3">
                  <c:v>13060685</c:v>
                </c:pt>
                <c:pt idx="4">
                  <c:v>5656436</c:v>
                </c:pt>
                <c:pt idx="5">
                  <c:v>3611406</c:v>
                </c:pt>
                <c:pt idx="6">
                  <c:v>2986304</c:v>
                </c:pt>
                <c:pt idx="7">
                  <c:v>2252411</c:v>
                </c:pt>
                <c:pt idx="8">
                  <c:v>1748766</c:v>
                </c:pt>
                <c:pt idx="9">
                  <c:v>1713789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Santander</c:v>
                </c:pt>
                <c:pt idx="7">
                  <c:v>Barcelona</c:v>
                </c:pt>
                <c:pt idx="8">
                  <c:v>Marín y Ría de Pontevedra</c:v>
                </c:pt>
                <c:pt idx="9">
                  <c:v>Almería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34009</c:v>
                </c:pt>
                <c:pt idx="1">
                  <c:v>28131</c:v>
                </c:pt>
                <c:pt idx="2">
                  <c:v>19055</c:v>
                </c:pt>
                <c:pt idx="3">
                  <c:v>14045</c:v>
                </c:pt>
                <c:pt idx="4">
                  <c:v>13453</c:v>
                </c:pt>
                <c:pt idx="5">
                  <c:v>8401</c:v>
                </c:pt>
                <c:pt idx="6">
                  <c:v>5631</c:v>
                </c:pt>
                <c:pt idx="7">
                  <c:v>3201</c:v>
                </c:pt>
                <c:pt idx="8">
                  <c:v>3118</c:v>
                </c:pt>
                <c:pt idx="9">
                  <c:v>3064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Santander</c:v>
                </c:pt>
                <c:pt idx="7">
                  <c:v>Barcelona</c:v>
                </c:pt>
                <c:pt idx="8">
                  <c:v>Marín y Ría de Pontevedra</c:v>
                </c:pt>
                <c:pt idx="9">
                  <c:v>Almería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36581</c:v>
                </c:pt>
                <c:pt idx="1">
                  <c:v>28331</c:v>
                </c:pt>
                <c:pt idx="2">
                  <c:v>18811</c:v>
                </c:pt>
                <c:pt idx="3">
                  <c:v>18702</c:v>
                </c:pt>
                <c:pt idx="4">
                  <c:v>14155</c:v>
                </c:pt>
                <c:pt idx="5">
                  <c:v>14882</c:v>
                </c:pt>
                <c:pt idx="6">
                  <c:v>5366</c:v>
                </c:pt>
                <c:pt idx="7">
                  <c:v>2168</c:v>
                </c:pt>
                <c:pt idx="8">
                  <c:v>2731</c:v>
                </c:pt>
                <c:pt idx="9">
                  <c:v>3923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Cartagena</c:v>
                </c:pt>
                <c:pt idx="7">
                  <c:v>Huelva</c:v>
                </c:pt>
                <c:pt idx="8">
                  <c:v>Bahía de Cádiz</c:v>
                </c:pt>
                <c:pt idx="9">
                  <c:v>Vigo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3993357</c:v>
                </c:pt>
                <c:pt idx="1">
                  <c:v>2539071</c:v>
                </c:pt>
                <c:pt idx="2">
                  <c:v>1822508</c:v>
                </c:pt>
                <c:pt idx="3">
                  <c:v>683016</c:v>
                </c:pt>
                <c:pt idx="4">
                  <c:v>613804</c:v>
                </c:pt>
                <c:pt idx="5">
                  <c:v>401718</c:v>
                </c:pt>
                <c:pt idx="6">
                  <c:v>204376</c:v>
                </c:pt>
                <c:pt idx="7">
                  <c:v>179212</c:v>
                </c:pt>
                <c:pt idx="8">
                  <c:v>150579</c:v>
                </c:pt>
                <c:pt idx="9">
                  <c:v>128913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Cartagena</c:v>
                </c:pt>
                <c:pt idx="7">
                  <c:v>Huelva</c:v>
                </c:pt>
                <c:pt idx="8">
                  <c:v>Bahía de Cádiz</c:v>
                </c:pt>
                <c:pt idx="9">
                  <c:v>Vigo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3108689</c:v>
                </c:pt>
                <c:pt idx="1">
                  <c:v>2278145</c:v>
                </c:pt>
                <c:pt idx="2">
                  <c:v>1435122</c:v>
                </c:pt>
                <c:pt idx="3">
                  <c:v>478899</c:v>
                </c:pt>
                <c:pt idx="4">
                  <c:v>444591</c:v>
                </c:pt>
                <c:pt idx="5">
                  <c:v>417914</c:v>
                </c:pt>
                <c:pt idx="6">
                  <c:v>177157</c:v>
                </c:pt>
                <c:pt idx="7">
                  <c:v>210753</c:v>
                </c:pt>
                <c:pt idx="8">
                  <c:v>101904</c:v>
                </c:pt>
                <c:pt idx="9">
                  <c:v>129671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'Avi. combustibles'!$F$38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'Avi. combustibles'!$F$39:$F$48</c:f>
              <c:numCache>
                <c:formatCode>General</c:formatCode>
                <c:ptCount val="10"/>
                <c:pt idx="0">
                  <c:v>3806161</c:v>
                </c:pt>
                <c:pt idx="1">
                  <c:v>2307455</c:v>
                </c:pt>
                <c:pt idx="2">
                  <c:v>1559318</c:v>
                </c:pt>
                <c:pt idx="3">
                  <c:v>666984</c:v>
                </c:pt>
                <c:pt idx="4">
                  <c:v>486711</c:v>
                </c:pt>
                <c:pt idx="5">
                  <c:v>331850</c:v>
                </c:pt>
                <c:pt idx="6">
                  <c:v>156675</c:v>
                </c:pt>
                <c:pt idx="7">
                  <c:v>67940</c:v>
                </c:pt>
                <c:pt idx="8">
                  <c:v>64997</c:v>
                </c:pt>
                <c:pt idx="9">
                  <c:v>54962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'Avi. combustibles'!$G$38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'Avi. combustibles'!$G$39:$G$48</c:f>
              <c:numCache>
                <c:formatCode>General</c:formatCode>
                <c:ptCount val="10"/>
                <c:pt idx="0">
                  <c:v>2942643</c:v>
                </c:pt>
                <c:pt idx="1">
                  <c:v>2077818</c:v>
                </c:pt>
                <c:pt idx="2">
                  <c:v>1278910</c:v>
                </c:pt>
                <c:pt idx="3">
                  <c:v>464192</c:v>
                </c:pt>
                <c:pt idx="4">
                  <c:v>372977</c:v>
                </c:pt>
                <c:pt idx="5">
                  <c:v>371341</c:v>
                </c:pt>
                <c:pt idx="6">
                  <c:v>190134</c:v>
                </c:pt>
                <c:pt idx="7">
                  <c:v>63681</c:v>
                </c:pt>
                <c:pt idx="8">
                  <c:v>60683</c:v>
                </c:pt>
                <c:pt idx="9">
                  <c:v>53788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Tarragona</c:v>
                </c:pt>
                <c:pt idx="2">
                  <c:v>Huelva</c:v>
                </c:pt>
                <c:pt idx="3">
                  <c:v>Santa Cruz de Tenerife</c:v>
                </c:pt>
                <c:pt idx="4">
                  <c:v>Ferrol-San Cibrao</c:v>
                </c:pt>
                <c:pt idx="5">
                  <c:v>Las Palmas</c:v>
                </c:pt>
                <c:pt idx="6">
                  <c:v>#N/D</c:v>
                </c:pt>
                <c:pt idx="7">
                  <c:v>#N/D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3537282</c:v>
                </c:pt>
                <c:pt idx="1">
                  <c:v>192705</c:v>
                </c:pt>
                <c:pt idx="2">
                  <c:v>86740</c:v>
                </c:pt>
                <c:pt idx="3">
                  <c:v>1559</c:v>
                </c:pt>
                <c:pt idx="4">
                  <c:v>29</c:v>
                </c:pt>
                <c:pt idx="5">
                  <c:v>1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Tarragona</c:v>
                </c:pt>
                <c:pt idx="2">
                  <c:v>Huelva</c:v>
                </c:pt>
                <c:pt idx="3">
                  <c:v>Santa Cruz de Tenerife</c:v>
                </c:pt>
                <c:pt idx="4">
                  <c:v>Ferrol-San Cibrao</c:v>
                </c:pt>
                <c:pt idx="5">
                  <c:v>Las Palmas</c:v>
                </c:pt>
                <c:pt idx="6">
                  <c:v>#N/D</c:v>
                </c:pt>
                <c:pt idx="7">
                  <c:v>#N/D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2588251</c:v>
                </c:pt>
                <c:pt idx="1">
                  <c:v>3570</c:v>
                </c:pt>
                <c:pt idx="2">
                  <c:v>73337</c:v>
                </c:pt>
                <c:pt idx="3">
                  <c:v>1034</c:v>
                </c:pt>
                <c:pt idx="4">
                  <c:v>4972</c:v>
                </c:pt>
                <c:pt idx="5">
                  <c:v>1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Gijón</c:v>
                </c:pt>
                <c:pt idx="5">
                  <c:v>Tarragona</c:v>
                </c:pt>
                <c:pt idx="6">
                  <c:v>Huelva</c:v>
                </c:pt>
                <c:pt idx="7">
                  <c:v>Málaga</c:v>
                </c:pt>
                <c:pt idx="8">
                  <c:v>A Coruña</c:v>
                </c:pt>
                <c:pt idx="9">
                  <c:v>Bahía de Cádiz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62961267</c:v>
                </c:pt>
                <c:pt idx="1">
                  <c:v>30338909</c:v>
                </c:pt>
                <c:pt idx="2">
                  <c:v>25419178</c:v>
                </c:pt>
                <c:pt idx="3">
                  <c:v>12125491</c:v>
                </c:pt>
                <c:pt idx="4">
                  <c:v>3180472</c:v>
                </c:pt>
                <c:pt idx="5">
                  <c:v>3077431</c:v>
                </c:pt>
                <c:pt idx="6">
                  <c:v>2279543</c:v>
                </c:pt>
                <c:pt idx="7">
                  <c:v>2121396</c:v>
                </c:pt>
                <c:pt idx="8">
                  <c:v>1929275</c:v>
                </c:pt>
                <c:pt idx="9">
                  <c:v>1889851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Gijón</c:v>
                </c:pt>
                <c:pt idx="5">
                  <c:v>Tarragona</c:v>
                </c:pt>
                <c:pt idx="6">
                  <c:v>Huelva</c:v>
                </c:pt>
                <c:pt idx="7">
                  <c:v>Málaga</c:v>
                </c:pt>
                <c:pt idx="8">
                  <c:v>A Coruña</c:v>
                </c:pt>
                <c:pt idx="9">
                  <c:v>Bahía de Cádiz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65954089</c:v>
                </c:pt>
                <c:pt idx="1">
                  <c:v>36601812</c:v>
                </c:pt>
                <c:pt idx="2">
                  <c:v>22944117</c:v>
                </c:pt>
                <c:pt idx="3">
                  <c:v>13593061</c:v>
                </c:pt>
                <c:pt idx="4">
                  <c:v>550519</c:v>
                </c:pt>
                <c:pt idx="5">
                  <c:v>2603281</c:v>
                </c:pt>
                <c:pt idx="6">
                  <c:v>2805553</c:v>
                </c:pt>
                <c:pt idx="7">
                  <c:v>2093769</c:v>
                </c:pt>
                <c:pt idx="8">
                  <c:v>0</c:v>
                </c:pt>
                <c:pt idx="9">
                  <c:v>1636471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Tarragona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50017308</c:v>
                </c:pt>
                <c:pt idx="1">
                  <c:v>29810692</c:v>
                </c:pt>
                <c:pt idx="2">
                  <c:v>18851176</c:v>
                </c:pt>
                <c:pt idx="3">
                  <c:v>8463931</c:v>
                </c:pt>
                <c:pt idx="4">
                  <c:v>2099658</c:v>
                </c:pt>
                <c:pt idx="5">
                  <c:v>598192</c:v>
                </c:pt>
                <c:pt idx="6">
                  <c:v>348442</c:v>
                </c:pt>
                <c:pt idx="7">
                  <c:v>298138</c:v>
                </c:pt>
                <c:pt idx="8">
                  <c:v>173815</c:v>
                </c:pt>
                <c:pt idx="9">
                  <c:v>55931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Tarragona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52695003</c:v>
                </c:pt>
                <c:pt idx="1">
                  <c:v>35900587</c:v>
                </c:pt>
                <c:pt idx="2">
                  <c:v>17922205</c:v>
                </c:pt>
                <c:pt idx="3">
                  <c:v>9036094</c:v>
                </c:pt>
                <c:pt idx="4">
                  <c:v>1969857</c:v>
                </c:pt>
                <c:pt idx="5">
                  <c:v>571249</c:v>
                </c:pt>
                <c:pt idx="6">
                  <c:v>474420</c:v>
                </c:pt>
                <c:pt idx="7">
                  <c:v>1941</c:v>
                </c:pt>
                <c:pt idx="8">
                  <c:v>145962</c:v>
                </c:pt>
                <c:pt idx="9">
                  <c:v>28822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14505706</c:v>
                </c:pt>
                <c:pt idx="1">
                  <c:v>13387541</c:v>
                </c:pt>
                <c:pt idx="2">
                  <c:v>12946088</c:v>
                </c:pt>
                <c:pt idx="3">
                  <c:v>11620714</c:v>
                </c:pt>
                <c:pt idx="4">
                  <c:v>4729172</c:v>
                </c:pt>
                <c:pt idx="5">
                  <c:v>3981674</c:v>
                </c:pt>
                <c:pt idx="6">
                  <c:v>2309819</c:v>
                </c:pt>
                <c:pt idx="7">
                  <c:v>1043088</c:v>
                </c:pt>
                <c:pt idx="8">
                  <c:v>984582</c:v>
                </c:pt>
                <c:pt idx="9">
                  <c:v>830848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11696222</c:v>
                </c:pt>
                <c:pt idx="1">
                  <c:v>12154705</c:v>
                </c:pt>
                <c:pt idx="2">
                  <c:v>12863187</c:v>
                </c:pt>
                <c:pt idx="3">
                  <c:v>11091756</c:v>
                </c:pt>
                <c:pt idx="4">
                  <c:v>4038354</c:v>
                </c:pt>
                <c:pt idx="5">
                  <c:v>3772772</c:v>
                </c:pt>
                <c:pt idx="6">
                  <c:v>2430499</c:v>
                </c:pt>
                <c:pt idx="7">
                  <c:v>896437</c:v>
                </c:pt>
                <c:pt idx="8">
                  <c:v>1071527</c:v>
                </c:pt>
                <c:pt idx="9">
                  <c:v>856229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Algeciras</c:v>
                </c:pt>
                <c:pt idx="5">
                  <c:v>Baleares</c:v>
                </c:pt>
                <c:pt idx="6">
                  <c:v>Santander</c:v>
                </c:pt>
                <c:pt idx="7">
                  <c:v>Huelva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348927</c:v>
                </c:pt>
                <c:pt idx="1">
                  <c:v>230736</c:v>
                </c:pt>
                <c:pt idx="2">
                  <c:v>182234</c:v>
                </c:pt>
                <c:pt idx="3">
                  <c:v>128356</c:v>
                </c:pt>
                <c:pt idx="4">
                  <c:v>112589</c:v>
                </c:pt>
                <c:pt idx="5">
                  <c:v>83712</c:v>
                </c:pt>
                <c:pt idx="6">
                  <c:v>33424</c:v>
                </c:pt>
                <c:pt idx="7">
                  <c:v>28294</c:v>
                </c:pt>
                <c:pt idx="8">
                  <c:v>25414</c:v>
                </c:pt>
                <c:pt idx="9">
                  <c:v>22296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Algeciras</c:v>
                </c:pt>
                <c:pt idx="5">
                  <c:v>Baleares</c:v>
                </c:pt>
                <c:pt idx="6">
                  <c:v>Santander</c:v>
                </c:pt>
                <c:pt idx="7">
                  <c:v>Huelva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340064</c:v>
                </c:pt>
                <c:pt idx="1">
                  <c:v>218546</c:v>
                </c:pt>
                <c:pt idx="2">
                  <c:v>153458</c:v>
                </c:pt>
                <c:pt idx="3">
                  <c:v>116986</c:v>
                </c:pt>
                <c:pt idx="4">
                  <c:v>108522</c:v>
                </c:pt>
                <c:pt idx="5">
                  <c:v>37447</c:v>
                </c:pt>
                <c:pt idx="6">
                  <c:v>40292</c:v>
                </c:pt>
                <c:pt idx="7">
                  <c:v>22716</c:v>
                </c:pt>
                <c:pt idx="8">
                  <c:v>22346</c:v>
                </c:pt>
                <c:pt idx="9">
                  <c:v>21843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Málaga</c:v>
                </c:pt>
                <c:pt idx="7">
                  <c:v>Vigo</c:v>
                </c:pt>
                <c:pt idx="8">
                  <c:v>Bahía de Cádiz</c:v>
                </c:pt>
                <c:pt idx="9">
                  <c:v>Alicante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5052272</c:v>
                </c:pt>
                <c:pt idx="1">
                  <c:v>4767282</c:v>
                </c:pt>
                <c:pt idx="2">
                  <c:v>3522947</c:v>
                </c:pt>
                <c:pt idx="3">
                  <c:v>1164111</c:v>
                </c:pt>
                <c:pt idx="4">
                  <c:v>496625</c:v>
                </c:pt>
                <c:pt idx="5">
                  <c:v>479698</c:v>
                </c:pt>
                <c:pt idx="6">
                  <c:v>227875</c:v>
                </c:pt>
                <c:pt idx="7">
                  <c:v>226129</c:v>
                </c:pt>
                <c:pt idx="8">
                  <c:v>217500</c:v>
                </c:pt>
                <c:pt idx="9">
                  <c:v>210345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Málaga</c:v>
                </c:pt>
                <c:pt idx="7">
                  <c:v>Vigo</c:v>
                </c:pt>
                <c:pt idx="8">
                  <c:v>Bahía de Cádiz</c:v>
                </c:pt>
                <c:pt idx="9">
                  <c:v>Alicante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5604478</c:v>
                </c:pt>
                <c:pt idx="1">
                  <c:v>4799497</c:v>
                </c:pt>
                <c:pt idx="2">
                  <c:v>3531324</c:v>
                </c:pt>
                <c:pt idx="3">
                  <c:v>1176501</c:v>
                </c:pt>
                <c:pt idx="4">
                  <c:v>538917</c:v>
                </c:pt>
                <c:pt idx="5">
                  <c:v>435909</c:v>
                </c:pt>
                <c:pt idx="6">
                  <c:v>236811</c:v>
                </c:pt>
                <c:pt idx="7">
                  <c:v>239302</c:v>
                </c:pt>
                <c:pt idx="8">
                  <c:v>214868</c:v>
                </c:pt>
                <c:pt idx="9">
                  <c:v>173058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Tarragona</c:v>
                </c:pt>
                <c:pt idx="8">
                  <c:v>Vigo</c:v>
                </c:pt>
                <c:pt idx="9">
                  <c:v>Ferrol-San Cibrao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3950284</c:v>
                </c:pt>
                <c:pt idx="1">
                  <c:v>2391978</c:v>
                </c:pt>
                <c:pt idx="2">
                  <c:v>1550999</c:v>
                </c:pt>
                <c:pt idx="3">
                  <c:v>576912</c:v>
                </c:pt>
                <c:pt idx="4">
                  <c:v>201771</c:v>
                </c:pt>
                <c:pt idx="5">
                  <c:v>66019</c:v>
                </c:pt>
                <c:pt idx="6">
                  <c:v>31802</c:v>
                </c:pt>
                <c:pt idx="7">
                  <c:v>27260</c:v>
                </c:pt>
                <c:pt idx="8">
                  <c:v>13463</c:v>
                </c:pt>
                <c:pt idx="9">
                  <c:v>3996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Tarragona</c:v>
                </c:pt>
                <c:pt idx="8">
                  <c:v>Vigo</c:v>
                </c:pt>
                <c:pt idx="9">
                  <c:v>Ferrol-San Cibrao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4084351</c:v>
                </c:pt>
                <c:pt idx="1">
                  <c:v>2887881</c:v>
                </c:pt>
                <c:pt idx="2">
                  <c:v>1477242</c:v>
                </c:pt>
                <c:pt idx="3">
                  <c:v>641757</c:v>
                </c:pt>
                <c:pt idx="4">
                  <c:v>211407</c:v>
                </c:pt>
                <c:pt idx="5">
                  <c:v>41413</c:v>
                </c:pt>
                <c:pt idx="6">
                  <c:v>45297</c:v>
                </c:pt>
                <c:pt idx="7">
                  <c:v>355</c:v>
                </c:pt>
                <c:pt idx="8">
                  <c:v>10895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Bahía de Cádiz</c:v>
                </c:pt>
                <c:pt idx="6">
                  <c:v>Sevilla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517248</c:v>
                </c:pt>
                <c:pt idx="1">
                  <c:v>372600</c:v>
                </c:pt>
                <c:pt idx="2">
                  <c:v>198983</c:v>
                </c:pt>
                <c:pt idx="3">
                  <c:v>196460</c:v>
                </c:pt>
                <c:pt idx="4">
                  <c:v>181133</c:v>
                </c:pt>
                <c:pt idx="5">
                  <c:v>156032</c:v>
                </c:pt>
                <c:pt idx="6">
                  <c:v>139898</c:v>
                </c:pt>
                <c:pt idx="7">
                  <c:v>97200</c:v>
                </c:pt>
                <c:pt idx="8">
                  <c:v>69986</c:v>
                </c:pt>
                <c:pt idx="9">
                  <c:v>45420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Bahía de Cádiz</c:v>
                </c:pt>
                <c:pt idx="6">
                  <c:v>Sevilla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469249</c:v>
                </c:pt>
                <c:pt idx="1">
                  <c:v>359771</c:v>
                </c:pt>
                <c:pt idx="2">
                  <c:v>224647</c:v>
                </c:pt>
                <c:pt idx="3">
                  <c:v>214393</c:v>
                </c:pt>
                <c:pt idx="4">
                  <c:v>145258</c:v>
                </c:pt>
                <c:pt idx="5">
                  <c:v>131909</c:v>
                </c:pt>
                <c:pt idx="6">
                  <c:v>134343</c:v>
                </c:pt>
                <c:pt idx="7">
                  <c:v>106898</c:v>
                </c:pt>
                <c:pt idx="8">
                  <c:v>66545</c:v>
                </c:pt>
                <c:pt idx="9">
                  <c:v>45098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Vigo</c:v>
                </c:pt>
                <c:pt idx="5">
                  <c:v>Castellón</c:v>
                </c:pt>
                <c:pt idx="6">
                  <c:v>Las Palmas</c:v>
                </c:pt>
                <c:pt idx="7">
                  <c:v>Tarragona</c:v>
                </c:pt>
                <c:pt idx="8">
                  <c:v>Marín y Ría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2463834</c:v>
                </c:pt>
                <c:pt idx="1">
                  <c:v>1772965</c:v>
                </c:pt>
                <c:pt idx="2">
                  <c:v>816773</c:v>
                </c:pt>
                <c:pt idx="3">
                  <c:v>447369</c:v>
                </c:pt>
                <c:pt idx="4">
                  <c:v>194274</c:v>
                </c:pt>
                <c:pt idx="5">
                  <c:v>96359</c:v>
                </c:pt>
                <c:pt idx="6">
                  <c:v>69951</c:v>
                </c:pt>
                <c:pt idx="7">
                  <c:v>46617</c:v>
                </c:pt>
                <c:pt idx="8">
                  <c:v>41343</c:v>
                </c:pt>
                <c:pt idx="9">
                  <c:v>41079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Vigo</c:v>
                </c:pt>
                <c:pt idx="5">
                  <c:v>Castellón</c:v>
                </c:pt>
                <c:pt idx="6">
                  <c:v>Las Palmas</c:v>
                </c:pt>
                <c:pt idx="7">
                  <c:v>Tarragona</c:v>
                </c:pt>
                <c:pt idx="8">
                  <c:v>Marín y Ría de Pontevedra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2502204</c:v>
                </c:pt>
                <c:pt idx="1">
                  <c:v>1829435</c:v>
                </c:pt>
                <c:pt idx="2">
                  <c:v>714887</c:v>
                </c:pt>
                <c:pt idx="3">
                  <c:v>491621</c:v>
                </c:pt>
                <c:pt idx="4">
                  <c:v>213709</c:v>
                </c:pt>
                <c:pt idx="5">
                  <c:v>117555</c:v>
                </c:pt>
                <c:pt idx="6">
                  <c:v>65495</c:v>
                </c:pt>
                <c:pt idx="7">
                  <c:v>45196</c:v>
                </c:pt>
                <c:pt idx="8">
                  <c:v>36642</c:v>
                </c:pt>
                <c:pt idx="9">
                  <c:v>34725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Bahía de Cádiz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2660294</c:v>
                </c:pt>
                <c:pt idx="1">
                  <c:v>1971948</c:v>
                </c:pt>
                <c:pt idx="2">
                  <c:v>816998</c:v>
                </c:pt>
                <c:pt idx="3">
                  <c:v>587199</c:v>
                </c:pt>
                <c:pt idx="4">
                  <c:v>492789</c:v>
                </c:pt>
                <c:pt idx="5">
                  <c:v>413679</c:v>
                </c:pt>
                <c:pt idx="6">
                  <c:v>212666</c:v>
                </c:pt>
                <c:pt idx="7">
                  <c:v>208814</c:v>
                </c:pt>
                <c:pt idx="8">
                  <c:v>185698</c:v>
                </c:pt>
                <c:pt idx="9">
                  <c:v>141231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Bahía de Cádiz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2716597</c:v>
                </c:pt>
                <c:pt idx="1">
                  <c:v>2054082</c:v>
                </c:pt>
                <c:pt idx="2">
                  <c:v>715146</c:v>
                </c:pt>
                <c:pt idx="3">
                  <c:v>534744</c:v>
                </c:pt>
                <c:pt idx="4">
                  <c:v>536719</c:v>
                </c:pt>
                <c:pt idx="5">
                  <c:v>394496</c:v>
                </c:pt>
                <c:pt idx="6">
                  <c:v>228407</c:v>
                </c:pt>
                <c:pt idx="7">
                  <c:v>171030</c:v>
                </c:pt>
                <c:pt idx="8">
                  <c:v>169571</c:v>
                </c:pt>
                <c:pt idx="9">
                  <c:v>135742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8748725</c:v>
                </c:pt>
                <c:pt idx="1">
                  <c:v>5981426</c:v>
                </c:pt>
                <c:pt idx="2">
                  <c:v>4387073</c:v>
                </c:pt>
                <c:pt idx="3">
                  <c:v>3922079</c:v>
                </c:pt>
                <c:pt idx="4">
                  <c:v>2680720</c:v>
                </c:pt>
                <c:pt idx="5">
                  <c:v>1818459</c:v>
                </c:pt>
                <c:pt idx="6">
                  <c:v>1373552</c:v>
                </c:pt>
                <c:pt idx="7">
                  <c:v>712546</c:v>
                </c:pt>
                <c:pt idx="8">
                  <c:v>690530</c:v>
                </c:pt>
                <c:pt idx="9">
                  <c:v>641263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6013613</c:v>
                </c:pt>
                <c:pt idx="1">
                  <c:v>4553977</c:v>
                </c:pt>
                <c:pt idx="2">
                  <c:v>1311506</c:v>
                </c:pt>
                <c:pt idx="3">
                  <c:v>1498817</c:v>
                </c:pt>
                <c:pt idx="4">
                  <c:v>1727945</c:v>
                </c:pt>
                <c:pt idx="5">
                  <c:v>943457</c:v>
                </c:pt>
                <c:pt idx="6">
                  <c:v>635689</c:v>
                </c:pt>
                <c:pt idx="7">
                  <c:v>73763</c:v>
                </c:pt>
                <c:pt idx="8">
                  <c:v>305346</c:v>
                </c:pt>
                <c:pt idx="9">
                  <c:v>265474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Bahía de Cádiz</c:v>
                </c:pt>
                <c:pt idx="6">
                  <c:v>Málaga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2329332</c:v>
                </c:pt>
                <c:pt idx="1">
                  <c:v>1727509</c:v>
                </c:pt>
                <c:pt idx="2">
                  <c:v>1035652</c:v>
                </c:pt>
                <c:pt idx="3">
                  <c:v>759918</c:v>
                </c:pt>
                <c:pt idx="4">
                  <c:v>623053</c:v>
                </c:pt>
                <c:pt idx="5">
                  <c:v>394276</c:v>
                </c:pt>
                <c:pt idx="6">
                  <c:v>342045</c:v>
                </c:pt>
                <c:pt idx="7">
                  <c:v>222723</c:v>
                </c:pt>
                <c:pt idx="8">
                  <c:v>175706</c:v>
                </c:pt>
                <c:pt idx="9">
                  <c:v>173220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Bahía de Cádiz</c:v>
                </c:pt>
                <c:pt idx="6">
                  <c:v>Málaga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520854</c:v>
                </c:pt>
                <c:pt idx="1">
                  <c:v>345099</c:v>
                </c:pt>
                <c:pt idx="2">
                  <c:v>450299</c:v>
                </c:pt>
                <c:pt idx="3">
                  <c:v>304405</c:v>
                </c:pt>
                <c:pt idx="4">
                  <c:v>130869</c:v>
                </c:pt>
                <c:pt idx="5">
                  <c:v>133511</c:v>
                </c:pt>
                <c:pt idx="6">
                  <c:v>118330</c:v>
                </c:pt>
                <c:pt idx="7">
                  <c:v>30177</c:v>
                </c:pt>
                <c:pt idx="8">
                  <c:v>70087</c:v>
                </c:pt>
                <c:pt idx="9">
                  <c:v>34656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1715012</c:v>
                </c:pt>
                <c:pt idx="1">
                  <c:v>1167200</c:v>
                </c:pt>
                <c:pt idx="2">
                  <c:v>926760</c:v>
                </c:pt>
                <c:pt idx="3">
                  <c:v>695231</c:v>
                </c:pt>
                <c:pt idx="4">
                  <c:v>485123</c:v>
                </c:pt>
                <c:pt idx="5">
                  <c:v>418435</c:v>
                </c:pt>
                <c:pt idx="6">
                  <c:v>200464</c:v>
                </c:pt>
                <c:pt idx="7">
                  <c:v>169494</c:v>
                </c:pt>
                <c:pt idx="8">
                  <c:v>135189</c:v>
                </c:pt>
                <c:pt idx="9">
                  <c:v>109602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1485402</c:v>
                </c:pt>
                <c:pt idx="1">
                  <c:v>951491</c:v>
                </c:pt>
                <c:pt idx="2">
                  <c:v>207843</c:v>
                </c:pt>
                <c:pt idx="3">
                  <c:v>557923</c:v>
                </c:pt>
                <c:pt idx="4">
                  <c:v>294309</c:v>
                </c:pt>
                <c:pt idx="5">
                  <c:v>204230</c:v>
                </c:pt>
                <c:pt idx="6">
                  <c:v>132299</c:v>
                </c:pt>
                <c:pt idx="7">
                  <c:v>12213</c:v>
                </c:pt>
                <c:pt idx="8">
                  <c:v>52945</c:v>
                </c:pt>
                <c:pt idx="9">
                  <c:v>55326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Vigo</c:v>
                </c:pt>
                <c:pt idx="3">
                  <c:v>Santander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Las Palmas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598868</c:v>
                </c:pt>
                <c:pt idx="1">
                  <c:v>588572</c:v>
                </c:pt>
                <c:pt idx="2">
                  <c:v>473229</c:v>
                </c:pt>
                <c:pt idx="3">
                  <c:v>325930</c:v>
                </c:pt>
                <c:pt idx="4">
                  <c:v>239954</c:v>
                </c:pt>
                <c:pt idx="5">
                  <c:v>172164</c:v>
                </c:pt>
                <c:pt idx="6">
                  <c:v>99220</c:v>
                </c:pt>
                <c:pt idx="7">
                  <c:v>58498</c:v>
                </c:pt>
                <c:pt idx="8">
                  <c:v>47059</c:v>
                </c:pt>
                <c:pt idx="9">
                  <c:v>46201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Vigo</c:v>
                </c:pt>
                <c:pt idx="3">
                  <c:v>Santander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Santa Cruz de Tenerife</c:v>
                </c:pt>
                <c:pt idx="8">
                  <c:v>Las Palmas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488665</c:v>
                </c:pt>
                <c:pt idx="1">
                  <c:v>497283</c:v>
                </c:pt>
                <c:pt idx="2">
                  <c:v>503295</c:v>
                </c:pt>
                <c:pt idx="3">
                  <c:v>277783</c:v>
                </c:pt>
                <c:pt idx="4">
                  <c:v>209454</c:v>
                </c:pt>
                <c:pt idx="5">
                  <c:v>135600</c:v>
                </c:pt>
                <c:pt idx="6">
                  <c:v>121577</c:v>
                </c:pt>
                <c:pt idx="7">
                  <c:v>52759</c:v>
                </c:pt>
                <c:pt idx="8">
                  <c:v>56668</c:v>
                </c:pt>
                <c:pt idx="9">
                  <c:v>34377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46719</c:v>
                </c:pt>
                <c:pt idx="1">
                  <c:v>27451</c:v>
                </c:pt>
                <c:pt idx="2">
                  <c:v>16085</c:v>
                </c:pt>
                <c:pt idx="3">
                  <c:v>12600</c:v>
                </c:pt>
                <c:pt idx="4">
                  <c:v>10119</c:v>
                </c:pt>
                <c:pt idx="5">
                  <c:v>8711</c:v>
                </c:pt>
                <c:pt idx="6">
                  <c:v>7521</c:v>
                </c:pt>
                <c:pt idx="7">
                  <c:v>2642</c:v>
                </c:pt>
                <c:pt idx="8">
                  <c:v>2319</c:v>
                </c:pt>
                <c:pt idx="9">
                  <c:v>2170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43635</c:v>
                </c:pt>
                <c:pt idx="1">
                  <c:v>19519</c:v>
                </c:pt>
                <c:pt idx="2">
                  <c:v>14167</c:v>
                </c:pt>
                <c:pt idx="3">
                  <c:v>11809</c:v>
                </c:pt>
                <c:pt idx="4">
                  <c:v>7783</c:v>
                </c:pt>
                <c:pt idx="5">
                  <c:v>7518</c:v>
                </c:pt>
                <c:pt idx="6">
                  <c:v>7295</c:v>
                </c:pt>
                <c:pt idx="7">
                  <c:v>2669</c:v>
                </c:pt>
                <c:pt idx="8">
                  <c:v>2618</c:v>
                </c:pt>
                <c:pt idx="9">
                  <c:v>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Cartagena</c:v>
                </c:pt>
                <c:pt idx="9">
                  <c:v>Málaga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482808119</c:v>
                </c:pt>
                <c:pt idx="1">
                  <c:v>350942546</c:v>
                </c:pt>
                <c:pt idx="2">
                  <c:v>291254456</c:v>
                </c:pt>
                <c:pt idx="3">
                  <c:v>279043443</c:v>
                </c:pt>
                <c:pt idx="4">
                  <c:v>272794875</c:v>
                </c:pt>
                <c:pt idx="5">
                  <c:v>206204966</c:v>
                </c:pt>
                <c:pt idx="6">
                  <c:v>72005471</c:v>
                </c:pt>
                <c:pt idx="7">
                  <c:v>53587327</c:v>
                </c:pt>
                <c:pt idx="8">
                  <c:v>52080587</c:v>
                </c:pt>
                <c:pt idx="9">
                  <c:v>48563335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Cartagena</c:v>
                </c:pt>
                <c:pt idx="9">
                  <c:v>Málaga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366100961</c:v>
                </c:pt>
                <c:pt idx="1">
                  <c:v>267717352</c:v>
                </c:pt>
                <c:pt idx="2">
                  <c:v>255630994</c:v>
                </c:pt>
                <c:pt idx="3">
                  <c:v>206553700</c:v>
                </c:pt>
                <c:pt idx="4">
                  <c:v>232945919</c:v>
                </c:pt>
                <c:pt idx="5">
                  <c:v>188353493</c:v>
                </c:pt>
                <c:pt idx="6">
                  <c:v>47559355</c:v>
                </c:pt>
                <c:pt idx="7">
                  <c:v>43311218</c:v>
                </c:pt>
                <c:pt idx="8">
                  <c:v>39914097.100000001</c:v>
                </c:pt>
                <c:pt idx="9">
                  <c:v>34595273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Valencia</c:v>
                </c:pt>
                <c:pt idx="6">
                  <c:v>Málaga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807</c:v>
                </c:pt>
                <c:pt idx="1">
                  <c:v>717</c:v>
                </c:pt>
                <c:pt idx="2">
                  <c:v>673</c:v>
                </c:pt>
                <c:pt idx="3">
                  <c:v>623</c:v>
                </c:pt>
                <c:pt idx="4">
                  <c:v>315</c:v>
                </c:pt>
                <c:pt idx="5">
                  <c:v>298</c:v>
                </c:pt>
                <c:pt idx="6">
                  <c:v>285</c:v>
                </c:pt>
                <c:pt idx="7">
                  <c:v>185</c:v>
                </c:pt>
                <c:pt idx="8">
                  <c:v>137</c:v>
                </c:pt>
                <c:pt idx="9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Valencia</c:v>
                </c:pt>
                <c:pt idx="6">
                  <c:v>Málaga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272</c:v>
                </c:pt>
                <c:pt idx="1">
                  <c:v>227</c:v>
                </c:pt>
                <c:pt idx="2">
                  <c:v>450</c:v>
                </c:pt>
                <c:pt idx="3">
                  <c:v>506</c:v>
                </c:pt>
                <c:pt idx="4">
                  <c:v>162</c:v>
                </c:pt>
                <c:pt idx="5">
                  <c:v>95</c:v>
                </c:pt>
                <c:pt idx="6">
                  <c:v>119</c:v>
                </c:pt>
                <c:pt idx="7">
                  <c:v>79</c:v>
                </c:pt>
                <c:pt idx="8">
                  <c:v>31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8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9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0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1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2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4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350520</xdr:colOff>
      <xdr:row>1</xdr:row>
      <xdr:rowOff>209550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ABD223B-0912-49BD-A499-3B3430DAC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198120</xdr:colOff>
      <xdr:row>2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ED0A54-9BF5-4CAB-A51E-B097ACBC2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287655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45CD82-0AF9-4198-92BF-094B0757E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61EFBB-CAD5-448B-91B1-88F61D13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664844-CEAB-494A-AFCD-4DD2193A9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47E8AC8-9757-46F8-9BD7-47947FDEB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8087EA-C185-4BF7-B1D7-1B4BE5056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C59EEB-EE3E-4EB7-BF1B-68E97010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49D2C44-4584-48F4-8F82-AEDD8F1D0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F1B8B9-F93F-45FF-B274-4036377A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6C9ED2C-0AAF-4F59-A685-4DCE14F6D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EB94E0-76DB-4E13-A655-26C61CD62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BF00B8-9D9F-4ED6-AA52-473CA6259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04A1D7-869B-4FC4-91C9-F9A47C0E0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9C72B33-7BEB-4AA3-BFB7-8A91A08FF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4A0718C-E673-4024-B833-3CE3FF06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F05E37-0654-44B8-8B4C-DD411073C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4B17AD-4717-4569-BDC4-C7B77D31C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243C79E-147C-4BFA-A490-63023A3CE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C9D1D8F-C6B2-4C16-AEEC-1DE499B60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F5D968-B3F4-4C96-B115-50E0E23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61FC4B-0BE4-43FC-85A6-4E8263B74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B56553-9E47-4109-9F83-EA57B137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2B21CD2-A69E-464A-88A7-C01E53D13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FF5699-8E29-437D-B31B-AF7ED1DA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EAB3D7-350F-415F-A16D-54E9064BD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3BA1BD-AA18-4C83-AED5-6C07E24B5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CC42B8-6FD8-4587-A1D3-F8CEF594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15C955-6088-41EA-B7FE-29C25422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9"/>
  <sheetViews>
    <sheetView tabSelected="1" workbookViewId="0"/>
  </sheetViews>
  <sheetFormatPr baseColWidth="10" defaultColWidth="11.5703125" defaultRowHeight="15" x14ac:dyDescent="0.25"/>
  <cols>
    <col min="1" max="1" width="8.7109375" style="25" customWidth="1"/>
    <col min="2" max="4" width="11.5703125" style="25"/>
    <col min="5" max="5" width="11.5703125" style="25" customWidth="1"/>
    <col min="6" max="10" width="11.5703125" style="25"/>
    <col min="11" max="11" width="9.7109375" style="25" customWidth="1"/>
    <col min="12" max="12" width="0" style="25" hidden="1" customWidth="1"/>
    <col min="13" max="16384" width="11.5703125" style="25"/>
  </cols>
  <sheetData>
    <row r="1" spans="7:9" ht="19.5" x14ac:dyDescent="0.25">
      <c r="I1" s="26" t="s">
        <v>129</v>
      </c>
    </row>
    <row r="2" spans="7:9" ht="18.75" x14ac:dyDescent="0.25">
      <c r="I2" s="27" t="s">
        <v>42</v>
      </c>
    </row>
    <row r="15" spans="7:9" ht="31.5" x14ac:dyDescent="0.25">
      <c r="G15" s="28" t="s">
        <v>43</v>
      </c>
    </row>
    <row r="16" spans="7:9" ht="23.25" x14ac:dyDescent="0.25">
      <c r="G16" s="29" t="s">
        <v>163</v>
      </c>
    </row>
    <row r="28" spans="6:11" x14ac:dyDescent="0.25">
      <c r="G28" s="30"/>
      <c r="H28" s="30"/>
      <c r="I28" s="30"/>
      <c r="J28" s="30"/>
    </row>
    <row r="29" spans="6:11" ht="14.45" customHeight="1" x14ac:dyDescent="0.25">
      <c r="F29" s="30"/>
      <c r="G29" s="30"/>
      <c r="H29" s="30"/>
      <c r="I29" s="30"/>
      <c r="J29" s="71"/>
      <c r="K29" s="72" t="s">
        <v>167</v>
      </c>
    </row>
    <row r="31" spans="6:11" x14ac:dyDescent="0.25">
      <c r="K31" s="31"/>
    </row>
    <row r="33" spans="2:2" x14ac:dyDescent="0.25">
      <c r="B33" s="32"/>
    </row>
    <row r="34" spans="2:2" x14ac:dyDescent="0.25">
      <c r="B34" s="32"/>
    </row>
    <row r="35" spans="2:2" x14ac:dyDescent="0.25">
      <c r="B35" s="32"/>
    </row>
    <row r="36" spans="2:2" x14ac:dyDescent="0.25">
      <c r="B36" s="32"/>
    </row>
    <row r="37" spans="2:2" x14ac:dyDescent="0.25">
      <c r="B37" s="32"/>
    </row>
    <row r="38" spans="2:2" x14ac:dyDescent="0.25">
      <c r="B38" s="32"/>
    </row>
    <row r="39" spans="2:2" x14ac:dyDescent="0.25">
      <c r="B39" s="32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A497-AE78-41BA-A720-DFD7666EF057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38" t="s">
        <v>44</v>
      </c>
    </row>
    <row r="7" spans="2:6" ht="15.75" x14ac:dyDescent="0.25">
      <c r="B7" s="37" t="str">
        <f>"0."</f>
        <v>0.</v>
      </c>
      <c r="C7" s="37" t="s">
        <v>45</v>
      </c>
    </row>
    <row r="8" spans="2:6" ht="15.75" x14ac:dyDescent="0.25">
      <c r="B8" s="37" t="str">
        <f>"1."</f>
        <v>1.</v>
      </c>
      <c r="C8" s="37" t="s">
        <v>46</v>
      </c>
    </row>
    <row r="9" spans="2:6" ht="15.75" x14ac:dyDescent="0.25">
      <c r="B9" s="36" t="s">
        <v>47</v>
      </c>
      <c r="C9" s="36" t="s">
        <v>48</v>
      </c>
    </row>
    <row r="10" spans="2:6" ht="15.75" x14ac:dyDescent="0.25">
      <c r="B10" s="37" t="str">
        <f>"2."</f>
        <v>2.</v>
      </c>
      <c r="C10" s="37" t="s">
        <v>49</v>
      </c>
    </row>
    <row r="11" spans="2:6" ht="15.75" x14ac:dyDescent="0.25">
      <c r="B11" s="37" t="str">
        <f>"3."</f>
        <v>3.</v>
      </c>
      <c r="C11" s="37" t="s">
        <v>50</v>
      </c>
    </row>
    <row r="12" spans="2:6" ht="15.75" x14ac:dyDescent="0.25">
      <c r="B12" s="37" t="str">
        <f>"4."</f>
        <v>4.</v>
      </c>
      <c r="C12" s="37" t="s">
        <v>51</v>
      </c>
    </row>
    <row r="13" spans="2:6" ht="15.75" x14ac:dyDescent="0.25">
      <c r="B13" s="36" t="s">
        <v>52</v>
      </c>
      <c r="C13" s="36" t="s">
        <v>53</v>
      </c>
    </row>
    <row r="14" spans="2:6" ht="15.75" x14ac:dyDescent="0.25">
      <c r="B14" s="37" t="str">
        <f>"5."</f>
        <v>5.</v>
      </c>
      <c r="C14" s="37" t="s">
        <v>4</v>
      </c>
    </row>
    <row r="15" spans="2:6" ht="15.75" x14ac:dyDescent="0.25">
      <c r="B15" s="37" t="str">
        <f>"6."</f>
        <v>6.</v>
      </c>
      <c r="C15" s="37" t="s">
        <v>6</v>
      </c>
    </row>
    <row r="16" spans="2:6" ht="15.75" x14ac:dyDescent="0.25">
      <c r="B16" s="36" t="s">
        <v>134</v>
      </c>
      <c r="C16" s="36" t="s">
        <v>133</v>
      </c>
    </row>
    <row r="17" spans="2:3" ht="15.75" x14ac:dyDescent="0.25">
      <c r="B17" s="37" t="str">
        <f>"7."</f>
        <v>7.</v>
      </c>
      <c r="C17" s="37" t="s">
        <v>54</v>
      </c>
    </row>
    <row r="18" spans="2:3" ht="15.75" x14ac:dyDescent="0.25">
      <c r="B18" s="37" t="str">
        <f>"8."</f>
        <v>8.</v>
      </c>
      <c r="C18" s="37" t="s">
        <v>55</v>
      </c>
    </row>
    <row r="19" spans="2:3" ht="15.75" x14ac:dyDescent="0.25">
      <c r="B19" s="36" t="s">
        <v>56</v>
      </c>
      <c r="C19" s="36" t="s">
        <v>57</v>
      </c>
    </row>
    <row r="20" spans="2:3" ht="15.75" x14ac:dyDescent="0.25">
      <c r="B20" s="37" t="str">
        <f>"9."</f>
        <v>9.</v>
      </c>
      <c r="C20" s="37" t="s">
        <v>21</v>
      </c>
    </row>
    <row r="21" spans="2:3" ht="15.75" x14ac:dyDescent="0.25">
      <c r="B21" s="36" t="s">
        <v>58</v>
      </c>
      <c r="C21" s="36" t="s">
        <v>59</v>
      </c>
    </row>
    <row r="22" spans="2:3" ht="15.75" x14ac:dyDescent="0.25">
      <c r="B22" s="37" t="str">
        <f>"10."</f>
        <v>10.</v>
      </c>
      <c r="C22" s="37" t="s">
        <v>60</v>
      </c>
    </row>
    <row r="23" spans="2:3" ht="15.75" x14ac:dyDescent="0.25">
      <c r="B23" s="36" t="s">
        <v>61</v>
      </c>
      <c r="C23" s="36" t="s">
        <v>62</v>
      </c>
    </row>
    <row r="24" spans="2:3" ht="15.75" x14ac:dyDescent="0.25">
      <c r="B24" s="36" t="s">
        <v>63</v>
      </c>
      <c r="C24" s="36" t="s">
        <v>64</v>
      </c>
    </row>
    <row r="25" spans="2:3" ht="15.75" x14ac:dyDescent="0.25">
      <c r="B25" s="36" t="s">
        <v>65</v>
      </c>
      <c r="C25" s="36" t="s">
        <v>66</v>
      </c>
    </row>
    <row r="26" spans="2:3" ht="15.75" x14ac:dyDescent="0.25">
      <c r="B26" s="36" t="s">
        <v>67</v>
      </c>
      <c r="C26" s="36" t="s">
        <v>68</v>
      </c>
    </row>
    <row r="27" spans="2:3" ht="15.75" x14ac:dyDescent="0.25">
      <c r="B27" s="37" t="str">
        <f>"11."</f>
        <v>11.</v>
      </c>
      <c r="C27" s="37" t="s">
        <v>125</v>
      </c>
    </row>
    <row r="28" spans="2:3" ht="15.75" x14ac:dyDescent="0.25">
      <c r="B28" s="36" t="s">
        <v>69</v>
      </c>
      <c r="C28" s="36" t="s">
        <v>126</v>
      </c>
    </row>
    <row r="29" spans="2:3" ht="15.75" x14ac:dyDescent="0.25">
      <c r="B29" s="37" t="s">
        <v>132</v>
      </c>
      <c r="C29" s="37" t="s">
        <v>116</v>
      </c>
    </row>
    <row r="30" spans="2:3" ht="15.75" x14ac:dyDescent="0.25">
      <c r="B30" s="37" t="s">
        <v>131</v>
      </c>
      <c r="C30" s="37" t="s">
        <v>70</v>
      </c>
    </row>
    <row r="31" spans="2:3" ht="15.75" x14ac:dyDescent="0.25">
      <c r="B31" s="37" t="str">
        <f>"13."</f>
        <v>13.</v>
      </c>
      <c r="C31" s="37" t="s">
        <v>71</v>
      </c>
    </row>
    <row r="32" spans="2:3" ht="15.75" x14ac:dyDescent="0.25">
      <c r="B32" s="36" t="s">
        <v>72</v>
      </c>
      <c r="C32" s="36" t="s">
        <v>73</v>
      </c>
    </row>
    <row r="33" spans="2:3" ht="15.75" x14ac:dyDescent="0.25">
      <c r="B33" s="36" t="s">
        <v>74</v>
      </c>
      <c r="C33" s="36" t="s">
        <v>75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/>
  </sheetViews>
  <sheetFormatPr baseColWidth="10" defaultColWidth="11.42578125" defaultRowHeight="15" x14ac:dyDescent="0.25"/>
  <cols>
    <col min="1" max="1" width="28.28515625" style="4" bestFit="1" customWidth="1"/>
    <col min="2" max="2" width="16" style="4" bestFit="1" customWidth="1"/>
    <col min="3" max="3" width="28.42578125" style="4" customWidth="1"/>
    <col min="4" max="16384" width="11.42578125" style="4"/>
  </cols>
  <sheetData>
    <row r="1" spans="1:13" ht="22.5" customHeight="1" x14ac:dyDescent="0.35">
      <c r="D1" s="5" t="s">
        <v>26</v>
      </c>
    </row>
    <row r="4" spans="1:13" x14ac:dyDescent="0.25">
      <c r="F4" s="6"/>
      <c r="G4" s="6"/>
      <c r="I4" s="1" t="s">
        <v>166</v>
      </c>
    </row>
    <row r="6" spans="1:13" x14ac:dyDescent="0.25">
      <c r="A6" s="77" t="s">
        <v>28</v>
      </c>
      <c r="B6" s="78"/>
      <c r="C6" s="78"/>
      <c r="D6" s="74" t="s">
        <v>164</v>
      </c>
      <c r="E6" s="75"/>
      <c r="F6" s="74" t="s">
        <v>130</v>
      </c>
      <c r="G6" s="75"/>
      <c r="H6" s="76" t="s">
        <v>27</v>
      </c>
      <c r="I6" s="75"/>
    </row>
    <row r="7" spans="1:13" x14ac:dyDescent="0.25">
      <c r="A7" s="79"/>
      <c r="B7" s="79"/>
      <c r="C7" s="79"/>
      <c r="D7" s="7">
        <v>2021</v>
      </c>
      <c r="E7" s="7">
        <v>2022</v>
      </c>
      <c r="F7" s="7">
        <v>2021</v>
      </c>
      <c r="G7" s="7">
        <v>2022</v>
      </c>
      <c r="H7" s="7" t="s">
        <v>0</v>
      </c>
      <c r="I7" s="7" t="s">
        <v>2</v>
      </c>
    </row>
    <row r="8" spans="1:13" x14ac:dyDescent="0.25">
      <c r="A8" s="80" t="s">
        <v>10</v>
      </c>
      <c r="B8" s="80" t="s">
        <v>11</v>
      </c>
      <c r="C8" s="8" t="s">
        <v>12</v>
      </c>
      <c r="D8" s="34">
        <f>Líquidos!B35</f>
        <v>14827296</v>
      </c>
      <c r="E8" s="34">
        <f>Líquidos!C35</f>
        <v>16919313</v>
      </c>
      <c r="F8" s="34">
        <f>Líquidos!D35</f>
        <v>170857145</v>
      </c>
      <c r="G8" s="34">
        <f>Líquidos!E35</f>
        <v>181703616</v>
      </c>
      <c r="H8" s="9">
        <f>G8-F8</f>
        <v>10846471</v>
      </c>
      <c r="I8" s="10">
        <f>((G8*100/F8)-100)</f>
        <v>6.348268900314352</v>
      </c>
    </row>
    <row r="9" spans="1:13" x14ac:dyDescent="0.25">
      <c r="A9" s="81"/>
      <c r="B9" s="82"/>
      <c r="C9" s="8" t="s">
        <v>13</v>
      </c>
      <c r="D9" s="34">
        <f>Sólidos!B35</f>
        <v>7356730</v>
      </c>
      <c r="E9" s="34">
        <f>Sólidos!C35</f>
        <v>8309824</v>
      </c>
      <c r="F9" s="34">
        <f>Sólidos!D35</f>
        <v>84980688.599999994</v>
      </c>
      <c r="G9" s="34">
        <f>Sólidos!E35</f>
        <v>93984728</v>
      </c>
      <c r="H9" s="9">
        <f t="shared" ref="H9:H19" si="0">G9-F9</f>
        <v>9004039.400000006</v>
      </c>
      <c r="I9" s="10">
        <f t="shared" ref="I9:I19" si="1">((G9*100/F9)-100)</f>
        <v>10.59539472830302</v>
      </c>
    </row>
    <row r="10" spans="1:13" x14ac:dyDescent="0.25">
      <c r="A10" s="81"/>
      <c r="B10" s="80" t="s">
        <v>14</v>
      </c>
      <c r="C10" s="8" t="s">
        <v>15</v>
      </c>
      <c r="D10" s="34">
        <f>D12-D11</f>
        <v>6679384</v>
      </c>
      <c r="E10" s="34">
        <f t="shared" ref="E10:G10" si="2">E12-E11</f>
        <v>6648864</v>
      </c>
      <c r="F10" s="34">
        <f t="shared" si="2"/>
        <v>77948202</v>
      </c>
      <c r="G10" s="34">
        <f t="shared" si="2"/>
        <v>82954951</v>
      </c>
      <c r="H10" s="9">
        <f t="shared" si="0"/>
        <v>5006749</v>
      </c>
      <c r="I10" s="10">
        <f t="shared" si="1"/>
        <v>6.4231744562882938</v>
      </c>
    </row>
    <row r="11" spans="1:13" x14ac:dyDescent="0.25">
      <c r="A11" s="81"/>
      <c r="B11" s="81"/>
      <c r="C11" s="8" t="s">
        <v>16</v>
      </c>
      <c r="D11" s="34">
        <f>'Mercancías contenedores'!B35</f>
        <v>16422542</v>
      </c>
      <c r="E11" s="34">
        <f>'Mercancías contenedores'!C35</f>
        <v>14397225</v>
      </c>
      <c r="F11" s="34">
        <f>'Mercancías contenedores'!D35</f>
        <v>198282966</v>
      </c>
      <c r="G11" s="34">
        <f>'Mercancías contenedores'!E35</f>
        <v>187548002</v>
      </c>
      <c r="H11" s="9">
        <f t="shared" si="0"/>
        <v>-10734964</v>
      </c>
      <c r="I11" s="10">
        <f t="shared" si="1"/>
        <v>-5.4139617822743276</v>
      </c>
    </row>
    <row r="12" spans="1:13" x14ac:dyDescent="0.25">
      <c r="A12" s="82"/>
      <c r="B12" s="82"/>
      <c r="C12" s="8" t="s">
        <v>1</v>
      </c>
      <c r="D12" s="34">
        <f>'Mercancía general'!B35</f>
        <v>23101926</v>
      </c>
      <c r="E12" s="34">
        <f>'Mercancía general'!C35</f>
        <v>21046089</v>
      </c>
      <c r="F12" s="34">
        <f>'Mercancía general'!D35</f>
        <v>276231168</v>
      </c>
      <c r="G12" s="34">
        <f>'Mercancía general'!E35</f>
        <v>270502953</v>
      </c>
      <c r="H12" s="9">
        <f t="shared" si="0"/>
        <v>-5728215</v>
      </c>
      <c r="I12" s="10">
        <f t="shared" si="1"/>
        <v>-2.0737033555894726</v>
      </c>
    </row>
    <row r="13" spans="1:13" x14ac:dyDescent="0.25">
      <c r="A13" s="11"/>
      <c r="B13" s="11"/>
      <c r="C13" s="33" t="s">
        <v>1</v>
      </c>
      <c r="D13" s="35">
        <f>+D8+D9+D12</f>
        <v>45285952</v>
      </c>
      <c r="E13" s="35">
        <f t="shared" ref="E13:G13" si="3">+E8+E9+E12</f>
        <v>46275226</v>
      </c>
      <c r="F13" s="35">
        <f t="shared" si="3"/>
        <v>532069001.60000002</v>
      </c>
      <c r="G13" s="35">
        <f t="shared" si="3"/>
        <v>546191297</v>
      </c>
      <c r="H13" s="12">
        <f t="shared" si="0"/>
        <v>14122295.399999976</v>
      </c>
      <c r="I13" s="13">
        <f t="shared" si="1"/>
        <v>2.6542225458601081</v>
      </c>
    </row>
    <row r="14" spans="1:13" x14ac:dyDescent="0.25">
      <c r="A14" s="80" t="s">
        <v>3</v>
      </c>
      <c r="B14" s="14" t="s">
        <v>4</v>
      </c>
      <c r="C14" s="8" t="s">
        <v>5</v>
      </c>
      <c r="D14" s="34">
        <f>Pesca!B35</f>
        <v>8712</v>
      </c>
      <c r="E14" s="34">
        <f>Pesca!C35</f>
        <v>9755</v>
      </c>
      <c r="F14" s="34">
        <f>Pesca!D35</f>
        <v>162962</v>
      </c>
      <c r="G14" s="34">
        <f>Pesca!E35</f>
        <v>147501</v>
      </c>
      <c r="H14" s="9">
        <f>G14-F14</f>
        <v>-15461</v>
      </c>
      <c r="I14" s="10">
        <f t="shared" si="1"/>
        <v>-9.4874878806102032</v>
      </c>
    </row>
    <row r="15" spans="1:13" x14ac:dyDescent="0.25">
      <c r="A15" s="81"/>
      <c r="B15" s="80" t="s">
        <v>6</v>
      </c>
      <c r="C15" s="23" t="s">
        <v>122</v>
      </c>
      <c r="D15" s="34">
        <f>'Avi. combustibles'!B35</f>
        <v>769947</v>
      </c>
      <c r="E15" s="34">
        <f>'Avi. combustibles'!C35</f>
        <v>750459</v>
      </c>
      <c r="F15" s="34">
        <f>'Avi. combustibles'!D35</f>
        <v>8132367</v>
      </c>
      <c r="G15" s="34">
        <f>'Avi. combustibles'!E35</f>
        <v>9809062</v>
      </c>
      <c r="H15" s="9">
        <f>G15-F15</f>
        <v>1676695</v>
      </c>
      <c r="I15" s="10">
        <f t="shared" si="1"/>
        <v>20.617552060796072</v>
      </c>
      <c r="J15" s="15"/>
      <c r="K15" s="15"/>
      <c r="L15" s="15"/>
      <c r="M15" s="15"/>
    </row>
    <row r="16" spans="1:13" x14ac:dyDescent="0.25">
      <c r="A16" s="81"/>
      <c r="B16" s="82"/>
      <c r="C16" s="8" t="s">
        <v>7</v>
      </c>
      <c r="D16" s="34">
        <f>Avituallamiento!B35-'Resumen general'!D15</f>
        <v>151990</v>
      </c>
      <c r="E16" s="34">
        <f>Avituallamiento!C35-'Resumen general'!E15</f>
        <v>155303</v>
      </c>
      <c r="F16" s="34">
        <f>Avituallamiento!D35-'Resumen general'!F15</f>
        <v>1373621</v>
      </c>
      <c r="G16" s="34">
        <f>Avituallamiento!E35-'Resumen general'!G15</f>
        <v>1770950</v>
      </c>
      <c r="H16" s="9">
        <f>G16-F16</f>
        <v>397329</v>
      </c>
      <c r="I16" s="10">
        <f t="shared" si="1"/>
        <v>28.925664357198968</v>
      </c>
    </row>
    <row r="17" spans="1:9" x14ac:dyDescent="0.25">
      <c r="A17" s="82"/>
      <c r="B17" s="14" t="s">
        <v>8</v>
      </c>
      <c r="C17" s="8" t="s">
        <v>9</v>
      </c>
      <c r="D17" s="34">
        <f>'Tráfico interior'!B35</f>
        <v>303068</v>
      </c>
      <c r="E17" s="34">
        <f>'Tráfico interior'!C35</f>
        <v>275190</v>
      </c>
      <c r="F17" s="34">
        <f>'Tráfico interior'!D35</f>
        <v>2681785</v>
      </c>
      <c r="G17" s="34">
        <f>'Tráfico interior'!E35</f>
        <v>3818316</v>
      </c>
      <c r="H17" s="9">
        <f t="shared" si="0"/>
        <v>1136531</v>
      </c>
      <c r="I17" s="10">
        <f t="shared" si="1"/>
        <v>42.379646392235031</v>
      </c>
    </row>
    <row r="18" spans="1:9" x14ac:dyDescent="0.25">
      <c r="A18" s="16"/>
      <c r="B18" s="16"/>
      <c r="C18" s="33" t="s">
        <v>1</v>
      </c>
      <c r="D18" s="35">
        <f>+D14+D15+D16+D17</f>
        <v>1233717</v>
      </c>
      <c r="E18" s="35">
        <f t="shared" ref="E18:F18" si="4">+E14+E15+E16+E17</f>
        <v>1190707</v>
      </c>
      <c r="F18" s="35">
        <f t="shared" si="4"/>
        <v>12350735</v>
      </c>
      <c r="G18" s="35">
        <f>+G14+G15+G16+G17</f>
        <v>15545829</v>
      </c>
      <c r="H18" s="12">
        <f t="shared" si="0"/>
        <v>3195094</v>
      </c>
      <c r="I18" s="13">
        <f t="shared" si="1"/>
        <v>25.869666865980037</v>
      </c>
    </row>
    <row r="19" spans="1:9" x14ac:dyDescent="0.25">
      <c r="A19" s="17"/>
      <c r="B19" s="17"/>
      <c r="C19" s="22" t="s">
        <v>76</v>
      </c>
      <c r="D19" s="18">
        <f>+D13+D18</f>
        <v>46519669</v>
      </c>
      <c r="E19" s="18">
        <f t="shared" ref="E19" si="5">+E13+E18</f>
        <v>47465933</v>
      </c>
      <c r="F19" s="18">
        <f>+F13+F18</f>
        <v>544419736.60000002</v>
      </c>
      <c r="G19" s="18">
        <f>+G13+G18</f>
        <v>561737126</v>
      </c>
      <c r="H19" s="18">
        <f t="shared" si="0"/>
        <v>17317389.399999976</v>
      </c>
      <c r="I19" s="19">
        <f t="shared" si="1"/>
        <v>3.1808893461780485</v>
      </c>
    </row>
    <row r="20" spans="1:9" x14ac:dyDescent="0.25">
      <c r="A20" s="16"/>
      <c r="B20" s="16"/>
      <c r="I20" s="20"/>
    </row>
    <row r="21" spans="1:9" x14ac:dyDescent="0.25">
      <c r="A21" s="80" t="s">
        <v>17</v>
      </c>
      <c r="B21" s="80" t="s">
        <v>18</v>
      </c>
      <c r="C21" s="8" t="s">
        <v>19</v>
      </c>
      <c r="D21" s="34">
        <f>'Mercancías tránsito'!B35</f>
        <v>12188800</v>
      </c>
      <c r="E21" s="34">
        <f>'Mercancías tránsito'!C35</f>
        <v>12263288</v>
      </c>
      <c r="F21" s="34">
        <f>'Mercancías tránsito'!D35</f>
        <v>150220169</v>
      </c>
      <c r="G21" s="34">
        <f>'Mercancías tránsito'!E35</f>
        <v>147413351</v>
      </c>
      <c r="H21" s="9">
        <f>G21-F21</f>
        <v>-2806818</v>
      </c>
      <c r="I21" s="10">
        <f t="shared" ref="I21:I36" si="6">((G21*100/F21)-100)</f>
        <v>-1.8684694729640512</v>
      </c>
    </row>
    <row r="22" spans="1:9" x14ac:dyDescent="0.25">
      <c r="A22" s="81"/>
      <c r="B22" s="82"/>
      <c r="C22" s="8" t="s">
        <v>20</v>
      </c>
      <c r="D22" s="34">
        <f>'Mercan. contene. tránsito'!B35</f>
        <v>9828584</v>
      </c>
      <c r="E22" s="34">
        <f>'Mercan. contene. tránsito'!C35</f>
        <v>8419471</v>
      </c>
      <c r="F22" s="34">
        <f>'Mercan. contene. tránsito'!D35</f>
        <v>118858394</v>
      </c>
      <c r="G22" s="34">
        <f>'Mercan. contene. tránsito'!E35</f>
        <v>110836651</v>
      </c>
      <c r="H22" s="9">
        <f>G22-F22</f>
        <v>-8021743</v>
      </c>
      <c r="I22" s="10">
        <f t="shared" si="6"/>
        <v>-6.7489915773218314</v>
      </c>
    </row>
    <row r="23" spans="1:9" x14ac:dyDescent="0.25">
      <c r="A23" s="81"/>
      <c r="B23" s="80" t="s">
        <v>21</v>
      </c>
      <c r="C23" s="8" t="s">
        <v>22</v>
      </c>
      <c r="D23" s="34">
        <f>'Ro-Ro'!B35</f>
        <v>5577079</v>
      </c>
      <c r="E23" s="34">
        <f>'Ro-Ro'!C35</f>
        <v>5373733</v>
      </c>
      <c r="F23" s="34">
        <f>'Ro-Ro'!D35</f>
        <v>65293057</v>
      </c>
      <c r="G23" s="34">
        <f>'Ro-Ro'!E35</f>
        <v>70906005</v>
      </c>
      <c r="H23" s="9">
        <f t="shared" ref="H23:H36" si="7">G23-F23</f>
        <v>5612948</v>
      </c>
      <c r="I23" s="10">
        <f t="shared" si="6"/>
        <v>8.5965464903871833</v>
      </c>
    </row>
    <row r="24" spans="1:9" x14ac:dyDescent="0.25">
      <c r="A24" s="81"/>
      <c r="B24" s="82"/>
      <c r="C24" s="23" t="s">
        <v>117</v>
      </c>
      <c r="D24" s="34">
        <f>'Ro-Ro remolques'!B35</f>
        <v>102664</v>
      </c>
      <c r="E24" s="34">
        <f>'Ro-Ro remolques'!C35</f>
        <v>109793</v>
      </c>
      <c r="F24" s="34">
        <f>'Ro-Ro remolques'!D35</f>
        <v>1189083</v>
      </c>
      <c r="G24" s="34">
        <f>'Ro-Ro remolques'!E35</f>
        <v>1304088</v>
      </c>
      <c r="H24" s="9">
        <f t="shared" si="7"/>
        <v>115005</v>
      </c>
      <c r="I24" s="10">
        <f t="shared" si="6"/>
        <v>9.6717386422983083</v>
      </c>
    </row>
    <row r="25" spans="1:9" x14ac:dyDescent="0.25">
      <c r="A25" s="81"/>
      <c r="B25" s="84" t="s">
        <v>105</v>
      </c>
      <c r="C25" s="23" t="s">
        <v>104</v>
      </c>
      <c r="D25" s="34">
        <f>TEUS!B35</f>
        <v>1479592</v>
      </c>
      <c r="E25" s="34">
        <f>TEUS!C35</f>
        <v>1330478</v>
      </c>
      <c r="F25" s="34">
        <f>TEUS!D35</f>
        <v>17735438</v>
      </c>
      <c r="G25" s="34">
        <f>TEUS!E35</f>
        <v>17149426</v>
      </c>
      <c r="H25" s="9">
        <f t="shared" si="7"/>
        <v>-586012</v>
      </c>
      <c r="I25" s="10">
        <f t="shared" si="6"/>
        <v>-3.3041867925675206</v>
      </c>
    </row>
    <row r="26" spans="1:9" x14ac:dyDescent="0.25">
      <c r="A26" s="81"/>
      <c r="B26" s="81"/>
      <c r="C26" s="8" t="s">
        <v>106</v>
      </c>
      <c r="D26" s="34">
        <f>'TEUS tránsito'!B35</f>
        <v>781747</v>
      </c>
      <c r="E26" s="34">
        <f>'TEUS tránsito'!C35</f>
        <v>665608</v>
      </c>
      <c r="F26" s="34">
        <f>'TEUS tránsito'!D35</f>
        <v>9414175</v>
      </c>
      <c r="G26" s="34">
        <f>'TEUS tránsito'!E35</f>
        <v>8826044</v>
      </c>
      <c r="H26" s="9">
        <f t="shared" si="7"/>
        <v>-588131</v>
      </c>
      <c r="I26" s="10">
        <f t="shared" si="6"/>
        <v>-6.2472919825688393</v>
      </c>
    </row>
    <row r="27" spans="1:9" x14ac:dyDescent="0.25">
      <c r="A27" s="81"/>
      <c r="B27" s="81"/>
      <c r="C27" s="8" t="s">
        <v>107</v>
      </c>
      <c r="D27" s="34">
        <f>'TEUS nacional'!B35</f>
        <v>180407</v>
      </c>
      <c r="E27" s="34">
        <f>'TEUS nacional'!C35</f>
        <v>171315</v>
      </c>
      <c r="F27" s="34">
        <f>'TEUS nacional'!D35</f>
        <v>2010187</v>
      </c>
      <c r="G27" s="34">
        <f>'TEUS nacional'!E35</f>
        <v>2097292</v>
      </c>
      <c r="H27" s="9">
        <f t="shared" si="7"/>
        <v>87105</v>
      </c>
      <c r="I27" s="10">
        <f t="shared" si="6"/>
        <v>4.3331789530028857</v>
      </c>
    </row>
    <row r="28" spans="1:9" x14ac:dyDescent="0.25">
      <c r="A28" s="81"/>
      <c r="B28" s="81"/>
      <c r="C28" s="8" t="s">
        <v>108</v>
      </c>
      <c r="D28" s="34">
        <f>'TEUS exterior'!B35</f>
        <v>517439</v>
      </c>
      <c r="E28" s="34">
        <f>'TEUS exterior'!C35</f>
        <v>493555</v>
      </c>
      <c r="F28" s="34">
        <f>'TEUS exterior'!D35</f>
        <v>6311076</v>
      </c>
      <c r="G28" s="34">
        <f>'TEUS exterior'!E35</f>
        <v>6226090</v>
      </c>
      <c r="H28" s="9">
        <f t="shared" si="7"/>
        <v>-84986</v>
      </c>
      <c r="I28" s="10">
        <f t="shared" si="6"/>
        <v>-1.3466166466700713</v>
      </c>
    </row>
    <row r="29" spans="1:9" x14ac:dyDescent="0.25">
      <c r="A29" s="81"/>
      <c r="B29" s="82"/>
      <c r="C29" s="8" t="s">
        <v>109</v>
      </c>
      <c r="D29" s="34">
        <f>'TEUS nacional y exterior'!B35</f>
        <v>697846</v>
      </c>
      <c r="E29" s="34">
        <f>'TEUS nacional y exterior'!C35</f>
        <v>664871</v>
      </c>
      <c r="F29" s="34">
        <f>'TEUS nacional y exterior'!D35</f>
        <v>8321263</v>
      </c>
      <c r="G29" s="34">
        <f>'TEUS nacional y exterior'!E35</f>
        <v>8323382</v>
      </c>
      <c r="H29" s="9">
        <f t="shared" si="7"/>
        <v>2119</v>
      </c>
      <c r="I29" s="10">
        <f t="shared" si="6"/>
        <v>2.5464884357091933E-2</v>
      </c>
    </row>
    <row r="30" spans="1:9" x14ac:dyDescent="0.25">
      <c r="A30" s="81"/>
      <c r="B30" s="80" t="s">
        <v>23</v>
      </c>
      <c r="C30" s="23" t="s">
        <v>123</v>
      </c>
      <c r="D30" s="34">
        <f>'Pasajeros total'!B35</f>
        <v>1654580</v>
      </c>
      <c r="E30" s="34">
        <f>'Pasajeros total'!C35</f>
        <v>2266274</v>
      </c>
      <c r="F30" s="34">
        <f>'Pasajeros total'!D35</f>
        <v>17981420</v>
      </c>
      <c r="G30" s="34">
        <f>'Pasajeros total'!E35</f>
        <v>32992383</v>
      </c>
      <c r="H30" s="9">
        <f t="shared" si="7"/>
        <v>15010963</v>
      </c>
      <c r="I30" s="10">
        <f t="shared" si="6"/>
        <v>83.480409222408468</v>
      </c>
    </row>
    <row r="31" spans="1:9" x14ac:dyDescent="0.25">
      <c r="A31" s="81"/>
      <c r="B31" s="82"/>
      <c r="C31" s="23" t="s">
        <v>124</v>
      </c>
      <c r="D31" s="34">
        <f>'Pasajeros crucero'!B35</f>
        <v>324749</v>
      </c>
      <c r="E31" s="34">
        <f>'Pasajeros crucero'!C35</f>
        <v>671197</v>
      </c>
      <c r="F31" s="34">
        <f>'Pasajeros crucero'!D35</f>
        <v>2219083</v>
      </c>
      <c r="G31" s="34">
        <f>'Pasajeros crucero'!E35</f>
        <v>8179659</v>
      </c>
      <c r="H31" s="9">
        <f t="shared" si="7"/>
        <v>5960576</v>
      </c>
      <c r="I31" s="10">
        <f t="shared" si="6"/>
        <v>268.60536536938906</v>
      </c>
    </row>
    <row r="32" spans="1:9" x14ac:dyDescent="0.25">
      <c r="A32" s="81"/>
      <c r="B32" s="84" t="s">
        <v>118</v>
      </c>
      <c r="C32" s="8" t="s">
        <v>110</v>
      </c>
      <c r="D32" s="34">
        <f>'Automóviles régimen pasaje'!B35</f>
        <v>374361</v>
      </c>
      <c r="E32" s="34">
        <f>'Automóviles régimen pasaje'!C35</f>
        <v>447247</v>
      </c>
      <c r="F32" s="34">
        <f>'Automóviles régimen pasaje'!D35</f>
        <v>4066713</v>
      </c>
      <c r="G32" s="34">
        <f>'Automóviles régimen pasaje'!E35</f>
        <v>6249199</v>
      </c>
      <c r="H32" s="9">
        <f t="shared" si="7"/>
        <v>2182486</v>
      </c>
      <c r="I32" s="10">
        <f t="shared" si="6"/>
        <v>53.66707707182681</v>
      </c>
    </row>
    <row r="33" spans="1:9" x14ac:dyDescent="0.25">
      <c r="A33" s="81"/>
      <c r="B33" s="82"/>
      <c r="C33" s="23" t="s">
        <v>82</v>
      </c>
      <c r="D33" s="34">
        <f>'Automóviles régimen mercancía'!B35</f>
        <v>191575</v>
      </c>
      <c r="E33" s="34">
        <f>'Automóviles régimen mercancía'!C35</f>
        <v>322933</v>
      </c>
      <c r="F33" s="34">
        <f>'Automóviles régimen mercancía'!D35</f>
        <v>2416471.7863636361</v>
      </c>
      <c r="G33" s="34">
        <f>'Automóviles régimen mercancía'!E35</f>
        <v>2702015</v>
      </c>
      <c r="H33" s="9">
        <f t="shared" si="7"/>
        <v>285543.21363636386</v>
      </c>
      <c r="I33" s="10">
        <f t="shared" si="6"/>
        <v>11.816534140713316</v>
      </c>
    </row>
    <row r="34" spans="1:9" x14ac:dyDescent="0.25">
      <c r="A34" s="81"/>
      <c r="B34" s="80" t="s">
        <v>24</v>
      </c>
      <c r="C34" s="8" t="s">
        <v>111</v>
      </c>
      <c r="D34" s="34">
        <f>'Buques número'!B35</f>
        <v>11160</v>
      </c>
      <c r="E34" s="34">
        <f>'Buques número'!C35</f>
        <v>12087</v>
      </c>
      <c r="F34" s="34">
        <f>'Buques número'!D35</f>
        <v>138889</v>
      </c>
      <c r="G34" s="34">
        <f>'Buques número'!E35</f>
        <v>157099</v>
      </c>
      <c r="H34" s="9">
        <f t="shared" si="7"/>
        <v>18210</v>
      </c>
      <c r="I34" s="10">
        <f t="shared" si="6"/>
        <v>13.111189511048394</v>
      </c>
    </row>
    <row r="35" spans="1:9" x14ac:dyDescent="0.25">
      <c r="A35" s="81"/>
      <c r="B35" s="81"/>
      <c r="C35" s="8" t="s">
        <v>25</v>
      </c>
      <c r="D35" s="34">
        <f>'Buques GT'!B35</f>
        <v>182864364</v>
      </c>
      <c r="E35" s="34">
        <f>'Buques GT'!C35</f>
        <v>207024578</v>
      </c>
      <c r="F35" s="34">
        <f>'Buques GT'!D35</f>
        <v>2001188660.8699999</v>
      </c>
      <c r="G35" s="34">
        <f>'Buques GT'!E35</f>
        <v>2489508277.9699998</v>
      </c>
      <c r="H35" s="9">
        <f t="shared" si="7"/>
        <v>488319617.0999999</v>
      </c>
      <c r="I35" s="10">
        <f t="shared" si="6"/>
        <v>24.401478313779123</v>
      </c>
    </row>
    <row r="36" spans="1:9" x14ac:dyDescent="0.25">
      <c r="A36" s="83"/>
      <c r="B36" s="85"/>
      <c r="C36" s="8" t="s">
        <v>112</v>
      </c>
      <c r="D36" s="34">
        <f>Cruceros!B35</f>
        <v>305</v>
      </c>
      <c r="E36" s="34">
        <f>Cruceros!C35</f>
        <v>308</v>
      </c>
      <c r="F36" s="34">
        <f>Cruceros!D35</f>
        <v>2104</v>
      </c>
      <c r="G36" s="34">
        <f>Cruceros!E35</f>
        <v>4528</v>
      </c>
      <c r="H36" s="9">
        <f t="shared" si="7"/>
        <v>2424</v>
      </c>
      <c r="I36" s="10">
        <f t="shared" si="6"/>
        <v>115.20912547528516</v>
      </c>
    </row>
    <row r="37" spans="1:9" x14ac:dyDescent="0.25">
      <c r="A37" s="24" t="s">
        <v>77</v>
      </c>
    </row>
    <row r="38" spans="1:9" x14ac:dyDescent="0.25">
      <c r="A38" s="24" t="s">
        <v>78</v>
      </c>
    </row>
    <row r="39" spans="1:9" x14ac:dyDescent="0.25">
      <c r="A39" s="21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F1" s="39" t="s">
        <v>121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1309537</v>
      </c>
      <c r="C7" s="2">
        <v>1581254</v>
      </c>
      <c r="D7" s="2">
        <v>11878047</v>
      </c>
      <c r="E7" s="2">
        <v>14919254</v>
      </c>
      <c r="F7" s="44">
        <f>((E7*100)/D7)-100</f>
        <v>25.60359459766407</v>
      </c>
      <c r="G7" s="45"/>
      <c r="H7" s="45"/>
      <c r="I7" s="45"/>
    </row>
    <row r="8" spans="1:12" x14ac:dyDescent="0.25">
      <c r="A8" s="46" t="s">
        <v>136</v>
      </c>
      <c r="B8" s="3">
        <v>302197</v>
      </c>
      <c r="C8" s="3">
        <v>272099</v>
      </c>
      <c r="D8" s="3">
        <v>2647482</v>
      </c>
      <c r="E8" s="3">
        <v>3236786</v>
      </c>
      <c r="F8" s="47">
        <f t="shared" ref="F8:F34" si="0">((E8*100)/D8)-100</f>
        <v>22.259037077494767</v>
      </c>
      <c r="G8" s="45"/>
      <c r="H8" s="45"/>
      <c r="I8" s="45"/>
    </row>
    <row r="9" spans="1:12" x14ac:dyDescent="0.25">
      <c r="A9" s="43" t="s">
        <v>137</v>
      </c>
      <c r="B9" s="2">
        <v>480109</v>
      </c>
      <c r="C9" s="2">
        <v>522749</v>
      </c>
      <c r="D9" s="2">
        <v>5829008</v>
      </c>
      <c r="E9" s="2">
        <v>5584287</v>
      </c>
      <c r="F9" s="44">
        <f t="shared" si="0"/>
        <v>-4.1983301446832826</v>
      </c>
      <c r="G9" s="45"/>
      <c r="H9" s="45"/>
      <c r="I9" s="45"/>
    </row>
    <row r="10" spans="1:12" x14ac:dyDescent="0.25">
      <c r="A10" s="46" t="s">
        <v>138</v>
      </c>
      <c r="B10" s="3">
        <v>422082</v>
      </c>
      <c r="C10" s="3">
        <v>337273</v>
      </c>
      <c r="D10" s="3">
        <v>4705107</v>
      </c>
      <c r="E10" s="3">
        <v>4513490</v>
      </c>
      <c r="F10" s="47">
        <f t="shared" si="0"/>
        <v>-4.0725322505949322</v>
      </c>
      <c r="G10" s="45"/>
      <c r="H10" s="45"/>
      <c r="I10" s="45"/>
    </row>
    <row r="11" spans="1:12" x14ac:dyDescent="0.25">
      <c r="A11" s="43" t="s">
        <v>139</v>
      </c>
      <c r="B11" s="2">
        <v>8963107</v>
      </c>
      <c r="C11" s="2">
        <v>9253301</v>
      </c>
      <c r="D11" s="2">
        <v>105075781</v>
      </c>
      <c r="E11" s="2">
        <v>107242746</v>
      </c>
      <c r="F11" s="44">
        <f t="shared" si="0"/>
        <v>2.0622877882773025</v>
      </c>
      <c r="G11" s="45"/>
      <c r="H11" s="45"/>
      <c r="I11" s="45"/>
    </row>
    <row r="12" spans="1:12" x14ac:dyDescent="0.25">
      <c r="A12" s="46" t="s">
        <v>140</v>
      </c>
      <c r="B12" s="3">
        <v>525729</v>
      </c>
      <c r="C12" s="3">
        <v>478906</v>
      </c>
      <c r="D12" s="3">
        <v>4943054</v>
      </c>
      <c r="E12" s="3">
        <v>5720441</v>
      </c>
      <c r="F12" s="47">
        <f t="shared" si="0"/>
        <v>15.726856311907582</v>
      </c>
      <c r="G12" s="45"/>
      <c r="H12" s="45"/>
      <c r="I12" s="45"/>
    </row>
    <row r="13" spans="1:12" x14ac:dyDescent="0.25">
      <c r="A13" s="43" t="s">
        <v>141</v>
      </c>
      <c r="B13" s="2">
        <v>1157473</v>
      </c>
      <c r="C13" s="2">
        <v>1098900</v>
      </c>
      <c r="D13" s="2">
        <v>13772748</v>
      </c>
      <c r="E13" s="2">
        <v>15517512</v>
      </c>
      <c r="F13" s="44">
        <f t="shared" si="0"/>
        <v>12.668234400280909</v>
      </c>
      <c r="G13" s="45"/>
      <c r="H13" s="45"/>
      <c r="I13" s="45"/>
    </row>
    <row r="14" spans="1:12" x14ac:dyDescent="0.25">
      <c r="A14" s="46" t="s">
        <v>142</v>
      </c>
      <c r="B14" s="3">
        <v>5592453</v>
      </c>
      <c r="C14" s="3">
        <v>5978071</v>
      </c>
      <c r="D14" s="3">
        <v>66410581</v>
      </c>
      <c r="E14" s="3">
        <v>70904625</v>
      </c>
      <c r="F14" s="47">
        <f t="shared" si="0"/>
        <v>6.7670602068667307</v>
      </c>
      <c r="G14" s="45"/>
      <c r="H14" s="45"/>
      <c r="I14" s="45"/>
    </row>
    <row r="15" spans="1:12" x14ac:dyDescent="0.25">
      <c r="A15" s="43" t="s">
        <v>143</v>
      </c>
      <c r="B15" s="2">
        <v>2628819</v>
      </c>
      <c r="C15" s="2">
        <v>3093790</v>
      </c>
      <c r="D15" s="2">
        <v>31298985</v>
      </c>
      <c r="E15" s="2">
        <v>32889220</v>
      </c>
      <c r="F15" s="44">
        <f t="shared" si="0"/>
        <v>5.0807877635648566</v>
      </c>
      <c r="G15" s="45"/>
      <c r="H15" s="45"/>
      <c r="I15" s="45"/>
    </row>
    <row r="16" spans="1:12" x14ac:dyDescent="0.25">
      <c r="A16" s="46" t="s">
        <v>144</v>
      </c>
      <c r="B16" s="3">
        <v>2793139</v>
      </c>
      <c r="C16" s="3">
        <v>2944104</v>
      </c>
      <c r="D16" s="3">
        <v>31213499</v>
      </c>
      <c r="E16" s="3">
        <v>36588349</v>
      </c>
      <c r="F16" s="47">
        <f t="shared" si="0"/>
        <v>17.219633082468576</v>
      </c>
      <c r="G16" s="45"/>
      <c r="H16" s="45"/>
      <c r="I16" s="45"/>
    </row>
    <row r="17" spans="1:9" x14ac:dyDescent="0.25">
      <c r="A17" s="43" t="s">
        <v>145</v>
      </c>
      <c r="B17" s="2">
        <v>1704754</v>
      </c>
      <c r="C17" s="2">
        <v>1460664</v>
      </c>
      <c r="D17" s="2">
        <v>21237328</v>
      </c>
      <c r="E17" s="2">
        <v>20942490</v>
      </c>
      <c r="F17" s="44">
        <f t="shared" si="0"/>
        <v>-1.3883008257912621</v>
      </c>
      <c r="G17" s="45"/>
      <c r="H17" s="45"/>
      <c r="I17" s="45"/>
    </row>
    <row r="18" spans="1:9" x14ac:dyDescent="0.25">
      <c r="A18" s="46" t="s">
        <v>146</v>
      </c>
      <c r="B18" s="3">
        <v>141708</v>
      </c>
      <c r="C18" s="3">
        <v>176022</v>
      </c>
      <c r="D18" s="3">
        <v>1573105</v>
      </c>
      <c r="E18" s="3">
        <v>1939930</v>
      </c>
      <c r="F18" s="47">
        <f t="shared" si="0"/>
        <v>23.318532456511164</v>
      </c>
      <c r="G18" s="45"/>
      <c r="H18" s="45"/>
      <c r="I18" s="45"/>
    </row>
    <row r="19" spans="1:9" x14ac:dyDescent="0.25">
      <c r="A19" s="43" t="s">
        <v>147</v>
      </c>
      <c r="B19" s="2">
        <v>888384</v>
      </c>
      <c r="C19" s="2">
        <v>843266</v>
      </c>
      <c r="D19" s="2">
        <v>9963559</v>
      </c>
      <c r="E19" s="2">
        <v>11810633</v>
      </c>
      <c r="F19" s="44">
        <f t="shared" si="0"/>
        <v>18.538295402275438</v>
      </c>
      <c r="G19" s="45"/>
      <c r="H19" s="45"/>
      <c r="I19" s="45"/>
    </row>
    <row r="20" spans="1:9" x14ac:dyDescent="0.25">
      <c r="A20" s="46" t="s">
        <v>148</v>
      </c>
      <c r="B20" s="3">
        <v>1162071</v>
      </c>
      <c r="C20" s="3">
        <v>2026055</v>
      </c>
      <c r="D20" s="3">
        <v>16668339</v>
      </c>
      <c r="E20" s="3">
        <v>19100142</v>
      </c>
      <c r="F20" s="47">
        <f t="shared" si="0"/>
        <v>14.589354104209178</v>
      </c>
      <c r="G20" s="45"/>
      <c r="H20" s="45"/>
      <c r="I20" s="45"/>
    </row>
    <row r="21" spans="1:9" x14ac:dyDescent="0.25">
      <c r="A21" s="43" t="s">
        <v>149</v>
      </c>
      <c r="B21" s="2">
        <v>2750296</v>
      </c>
      <c r="C21" s="2">
        <v>2931207</v>
      </c>
      <c r="D21" s="2">
        <v>30685994</v>
      </c>
      <c r="E21" s="2">
        <v>32145663</v>
      </c>
      <c r="F21" s="44">
        <f t="shared" si="0"/>
        <v>4.7567923007480175</v>
      </c>
      <c r="G21" s="45"/>
      <c r="H21" s="45"/>
      <c r="I21" s="45"/>
    </row>
    <row r="22" spans="1:9" x14ac:dyDescent="0.25">
      <c r="A22" s="46" t="s">
        <v>150</v>
      </c>
      <c r="B22" s="3">
        <v>2467126</v>
      </c>
      <c r="C22" s="3">
        <v>2737194</v>
      </c>
      <c r="D22" s="3">
        <v>28208603</v>
      </c>
      <c r="E22" s="3">
        <v>28291634</v>
      </c>
      <c r="F22" s="47">
        <f t="shared" si="0"/>
        <v>0.29434637369315908</v>
      </c>
      <c r="G22" s="45"/>
      <c r="H22" s="45"/>
      <c r="I22" s="45"/>
    </row>
    <row r="23" spans="1:9" x14ac:dyDescent="0.25">
      <c r="A23" s="43" t="s">
        <v>151</v>
      </c>
      <c r="B23" s="2">
        <v>359016</v>
      </c>
      <c r="C23" s="2">
        <v>202795</v>
      </c>
      <c r="D23" s="2">
        <v>4493083</v>
      </c>
      <c r="E23" s="2">
        <v>4414817</v>
      </c>
      <c r="F23" s="44">
        <f t="shared" si="0"/>
        <v>-1.7419219720623857</v>
      </c>
      <c r="G23" s="45"/>
      <c r="H23" s="45"/>
      <c r="I23" s="45"/>
    </row>
    <row r="24" spans="1:9" x14ac:dyDescent="0.25">
      <c r="A24" s="46" t="s">
        <v>152</v>
      </c>
      <c r="B24" s="3">
        <v>261154</v>
      </c>
      <c r="C24" s="3">
        <v>134469</v>
      </c>
      <c r="D24" s="3">
        <v>2178262</v>
      </c>
      <c r="E24" s="3">
        <v>2118104</v>
      </c>
      <c r="F24" s="47">
        <f t="shared" si="0"/>
        <v>-2.7617430777381173</v>
      </c>
      <c r="G24" s="45"/>
      <c r="H24" s="45"/>
      <c r="I24" s="45"/>
    </row>
    <row r="25" spans="1:9" x14ac:dyDescent="0.25">
      <c r="A25" s="43" t="s">
        <v>153</v>
      </c>
      <c r="B25" s="2">
        <v>44184</v>
      </c>
      <c r="C25" s="2">
        <v>47272</v>
      </c>
      <c r="D25" s="2">
        <v>601613</v>
      </c>
      <c r="E25" s="2">
        <v>577251</v>
      </c>
      <c r="F25" s="44">
        <f t="shared" si="0"/>
        <v>-4.0494470697940415</v>
      </c>
      <c r="G25" s="45"/>
      <c r="H25" s="45"/>
      <c r="I25" s="45"/>
    </row>
    <row r="26" spans="1:9" x14ac:dyDescent="0.25">
      <c r="A26" s="46" t="s">
        <v>154</v>
      </c>
      <c r="B26" s="3">
        <v>208309</v>
      </c>
      <c r="C26" s="3">
        <v>165898</v>
      </c>
      <c r="D26" s="3">
        <v>2530153</v>
      </c>
      <c r="E26" s="3">
        <v>2147777</v>
      </c>
      <c r="F26" s="47">
        <f t="shared" si="0"/>
        <v>-15.112761955502293</v>
      </c>
      <c r="G26" s="45"/>
      <c r="H26" s="45"/>
      <c r="I26" s="45"/>
    </row>
    <row r="27" spans="1:9" x14ac:dyDescent="0.25">
      <c r="A27" s="43" t="s">
        <v>155</v>
      </c>
      <c r="B27" s="2">
        <v>335404</v>
      </c>
      <c r="C27" s="2">
        <v>294598</v>
      </c>
      <c r="D27" s="2">
        <v>3537013</v>
      </c>
      <c r="E27" s="2">
        <v>3312511</v>
      </c>
      <c r="F27" s="44">
        <f t="shared" si="0"/>
        <v>-6.347220097862234</v>
      </c>
      <c r="G27" s="45"/>
      <c r="H27" s="45"/>
      <c r="I27" s="45"/>
    </row>
    <row r="28" spans="1:9" x14ac:dyDescent="0.25">
      <c r="A28" s="46" t="s">
        <v>156</v>
      </c>
      <c r="B28" s="3">
        <v>1044111</v>
      </c>
      <c r="C28" s="3">
        <v>1190438</v>
      </c>
      <c r="D28" s="3">
        <v>11129688.6</v>
      </c>
      <c r="E28" s="3">
        <v>12270993</v>
      </c>
      <c r="F28" s="47">
        <f t="shared" si="0"/>
        <v>10.254594185141897</v>
      </c>
      <c r="G28" s="45"/>
      <c r="H28" s="45"/>
      <c r="I28" s="45"/>
    </row>
    <row r="29" spans="1:9" x14ac:dyDescent="0.25">
      <c r="A29" s="43" t="s">
        <v>157</v>
      </c>
      <c r="B29" s="2">
        <v>644721</v>
      </c>
      <c r="C29" s="2">
        <v>539778</v>
      </c>
      <c r="D29" s="2">
        <v>6767563</v>
      </c>
      <c r="E29" s="2">
        <v>6455562</v>
      </c>
      <c r="F29" s="44">
        <f t="shared" si="0"/>
        <v>-4.6102415300751574</v>
      </c>
      <c r="G29" s="45"/>
      <c r="H29" s="45"/>
      <c r="I29" s="45"/>
    </row>
    <row r="30" spans="1:9" x14ac:dyDescent="0.25">
      <c r="A30" s="46" t="s">
        <v>158</v>
      </c>
      <c r="B30" s="3">
        <v>419746</v>
      </c>
      <c r="C30" s="3">
        <v>361984</v>
      </c>
      <c r="D30" s="3">
        <v>4204965</v>
      </c>
      <c r="E30" s="3">
        <v>3819301</v>
      </c>
      <c r="F30" s="47">
        <f t="shared" si="0"/>
        <v>-9.1716340088443076</v>
      </c>
      <c r="G30" s="45"/>
      <c r="H30" s="45"/>
      <c r="I30" s="45"/>
    </row>
    <row r="31" spans="1:9" x14ac:dyDescent="0.25">
      <c r="A31" s="43" t="s">
        <v>159</v>
      </c>
      <c r="B31" s="2">
        <v>2445286</v>
      </c>
      <c r="C31" s="2">
        <v>2483342</v>
      </c>
      <c r="D31" s="2">
        <v>31275930</v>
      </c>
      <c r="E31" s="2">
        <v>29694582</v>
      </c>
      <c r="F31" s="44">
        <f t="shared" si="0"/>
        <v>-5.0561182353330452</v>
      </c>
      <c r="G31" s="45"/>
      <c r="H31" s="45"/>
      <c r="I31" s="45"/>
    </row>
    <row r="32" spans="1:9" x14ac:dyDescent="0.25">
      <c r="A32" s="46" t="s">
        <v>160</v>
      </c>
      <c r="B32" s="3">
        <v>6932753</v>
      </c>
      <c r="C32" s="3">
        <v>5839208</v>
      </c>
      <c r="D32" s="3">
        <v>85269726</v>
      </c>
      <c r="E32" s="3">
        <v>79365729</v>
      </c>
      <c r="F32" s="47">
        <f t="shared" si="0"/>
        <v>-6.9239075542473358</v>
      </c>
      <c r="G32" s="45"/>
      <c r="H32" s="45"/>
      <c r="I32" s="45"/>
    </row>
    <row r="33" spans="1:9" x14ac:dyDescent="0.25">
      <c r="A33" s="43" t="s">
        <v>161</v>
      </c>
      <c r="B33" s="2">
        <v>407334</v>
      </c>
      <c r="C33" s="2">
        <v>374424</v>
      </c>
      <c r="D33" s="2">
        <v>4809151</v>
      </c>
      <c r="E33" s="2">
        <v>4715224</v>
      </c>
      <c r="F33" s="44">
        <f t="shared" si="0"/>
        <v>-1.9530890171674855</v>
      </c>
      <c r="G33" s="45"/>
      <c r="H33" s="45"/>
      <c r="I33" s="45"/>
    </row>
    <row r="34" spans="1:9" x14ac:dyDescent="0.25">
      <c r="A34" s="46" t="s">
        <v>162</v>
      </c>
      <c r="B34" s="3">
        <v>128667</v>
      </c>
      <c r="C34" s="3">
        <v>96872</v>
      </c>
      <c r="D34" s="3">
        <v>1511369</v>
      </c>
      <c r="E34" s="3">
        <v>1498073</v>
      </c>
      <c r="F34" s="47">
        <f t="shared" si="0"/>
        <v>-0.87973221628867293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46519669</v>
      </c>
      <c r="C35" s="49">
        <f t="shared" ref="C35:E35" si="1">SUM(C7:C34)</f>
        <v>47465933</v>
      </c>
      <c r="D35" s="49">
        <f t="shared" si="1"/>
        <v>544419736.60000002</v>
      </c>
      <c r="E35" s="49">
        <f t="shared" si="1"/>
        <v>561737126</v>
      </c>
      <c r="F35" s="50">
        <f t="shared" ref="F35" si="2">((E35*100)/D35)-100</f>
        <v>3.1808893461780485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14919254</v>
      </c>
      <c r="C39" s="54">
        <f t="shared" si="4"/>
        <v>11878047</v>
      </c>
      <c r="D39" s="54">
        <f>_xlfn.RANK.EQ(B39,$B$39:$B$66)+COUNTIF($B$39:$B$66,B39)-1</f>
        <v>12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107242746</v>
      </c>
      <c r="G39" s="53">
        <f>LOOKUP(E39,$A$39:$A$66,$C$39:$C$66)</f>
        <v>105075781</v>
      </c>
    </row>
    <row r="40" spans="1:9" x14ac:dyDescent="0.25">
      <c r="A40" s="53" t="str">
        <f t="shared" si="5"/>
        <v>Alicante</v>
      </c>
      <c r="B40" s="54">
        <f t="shared" si="3"/>
        <v>3236786</v>
      </c>
      <c r="C40" s="54">
        <f t="shared" si="4"/>
        <v>2647482</v>
      </c>
      <c r="D40" s="54">
        <f t="shared" ref="D40:D66" si="7">_xlfn.RANK.EQ(B40,$B$39:$B$66)+COUNTIF($B$39:$B$66,B40)-1</f>
        <v>23</v>
      </c>
      <c r="E40" s="53" t="str">
        <f t="shared" si="6"/>
        <v>Valencia</v>
      </c>
      <c r="F40" s="53">
        <f t="shared" ref="F40:F66" si="8">LOOKUP(E40,$A$39:$A$66,$B$39:$B$66)</f>
        <v>79365729</v>
      </c>
      <c r="G40" s="53">
        <f t="shared" ref="G40:G66" si="9">LOOKUP(E40,$A$39:$A$66,$C$39:$C$66)</f>
        <v>85269726</v>
      </c>
    </row>
    <row r="41" spans="1:9" x14ac:dyDescent="0.25">
      <c r="A41" s="53" t="str">
        <f t="shared" si="5"/>
        <v>Almería</v>
      </c>
      <c r="B41" s="54">
        <f t="shared" si="3"/>
        <v>5584287</v>
      </c>
      <c r="C41" s="54">
        <f t="shared" si="4"/>
        <v>5829008</v>
      </c>
      <c r="D41" s="54">
        <f t="shared" si="7"/>
        <v>17</v>
      </c>
      <c r="E41" s="53" t="str">
        <f t="shared" si="6"/>
        <v>Barcelona</v>
      </c>
      <c r="F41" s="53">
        <f t="shared" si="8"/>
        <v>70904625</v>
      </c>
      <c r="G41" s="53">
        <f t="shared" si="9"/>
        <v>66410581</v>
      </c>
    </row>
    <row r="42" spans="1:9" x14ac:dyDescent="0.25">
      <c r="A42" s="53" t="str">
        <f t="shared" si="5"/>
        <v>Avilés</v>
      </c>
      <c r="B42" s="54">
        <f t="shared" si="3"/>
        <v>4513490</v>
      </c>
      <c r="C42" s="54">
        <f t="shared" si="4"/>
        <v>4705107</v>
      </c>
      <c r="D42" s="54">
        <f t="shared" si="7"/>
        <v>19</v>
      </c>
      <c r="E42" s="53" t="str">
        <f t="shared" si="6"/>
        <v>Cartagena</v>
      </c>
      <c r="F42" s="53">
        <f t="shared" si="8"/>
        <v>36588349</v>
      </c>
      <c r="G42" s="53">
        <f t="shared" si="9"/>
        <v>31213499</v>
      </c>
    </row>
    <row r="43" spans="1:9" x14ac:dyDescent="0.25">
      <c r="A43" s="53" t="str">
        <f t="shared" si="5"/>
        <v>Bahía de Algeciras</v>
      </c>
      <c r="B43" s="54">
        <f t="shared" si="3"/>
        <v>107242746</v>
      </c>
      <c r="C43" s="54">
        <f t="shared" si="4"/>
        <v>105075781</v>
      </c>
      <c r="D43" s="54">
        <f t="shared" si="7"/>
        <v>1</v>
      </c>
      <c r="E43" s="53" t="str">
        <f t="shared" si="6"/>
        <v>Bilbao</v>
      </c>
      <c r="F43" s="53">
        <f t="shared" si="8"/>
        <v>32889220</v>
      </c>
      <c r="G43" s="53">
        <f t="shared" si="9"/>
        <v>31298985</v>
      </c>
    </row>
    <row r="44" spans="1:9" x14ac:dyDescent="0.25">
      <c r="A44" s="53" t="str">
        <f t="shared" si="5"/>
        <v>Bahía de Cádiz</v>
      </c>
      <c r="B44" s="54">
        <f t="shared" si="3"/>
        <v>5720441</v>
      </c>
      <c r="C44" s="54">
        <f t="shared" si="4"/>
        <v>4943054</v>
      </c>
      <c r="D44" s="54">
        <f t="shared" si="7"/>
        <v>16</v>
      </c>
      <c r="E44" s="53" t="str">
        <f t="shared" si="6"/>
        <v>Huelva</v>
      </c>
      <c r="F44" s="53">
        <f t="shared" si="8"/>
        <v>32145663</v>
      </c>
      <c r="G44" s="53">
        <f t="shared" si="9"/>
        <v>30685994</v>
      </c>
    </row>
    <row r="45" spans="1:9" x14ac:dyDescent="0.25">
      <c r="A45" s="53" t="str">
        <f t="shared" si="5"/>
        <v>Baleares</v>
      </c>
      <c r="B45" s="54">
        <f t="shared" si="3"/>
        <v>15517512</v>
      </c>
      <c r="C45" s="54">
        <f t="shared" si="4"/>
        <v>13772748</v>
      </c>
      <c r="D45" s="54">
        <f t="shared" si="7"/>
        <v>11</v>
      </c>
      <c r="E45" s="53" t="str">
        <f t="shared" si="6"/>
        <v>Tarragona</v>
      </c>
      <c r="F45" s="53">
        <f t="shared" si="8"/>
        <v>29694582</v>
      </c>
      <c r="G45" s="53">
        <f t="shared" si="9"/>
        <v>31275930</v>
      </c>
    </row>
    <row r="46" spans="1:9" x14ac:dyDescent="0.25">
      <c r="A46" s="53" t="str">
        <f t="shared" si="5"/>
        <v>Barcelona</v>
      </c>
      <c r="B46" s="54">
        <f t="shared" si="3"/>
        <v>70904625</v>
      </c>
      <c r="C46" s="54">
        <f t="shared" si="4"/>
        <v>66410581</v>
      </c>
      <c r="D46" s="54">
        <f t="shared" si="7"/>
        <v>3</v>
      </c>
      <c r="E46" s="53" t="str">
        <f t="shared" si="6"/>
        <v>Las Palmas</v>
      </c>
      <c r="F46" s="53">
        <f t="shared" si="8"/>
        <v>28291634</v>
      </c>
      <c r="G46" s="53">
        <f t="shared" si="9"/>
        <v>28208603</v>
      </c>
    </row>
    <row r="47" spans="1:9" x14ac:dyDescent="0.25">
      <c r="A47" s="53" t="str">
        <f t="shared" si="5"/>
        <v>Bilbao</v>
      </c>
      <c r="B47" s="54">
        <f t="shared" si="3"/>
        <v>32889220</v>
      </c>
      <c r="C47" s="54">
        <f t="shared" si="4"/>
        <v>31298985</v>
      </c>
      <c r="D47" s="54">
        <f t="shared" si="7"/>
        <v>5</v>
      </c>
      <c r="E47" s="53" t="str">
        <f t="shared" si="6"/>
        <v>Castellón</v>
      </c>
      <c r="F47" s="53">
        <f t="shared" si="8"/>
        <v>20942490</v>
      </c>
      <c r="G47" s="53">
        <f t="shared" si="9"/>
        <v>21237328</v>
      </c>
    </row>
    <row r="48" spans="1:9" x14ac:dyDescent="0.25">
      <c r="A48" s="53" t="str">
        <f t="shared" si="5"/>
        <v>Cartagena</v>
      </c>
      <c r="B48" s="54">
        <f t="shared" si="3"/>
        <v>36588349</v>
      </c>
      <c r="C48" s="54">
        <f t="shared" si="4"/>
        <v>31213499</v>
      </c>
      <c r="D48" s="54">
        <f t="shared" si="7"/>
        <v>4</v>
      </c>
      <c r="E48" s="53" t="str">
        <f t="shared" si="6"/>
        <v>Gijón</v>
      </c>
      <c r="F48" s="53">
        <f t="shared" si="8"/>
        <v>19100142</v>
      </c>
      <c r="G48" s="53">
        <f t="shared" si="9"/>
        <v>16668339</v>
      </c>
    </row>
    <row r="49" spans="1:7" x14ac:dyDescent="0.25">
      <c r="A49" s="53" t="str">
        <f t="shared" si="5"/>
        <v>Castellón</v>
      </c>
      <c r="B49" s="54">
        <f t="shared" si="3"/>
        <v>20942490</v>
      </c>
      <c r="C49" s="54">
        <f t="shared" si="4"/>
        <v>21237328</v>
      </c>
      <c r="D49" s="54">
        <f t="shared" si="7"/>
        <v>9</v>
      </c>
      <c r="E49" s="53" t="str">
        <f t="shared" si="6"/>
        <v>Baleares</v>
      </c>
      <c r="F49" s="53">
        <f t="shared" si="8"/>
        <v>15517512</v>
      </c>
      <c r="G49" s="53">
        <f t="shared" si="9"/>
        <v>13772748</v>
      </c>
    </row>
    <row r="50" spans="1:7" x14ac:dyDescent="0.25">
      <c r="A50" s="53" t="str">
        <f t="shared" si="5"/>
        <v>Ceuta</v>
      </c>
      <c r="B50" s="54">
        <f t="shared" si="3"/>
        <v>1939930</v>
      </c>
      <c r="C50" s="54">
        <f t="shared" si="4"/>
        <v>1573105</v>
      </c>
      <c r="D50" s="54">
        <f t="shared" si="7"/>
        <v>26</v>
      </c>
      <c r="E50" s="53" t="str">
        <f t="shared" si="6"/>
        <v>A Coruña</v>
      </c>
      <c r="F50" s="53">
        <f t="shared" si="8"/>
        <v>14919254</v>
      </c>
      <c r="G50" s="53">
        <f t="shared" si="9"/>
        <v>11878047</v>
      </c>
    </row>
    <row r="51" spans="1:7" x14ac:dyDescent="0.25">
      <c r="A51" s="53" t="str">
        <f t="shared" si="5"/>
        <v>Ferrol-San Cibrao</v>
      </c>
      <c r="B51" s="54">
        <f t="shared" si="3"/>
        <v>11810633</v>
      </c>
      <c r="C51" s="54">
        <f t="shared" si="4"/>
        <v>9963559</v>
      </c>
      <c r="D51" s="54">
        <f t="shared" si="7"/>
        <v>14</v>
      </c>
      <c r="E51" s="53" t="str">
        <f t="shared" si="6"/>
        <v>Santa Cruz de Tenerife</v>
      </c>
      <c r="F51" s="53">
        <f t="shared" si="8"/>
        <v>12270993</v>
      </c>
      <c r="G51" s="53">
        <f t="shared" si="9"/>
        <v>11129688.6</v>
      </c>
    </row>
    <row r="52" spans="1:7" x14ac:dyDescent="0.25">
      <c r="A52" s="53" t="str">
        <f t="shared" si="5"/>
        <v>Gijón</v>
      </c>
      <c r="B52" s="54">
        <f t="shared" si="3"/>
        <v>19100142</v>
      </c>
      <c r="C52" s="54">
        <f t="shared" si="4"/>
        <v>16668339</v>
      </c>
      <c r="D52" s="54">
        <f t="shared" si="7"/>
        <v>10</v>
      </c>
      <c r="E52" s="53" t="str">
        <f t="shared" si="6"/>
        <v>Ferrol-San Cibrao</v>
      </c>
      <c r="F52" s="53">
        <f t="shared" si="8"/>
        <v>11810633</v>
      </c>
      <c r="G52" s="53">
        <f t="shared" si="9"/>
        <v>9963559</v>
      </c>
    </row>
    <row r="53" spans="1:7" x14ac:dyDescent="0.25">
      <c r="A53" s="53" t="str">
        <f t="shared" si="5"/>
        <v>Huelva</v>
      </c>
      <c r="B53" s="54">
        <f t="shared" si="3"/>
        <v>32145663</v>
      </c>
      <c r="C53" s="54">
        <f t="shared" si="4"/>
        <v>30685994</v>
      </c>
      <c r="D53" s="54">
        <f t="shared" si="7"/>
        <v>6</v>
      </c>
      <c r="E53" s="53" t="str">
        <f t="shared" si="6"/>
        <v>Santander</v>
      </c>
      <c r="F53" s="53">
        <f t="shared" si="8"/>
        <v>6455562</v>
      </c>
      <c r="G53" s="53">
        <f t="shared" si="9"/>
        <v>6767563</v>
      </c>
    </row>
    <row r="54" spans="1:7" x14ac:dyDescent="0.25">
      <c r="A54" s="53" t="str">
        <f t="shared" si="5"/>
        <v>Las Palmas</v>
      </c>
      <c r="B54" s="54">
        <f t="shared" si="3"/>
        <v>28291634</v>
      </c>
      <c r="C54" s="54">
        <f t="shared" si="4"/>
        <v>28208603</v>
      </c>
      <c r="D54" s="54">
        <f t="shared" si="7"/>
        <v>8</v>
      </c>
      <c r="E54" s="53" t="str">
        <f t="shared" si="6"/>
        <v>Bahía de Cádiz</v>
      </c>
      <c r="F54" s="53">
        <f t="shared" si="8"/>
        <v>5720441</v>
      </c>
      <c r="G54" s="53">
        <f t="shared" si="9"/>
        <v>4943054</v>
      </c>
    </row>
    <row r="55" spans="1:7" x14ac:dyDescent="0.25">
      <c r="A55" s="53" t="str">
        <f t="shared" si="5"/>
        <v>Málaga</v>
      </c>
      <c r="B55" s="54">
        <f t="shared" si="3"/>
        <v>4414817</v>
      </c>
      <c r="C55" s="54">
        <f t="shared" si="4"/>
        <v>4493083</v>
      </c>
      <c r="D55" s="54">
        <f t="shared" si="7"/>
        <v>20</v>
      </c>
      <c r="E55" s="53" t="str">
        <f t="shared" si="6"/>
        <v>Almería</v>
      </c>
      <c r="F55" s="53">
        <f t="shared" si="8"/>
        <v>5584287</v>
      </c>
      <c r="G55" s="53">
        <f t="shared" si="9"/>
        <v>5829008</v>
      </c>
    </row>
    <row r="56" spans="1:7" x14ac:dyDescent="0.25">
      <c r="A56" s="53" t="str">
        <f t="shared" si="5"/>
        <v>Marín y Ría de Pontevedra</v>
      </c>
      <c r="B56" s="54">
        <f t="shared" si="3"/>
        <v>2118104</v>
      </c>
      <c r="C56" s="54">
        <f t="shared" si="4"/>
        <v>2178262</v>
      </c>
      <c r="D56" s="54">
        <f t="shared" si="7"/>
        <v>25</v>
      </c>
      <c r="E56" s="53" t="str">
        <f t="shared" si="6"/>
        <v>Vigo</v>
      </c>
      <c r="F56" s="53">
        <f t="shared" si="8"/>
        <v>4715224</v>
      </c>
      <c r="G56" s="53">
        <f t="shared" si="9"/>
        <v>4809151</v>
      </c>
    </row>
    <row r="57" spans="1:7" x14ac:dyDescent="0.25">
      <c r="A57" s="53" t="str">
        <f t="shared" si="5"/>
        <v>Melilla</v>
      </c>
      <c r="B57" s="54">
        <f t="shared" si="3"/>
        <v>577251</v>
      </c>
      <c r="C57" s="54">
        <f t="shared" si="4"/>
        <v>601613</v>
      </c>
      <c r="D57" s="54">
        <f t="shared" si="7"/>
        <v>28</v>
      </c>
      <c r="E57" s="53" t="str">
        <f t="shared" si="6"/>
        <v>Avilés</v>
      </c>
      <c r="F57" s="53">
        <f t="shared" si="8"/>
        <v>4513490</v>
      </c>
      <c r="G57" s="53">
        <f t="shared" si="9"/>
        <v>4705107</v>
      </c>
    </row>
    <row r="58" spans="1:7" x14ac:dyDescent="0.25">
      <c r="A58" s="53" t="str">
        <f t="shared" si="5"/>
        <v>Motril</v>
      </c>
      <c r="B58" s="54">
        <f t="shared" si="3"/>
        <v>2147777</v>
      </c>
      <c r="C58" s="54">
        <f t="shared" si="4"/>
        <v>2530153</v>
      </c>
      <c r="D58" s="54">
        <f t="shared" si="7"/>
        <v>24</v>
      </c>
      <c r="E58" s="53" t="str">
        <f t="shared" si="6"/>
        <v>Málaga</v>
      </c>
      <c r="F58" s="53">
        <f t="shared" si="8"/>
        <v>4414817</v>
      </c>
      <c r="G58" s="53">
        <f t="shared" si="9"/>
        <v>4493083</v>
      </c>
    </row>
    <row r="59" spans="1:7" x14ac:dyDescent="0.25">
      <c r="A59" s="53" t="str">
        <f t="shared" si="5"/>
        <v>Pasaia</v>
      </c>
      <c r="B59" s="54">
        <f t="shared" si="3"/>
        <v>3312511</v>
      </c>
      <c r="C59" s="54">
        <f t="shared" si="4"/>
        <v>3537013</v>
      </c>
      <c r="D59" s="54">
        <f t="shared" si="7"/>
        <v>22</v>
      </c>
      <c r="E59" s="53" t="str">
        <f t="shared" si="6"/>
        <v>Sevilla</v>
      </c>
      <c r="F59" s="53">
        <f t="shared" si="8"/>
        <v>3819301</v>
      </c>
      <c r="G59" s="53">
        <f t="shared" si="9"/>
        <v>4204965</v>
      </c>
    </row>
    <row r="60" spans="1:7" x14ac:dyDescent="0.25">
      <c r="A60" s="53" t="str">
        <f t="shared" si="5"/>
        <v>Santa Cruz de Tenerife</v>
      </c>
      <c r="B60" s="54">
        <f t="shared" si="3"/>
        <v>12270993</v>
      </c>
      <c r="C60" s="54">
        <f t="shared" si="4"/>
        <v>11129688.6</v>
      </c>
      <c r="D60" s="54">
        <f t="shared" si="7"/>
        <v>13</v>
      </c>
      <c r="E60" s="53" t="str">
        <f t="shared" si="6"/>
        <v>Pasaia</v>
      </c>
      <c r="F60" s="53">
        <f t="shared" si="8"/>
        <v>3312511</v>
      </c>
      <c r="G60" s="53">
        <f t="shared" si="9"/>
        <v>3537013</v>
      </c>
    </row>
    <row r="61" spans="1:7" x14ac:dyDescent="0.25">
      <c r="A61" s="53" t="str">
        <f t="shared" si="5"/>
        <v>Santander</v>
      </c>
      <c r="B61" s="54">
        <f t="shared" si="3"/>
        <v>6455562</v>
      </c>
      <c r="C61" s="54">
        <f t="shared" si="4"/>
        <v>6767563</v>
      </c>
      <c r="D61" s="54">
        <f t="shared" si="7"/>
        <v>15</v>
      </c>
      <c r="E61" s="53" t="str">
        <f t="shared" si="6"/>
        <v>Alicante</v>
      </c>
      <c r="F61" s="53">
        <f t="shared" si="8"/>
        <v>3236786</v>
      </c>
      <c r="G61" s="53">
        <f t="shared" si="9"/>
        <v>2647482</v>
      </c>
    </row>
    <row r="62" spans="1:7" x14ac:dyDescent="0.25">
      <c r="A62" s="53" t="str">
        <f t="shared" si="5"/>
        <v>Sevilla</v>
      </c>
      <c r="B62" s="54">
        <f t="shared" si="3"/>
        <v>3819301</v>
      </c>
      <c r="C62" s="54">
        <f t="shared" si="4"/>
        <v>4204965</v>
      </c>
      <c r="D62" s="54">
        <f t="shared" si="7"/>
        <v>21</v>
      </c>
      <c r="E62" s="53" t="str">
        <f t="shared" si="6"/>
        <v>Motril</v>
      </c>
      <c r="F62" s="53">
        <f t="shared" si="8"/>
        <v>2147777</v>
      </c>
      <c r="G62" s="53">
        <f t="shared" si="9"/>
        <v>2530153</v>
      </c>
    </row>
    <row r="63" spans="1:7" x14ac:dyDescent="0.25">
      <c r="A63" s="53" t="str">
        <f t="shared" si="5"/>
        <v>Tarragona</v>
      </c>
      <c r="B63" s="54">
        <f t="shared" si="3"/>
        <v>29694582</v>
      </c>
      <c r="C63" s="54">
        <f t="shared" si="4"/>
        <v>31275930</v>
      </c>
      <c r="D63" s="54">
        <f t="shared" si="7"/>
        <v>7</v>
      </c>
      <c r="E63" s="53" t="str">
        <f t="shared" si="6"/>
        <v>Marín y Ría de Pontevedra</v>
      </c>
      <c r="F63" s="53">
        <f t="shared" si="8"/>
        <v>2118104</v>
      </c>
      <c r="G63" s="53">
        <f t="shared" si="9"/>
        <v>2178262</v>
      </c>
    </row>
    <row r="64" spans="1:7" x14ac:dyDescent="0.25">
      <c r="A64" s="53" t="str">
        <f t="shared" si="5"/>
        <v>Valencia</v>
      </c>
      <c r="B64" s="54">
        <f t="shared" si="3"/>
        <v>79365729</v>
      </c>
      <c r="C64" s="54">
        <f t="shared" si="4"/>
        <v>85269726</v>
      </c>
      <c r="D64" s="54">
        <f t="shared" si="7"/>
        <v>2</v>
      </c>
      <c r="E64" s="53" t="str">
        <f t="shared" si="6"/>
        <v>Ceuta</v>
      </c>
      <c r="F64" s="53">
        <f t="shared" si="8"/>
        <v>1939930</v>
      </c>
      <c r="G64" s="53">
        <f t="shared" si="9"/>
        <v>1573105</v>
      </c>
    </row>
    <row r="65" spans="1:7" x14ac:dyDescent="0.25">
      <c r="A65" s="53" t="str">
        <f t="shared" si="5"/>
        <v>Vigo</v>
      </c>
      <c r="B65" s="54">
        <f t="shared" si="3"/>
        <v>4715224</v>
      </c>
      <c r="C65" s="54">
        <f t="shared" si="4"/>
        <v>4809151</v>
      </c>
      <c r="D65" s="54">
        <f t="shared" si="7"/>
        <v>18</v>
      </c>
      <c r="E65" s="53" t="str">
        <f t="shared" si="6"/>
        <v>Vilagarcía</v>
      </c>
      <c r="F65" s="53">
        <f t="shared" si="8"/>
        <v>1498073</v>
      </c>
      <c r="G65" s="53">
        <f t="shared" si="9"/>
        <v>1511369</v>
      </c>
    </row>
    <row r="66" spans="1:7" x14ac:dyDescent="0.25">
      <c r="A66" s="53" t="str">
        <f t="shared" si="5"/>
        <v>Vilagarcía</v>
      </c>
      <c r="B66" s="54">
        <f t="shared" si="3"/>
        <v>1498073</v>
      </c>
      <c r="C66" s="54">
        <f t="shared" si="4"/>
        <v>1511369</v>
      </c>
      <c r="D66" s="54">
        <f t="shared" si="7"/>
        <v>27</v>
      </c>
      <c r="E66" s="53" t="str">
        <f t="shared" si="6"/>
        <v>Melilla</v>
      </c>
      <c r="F66" s="53">
        <f t="shared" si="8"/>
        <v>577251</v>
      </c>
      <c r="G66" s="53">
        <f t="shared" si="9"/>
        <v>601613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55"/>
      <c r="B68" s="55"/>
      <c r="C68" s="55"/>
      <c r="D68" s="55"/>
      <c r="E68" s="55"/>
      <c r="F68" s="55"/>
    </row>
    <row r="69" spans="1:7" x14ac:dyDescent="0.25">
      <c r="A69" s="56"/>
      <c r="B69" s="57"/>
      <c r="C69" s="57"/>
      <c r="D69" s="57"/>
      <c r="E69" s="57"/>
      <c r="F69" s="58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4" width="11.5703125" style="40" bestFit="1" customWidth="1"/>
    <col min="5" max="5" width="11.42578125" style="40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33</v>
      </c>
    </row>
    <row r="2" spans="1:12" s="39" customFormat="1" ht="21" x14ac:dyDescent="0.25">
      <c r="I2" s="39" t="s">
        <v>93</v>
      </c>
    </row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1281584</v>
      </c>
      <c r="C7" s="2">
        <v>1557105</v>
      </c>
      <c r="D7" s="2">
        <v>11783425</v>
      </c>
      <c r="E7" s="2">
        <v>14817375</v>
      </c>
      <c r="F7" s="44">
        <f>((E7*100)/D7)-100</f>
        <v>25.747607338273895</v>
      </c>
      <c r="G7" s="45"/>
      <c r="H7" s="45"/>
      <c r="I7" s="45"/>
    </row>
    <row r="8" spans="1:12" x14ac:dyDescent="0.25">
      <c r="A8" s="46" t="s">
        <v>136</v>
      </c>
      <c r="B8" s="3">
        <v>300381</v>
      </c>
      <c r="C8" s="3">
        <v>270557</v>
      </c>
      <c r="D8" s="3">
        <v>2634274</v>
      </c>
      <c r="E8" s="3">
        <v>3213965</v>
      </c>
      <c r="F8" s="47">
        <f t="shared" ref="F8:F34" si="0">((E8*100)/D8)-100</f>
        <v>22.005721500496918</v>
      </c>
      <c r="G8" s="45"/>
      <c r="H8" s="45"/>
      <c r="I8" s="45"/>
    </row>
    <row r="9" spans="1:12" x14ac:dyDescent="0.25">
      <c r="A9" s="43" t="s">
        <v>137</v>
      </c>
      <c r="B9" s="2">
        <v>475455</v>
      </c>
      <c r="C9" s="2">
        <v>516457</v>
      </c>
      <c r="D9" s="2">
        <v>5780252</v>
      </c>
      <c r="E9" s="2">
        <v>5501563</v>
      </c>
      <c r="F9" s="44">
        <f t="shared" si="0"/>
        <v>-4.8213987902257571</v>
      </c>
      <c r="G9" s="45"/>
      <c r="H9" s="45"/>
      <c r="I9" s="45"/>
    </row>
    <row r="10" spans="1:12" x14ac:dyDescent="0.25">
      <c r="A10" s="46" t="s">
        <v>138</v>
      </c>
      <c r="B10" s="3">
        <v>417514</v>
      </c>
      <c r="C10" s="3">
        <v>332971</v>
      </c>
      <c r="D10" s="3">
        <v>4619678</v>
      </c>
      <c r="E10" s="3">
        <v>4443664</v>
      </c>
      <c r="F10" s="47">
        <f t="shared" si="0"/>
        <v>-3.8100923917208149</v>
      </c>
      <c r="G10" s="45"/>
      <c r="H10" s="45"/>
      <c r="I10" s="45"/>
    </row>
    <row r="11" spans="1:12" x14ac:dyDescent="0.25">
      <c r="A11" s="43" t="s">
        <v>139</v>
      </c>
      <c r="B11" s="2">
        <v>8356261</v>
      </c>
      <c r="C11" s="2">
        <v>8693450</v>
      </c>
      <c r="D11" s="2">
        <v>99377930</v>
      </c>
      <c r="E11" s="2">
        <v>99711046</v>
      </c>
      <c r="F11" s="44">
        <f t="shared" si="0"/>
        <v>0.33520118601785498</v>
      </c>
      <c r="G11" s="45"/>
      <c r="H11" s="45"/>
      <c r="I11" s="45"/>
    </row>
    <row r="12" spans="1:12" x14ac:dyDescent="0.25">
      <c r="A12" s="46" t="s">
        <v>140</v>
      </c>
      <c r="B12" s="3">
        <v>518005</v>
      </c>
      <c r="C12" s="3">
        <v>474974</v>
      </c>
      <c r="D12" s="3">
        <v>4826995</v>
      </c>
      <c r="E12" s="3">
        <v>5556409</v>
      </c>
      <c r="F12" s="47">
        <f t="shared" si="0"/>
        <v>15.111140575036856</v>
      </c>
      <c r="G12" s="45"/>
      <c r="H12" s="45"/>
      <c r="I12" s="45"/>
    </row>
    <row r="13" spans="1:12" x14ac:dyDescent="0.25">
      <c r="A13" s="43" t="s">
        <v>141</v>
      </c>
      <c r="B13" s="2">
        <v>1153665</v>
      </c>
      <c r="C13" s="2">
        <v>1094648</v>
      </c>
      <c r="D13" s="2">
        <v>13727359</v>
      </c>
      <c r="E13" s="2">
        <v>15429552</v>
      </c>
      <c r="F13" s="44">
        <f t="shared" si="0"/>
        <v>12.400003525805658</v>
      </c>
      <c r="G13" s="45"/>
      <c r="H13" s="45"/>
      <c r="I13" s="45"/>
    </row>
    <row r="14" spans="1:12" x14ac:dyDescent="0.25">
      <c r="A14" s="46" t="s">
        <v>142</v>
      </c>
      <c r="B14" s="3">
        <v>5489900</v>
      </c>
      <c r="C14" s="3">
        <v>5866694</v>
      </c>
      <c r="D14" s="3">
        <v>64973291</v>
      </c>
      <c r="E14" s="3">
        <v>69078916</v>
      </c>
      <c r="F14" s="47">
        <f t="shared" si="0"/>
        <v>6.3189426559907531</v>
      </c>
      <c r="G14" s="45"/>
      <c r="H14" s="45"/>
      <c r="I14" s="45"/>
    </row>
    <row r="15" spans="1:12" x14ac:dyDescent="0.25">
      <c r="A15" s="43" t="s">
        <v>143</v>
      </c>
      <c r="B15" s="2">
        <v>2620711</v>
      </c>
      <c r="C15" s="2">
        <v>3083513</v>
      </c>
      <c r="D15" s="2">
        <v>31182511</v>
      </c>
      <c r="E15" s="2">
        <v>32766593</v>
      </c>
      <c r="F15" s="44">
        <f t="shared" si="0"/>
        <v>5.0800334841539865</v>
      </c>
      <c r="G15" s="45"/>
      <c r="H15" s="45"/>
      <c r="I15" s="45"/>
    </row>
    <row r="16" spans="1:12" x14ac:dyDescent="0.25">
      <c r="A16" s="46" t="s">
        <v>144</v>
      </c>
      <c r="B16" s="3">
        <v>2775313</v>
      </c>
      <c r="C16" s="3">
        <v>2934934</v>
      </c>
      <c r="D16" s="3">
        <v>31035919</v>
      </c>
      <c r="E16" s="3">
        <v>36383593</v>
      </c>
      <c r="F16" s="47">
        <f t="shared" si="0"/>
        <v>17.230596587135054</v>
      </c>
      <c r="G16" s="45"/>
      <c r="H16" s="45"/>
      <c r="I16" s="45"/>
    </row>
    <row r="17" spans="1:9" x14ac:dyDescent="0.25">
      <c r="A17" s="43" t="s">
        <v>145</v>
      </c>
      <c r="B17" s="2">
        <v>1702634</v>
      </c>
      <c r="C17" s="2">
        <v>1458181</v>
      </c>
      <c r="D17" s="2">
        <v>21202092</v>
      </c>
      <c r="E17" s="2">
        <v>20907494</v>
      </c>
      <c r="F17" s="44">
        <f t="shared" si="0"/>
        <v>-1.3894760950947642</v>
      </c>
      <c r="G17" s="45"/>
      <c r="H17" s="45"/>
      <c r="I17" s="45"/>
    </row>
    <row r="18" spans="1:9" x14ac:dyDescent="0.25">
      <c r="A18" s="46" t="s">
        <v>146</v>
      </c>
      <c r="B18" s="3">
        <v>83544</v>
      </c>
      <c r="C18" s="3">
        <v>118615</v>
      </c>
      <c r="D18" s="3">
        <v>1094162</v>
      </c>
      <c r="E18" s="3">
        <v>1256875</v>
      </c>
      <c r="F18" s="47">
        <f t="shared" si="0"/>
        <v>14.871015443782554</v>
      </c>
      <c r="G18" s="45"/>
      <c r="H18" s="45"/>
      <c r="I18" s="45"/>
    </row>
    <row r="19" spans="1:9" x14ac:dyDescent="0.25">
      <c r="A19" s="43" t="s">
        <v>147</v>
      </c>
      <c r="B19" s="2">
        <v>887406</v>
      </c>
      <c r="C19" s="2">
        <v>842022</v>
      </c>
      <c r="D19" s="2">
        <v>9943477</v>
      </c>
      <c r="E19" s="2">
        <v>11796239</v>
      </c>
      <c r="F19" s="44">
        <f t="shared" si="0"/>
        <v>18.632938960888637</v>
      </c>
      <c r="G19" s="45"/>
      <c r="H19" s="45"/>
      <c r="I19" s="45"/>
    </row>
    <row r="20" spans="1:9" x14ac:dyDescent="0.25">
      <c r="A20" s="46" t="s">
        <v>148</v>
      </c>
      <c r="B20" s="3">
        <v>1161995</v>
      </c>
      <c r="C20" s="3">
        <v>2025935</v>
      </c>
      <c r="D20" s="3">
        <v>16618684</v>
      </c>
      <c r="E20" s="3">
        <v>19066179</v>
      </c>
      <c r="F20" s="47">
        <f t="shared" si="0"/>
        <v>14.727369507717938</v>
      </c>
      <c r="G20" s="45"/>
      <c r="H20" s="45"/>
      <c r="I20" s="45"/>
    </row>
    <row r="21" spans="1:9" x14ac:dyDescent="0.25">
      <c r="A21" s="43" t="s">
        <v>149</v>
      </c>
      <c r="B21" s="2">
        <v>2716981</v>
      </c>
      <c r="C21" s="2">
        <v>2911656</v>
      </c>
      <c r="D21" s="2">
        <v>30401726</v>
      </c>
      <c r="E21" s="2">
        <v>31879539</v>
      </c>
      <c r="F21" s="44">
        <f t="shared" si="0"/>
        <v>4.8609509867959417</v>
      </c>
      <c r="G21" s="45"/>
      <c r="H21" s="45"/>
      <c r="I21" s="45"/>
    </row>
    <row r="22" spans="1:9" x14ac:dyDescent="0.25">
      <c r="A22" s="46" t="s">
        <v>150</v>
      </c>
      <c r="B22" s="3">
        <v>2237133</v>
      </c>
      <c r="C22" s="3">
        <v>2538693</v>
      </c>
      <c r="D22" s="3">
        <v>25929254</v>
      </c>
      <c r="E22" s="3">
        <v>25750980</v>
      </c>
      <c r="F22" s="47">
        <f t="shared" si="0"/>
        <v>-0.6875400271831893</v>
      </c>
      <c r="G22" s="45"/>
      <c r="H22" s="45"/>
      <c r="I22" s="45"/>
    </row>
    <row r="23" spans="1:9" x14ac:dyDescent="0.25">
      <c r="A23" s="43" t="s">
        <v>151</v>
      </c>
      <c r="B23" s="2">
        <v>353576</v>
      </c>
      <c r="C23" s="2">
        <v>197722</v>
      </c>
      <c r="D23" s="2">
        <v>4428588</v>
      </c>
      <c r="E23" s="2">
        <v>4339688</v>
      </c>
      <c r="F23" s="44">
        <f t="shared" si="0"/>
        <v>-2.0074118432331005</v>
      </c>
      <c r="G23" s="45"/>
      <c r="H23" s="45"/>
      <c r="I23" s="45"/>
    </row>
    <row r="24" spans="1:9" x14ac:dyDescent="0.25">
      <c r="A24" s="46" t="s">
        <v>152</v>
      </c>
      <c r="B24" s="3">
        <v>258208</v>
      </c>
      <c r="C24" s="3">
        <v>130313</v>
      </c>
      <c r="D24" s="3">
        <v>2146039</v>
      </c>
      <c r="E24" s="3">
        <v>2077472</v>
      </c>
      <c r="F24" s="47">
        <f t="shared" si="0"/>
        <v>-3.1950491114094319</v>
      </c>
      <c r="G24" s="45"/>
      <c r="H24" s="45"/>
      <c r="I24" s="45"/>
    </row>
    <row r="25" spans="1:9" x14ac:dyDescent="0.25">
      <c r="A25" s="43" t="s">
        <v>153</v>
      </c>
      <c r="B25" s="2">
        <v>44184</v>
      </c>
      <c r="C25" s="2">
        <v>47243</v>
      </c>
      <c r="D25" s="2">
        <v>595430</v>
      </c>
      <c r="E25" s="2">
        <v>572278</v>
      </c>
      <c r="F25" s="44">
        <f t="shared" si="0"/>
        <v>-3.8882824177485134</v>
      </c>
      <c r="G25" s="45"/>
      <c r="H25" s="45"/>
      <c r="I25" s="45"/>
    </row>
    <row r="26" spans="1:9" x14ac:dyDescent="0.25">
      <c r="A26" s="46" t="s">
        <v>154</v>
      </c>
      <c r="B26" s="3">
        <v>206975</v>
      </c>
      <c r="C26" s="3">
        <v>164730</v>
      </c>
      <c r="D26" s="3">
        <v>2511555</v>
      </c>
      <c r="E26" s="3">
        <v>2129302</v>
      </c>
      <c r="F26" s="47">
        <f t="shared" si="0"/>
        <v>-15.21977420363082</v>
      </c>
      <c r="G26" s="45"/>
      <c r="H26" s="45"/>
      <c r="I26" s="45"/>
    </row>
    <row r="27" spans="1:9" x14ac:dyDescent="0.25">
      <c r="A27" s="43" t="s">
        <v>155</v>
      </c>
      <c r="B27" s="2">
        <v>331732</v>
      </c>
      <c r="C27" s="2">
        <v>290435</v>
      </c>
      <c r="D27" s="2">
        <v>3494263</v>
      </c>
      <c r="E27" s="2">
        <v>3267576</v>
      </c>
      <c r="F27" s="44">
        <f t="shared" si="0"/>
        <v>-6.4874052124868626</v>
      </c>
      <c r="G27" s="45"/>
      <c r="H27" s="45"/>
      <c r="I27" s="45"/>
    </row>
    <row r="28" spans="1:9" x14ac:dyDescent="0.25">
      <c r="A28" s="46" t="s">
        <v>156</v>
      </c>
      <c r="B28" s="3">
        <v>1001381</v>
      </c>
      <c r="C28" s="3">
        <v>1105636</v>
      </c>
      <c r="D28" s="3">
        <v>10680561.6</v>
      </c>
      <c r="E28" s="3">
        <v>11652973</v>
      </c>
      <c r="F28" s="47">
        <f t="shared" si="0"/>
        <v>9.1044969021104691</v>
      </c>
      <c r="G28" s="45"/>
      <c r="H28" s="45"/>
      <c r="I28" s="45"/>
    </row>
    <row r="29" spans="1:9" x14ac:dyDescent="0.25">
      <c r="A29" s="43" t="s">
        <v>157</v>
      </c>
      <c r="B29" s="2">
        <v>641586</v>
      </c>
      <c r="C29" s="2">
        <v>536737</v>
      </c>
      <c r="D29" s="2">
        <v>6736865</v>
      </c>
      <c r="E29" s="2">
        <v>6414759</v>
      </c>
      <c r="F29" s="44">
        <f t="shared" si="0"/>
        <v>-4.7812446887387523</v>
      </c>
      <c r="G29" s="45"/>
      <c r="H29" s="45"/>
      <c r="I29" s="45"/>
    </row>
    <row r="30" spans="1:9" x14ac:dyDescent="0.25">
      <c r="A30" s="46" t="s">
        <v>158</v>
      </c>
      <c r="B30" s="3">
        <v>416420</v>
      </c>
      <c r="C30" s="3">
        <v>357156</v>
      </c>
      <c r="D30" s="3">
        <v>4179385</v>
      </c>
      <c r="E30" s="3">
        <v>3785715</v>
      </c>
      <c r="F30" s="47">
        <f t="shared" si="0"/>
        <v>-9.419328441864053</v>
      </c>
      <c r="G30" s="45"/>
      <c r="H30" s="45"/>
      <c r="I30" s="45"/>
    </row>
    <row r="31" spans="1:9" x14ac:dyDescent="0.25">
      <c r="A31" s="43" t="s">
        <v>159</v>
      </c>
      <c r="B31" s="2">
        <v>2433802</v>
      </c>
      <c r="C31" s="2">
        <v>2467636</v>
      </c>
      <c r="D31" s="2">
        <v>31168041</v>
      </c>
      <c r="E31" s="2">
        <v>29385996</v>
      </c>
      <c r="F31" s="44">
        <f t="shared" si="0"/>
        <v>-5.7175393217687258</v>
      </c>
      <c r="G31" s="45"/>
      <c r="H31" s="45"/>
      <c r="I31" s="45"/>
    </row>
    <row r="32" spans="1:9" x14ac:dyDescent="0.25">
      <c r="A32" s="46" t="s">
        <v>160</v>
      </c>
      <c r="B32" s="3">
        <v>6897833</v>
      </c>
      <c r="C32" s="3">
        <v>5802457</v>
      </c>
      <c r="D32" s="3">
        <v>84850755</v>
      </c>
      <c r="E32" s="3">
        <v>78962958</v>
      </c>
      <c r="F32" s="47">
        <f t="shared" si="0"/>
        <v>-6.9390036659072791</v>
      </c>
      <c r="G32" s="45"/>
      <c r="H32" s="45"/>
      <c r="I32" s="45"/>
    </row>
    <row r="33" spans="1:9" x14ac:dyDescent="0.25">
      <c r="A33" s="43" t="s">
        <v>161</v>
      </c>
      <c r="B33" s="2">
        <v>393855</v>
      </c>
      <c r="C33" s="2">
        <v>358410</v>
      </c>
      <c r="D33" s="2">
        <v>4642899</v>
      </c>
      <c r="E33" s="2">
        <v>4552302</v>
      </c>
      <c r="F33" s="44">
        <f t="shared" si="0"/>
        <v>-1.9513024082582859</v>
      </c>
      <c r="G33" s="45"/>
      <c r="H33" s="45"/>
      <c r="I33" s="45"/>
    </row>
    <row r="34" spans="1:9" x14ac:dyDescent="0.25">
      <c r="A34" s="46" t="s">
        <v>162</v>
      </c>
      <c r="B34" s="3">
        <v>127918</v>
      </c>
      <c r="C34" s="3">
        <v>96346</v>
      </c>
      <c r="D34" s="3">
        <v>1503591</v>
      </c>
      <c r="E34" s="3">
        <v>1490296</v>
      </c>
      <c r="F34" s="47">
        <f t="shared" si="0"/>
        <v>-0.88421651898687514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45285952</v>
      </c>
      <c r="C35" s="49">
        <f t="shared" ref="C35:E35" si="1">SUM(C7:C34)</f>
        <v>46275226</v>
      </c>
      <c r="D35" s="49">
        <f t="shared" si="1"/>
        <v>532069001.60000002</v>
      </c>
      <c r="E35" s="49">
        <f t="shared" si="1"/>
        <v>546191297</v>
      </c>
      <c r="F35" s="50">
        <f t="shared" ref="F35" si="2">((E35*100)/D35)-100</f>
        <v>2.6542225458601081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14817375</v>
      </c>
      <c r="C39" s="54">
        <f t="shared" si="4"/>
        <v>11783425</v>
      </c>
      <c r="D39" s="54">
        <f>_xlfn.RANK.EQ(B39,$B$39:$B$66)+COUNTIF($B$39:$B$66,B39)-1</f>
        <v>12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99711046</v>
      </c>
      <c r="G39" s="53">
        <f>LOOKUP(E39,$A$39:$A$66,$C$39:$C$66)</f>
        <v>99377930</v>
      </c>
    </row>
    <row r="40" spans="1:9" x14ac:dyDescent="0.25">
      <c r="A40" s="53" t="str">
        <f t="shared" si="5"/>
        <v>Alicante</v>
      </c>
      <c r="B40" s="54">
        <f t="shared" si="3"/>
        <v>3213965</v>
      </c>
      <c r="C40" s="54">
        <f t="shared" si="4"/>
        <v>2634274</v>
      </c>
      <c r="D40" s="54">
        <f t="shared" ref="D40:D66" si="7">_xlfn.RANK.EQ(B40,$B$39:$B$66)+COUNTIF($B$39:$B$66,B40)-1</f>
        <v>23</v>
      </c>
      <c r="E40" s="53" t="str">
        <f t="shared" si="6"/>
        <v>Valencia</v>
      </c>
      <c r="F40" s="53">
        <f t="shared" ref="F40:F55" si="8">LOOKUP(E40,$A$39:$A$66,$B$39:$B$66)</f>
        <v>78962958</v>
      </c>
      <c r="G40" s="53">
        <f t="shared" ref="G40:G66" si="9">LOOKUP(E40,$A$39:$A$66,$C$39:$C$66)</f>
        <v>84850755</v>
      </c>
    </row>
    <row r="41" spans="1:9" x14ac:dyDescent="0.25">
      <c r="A41" s="53" t="str">
        <f t="shared" si="5"/>
        <v>Almería</v>
      </c>
      <c r="B41" s="54">
        <f t="shared" si="3"/>
        <v>5501563</v>
      </c>
      <c r="C41" s="54">
        <f t="shared" si="4"/>
        <v>5780252</v>
      </c>
      <c r="D41" s="54">
        <f t="shared" si="7"/>
        <v>17</v>
      </c>
      <c r="E41" s="53" t="str">
        <f t="shared" si="6"/>
        <v>Barcelona</v>
      </c>
      <c r="F41" s="53">
        <f t="shared" si="8"/>
        <v>69078916</v>
      </c>
      <c r="G41" s="53">
        <f t="shared" si="9"/>
        <v>64973291</v>
      </c>
    </row>
    <row r="42" spans="1:9" x14ac:dyDescent="0.25">
      <c r="A42" s="53" t="str">
        <f t="shared" si="5"/>
        <v>Avilés</v>
      </c>
      <c r="B42" s="54">
        <f t="shared" si="3"/>
        <v>4443664</v>
      </c>
      <c r="C42" s="54">
        <f t="shared" si="4"/>
        <v>4619678</v>
      </c>
      <c r="D42" s="54">
        <f t="shared" si="7"/>
        <v>19</v>
      </c>
      <c r="E42" s="53" t="str">
        <f t="shared" si="6"/>
        <v>Cartagena</v>
      </c>
      <c r="F42" s="53">
        <f t="shared" si="8"/>
        <v>36383593</v>
      </c>
      <c r="G42" s="53">
        <f t="shared" si="9"/>
        <v>31035919</v>
      </c>
    </row>
    <row r="43" spans="1:9" x14ac:dyDescent="0.25">
      <c r="A43" s="53" t="str">
        <f t="shared" si="5"/>
        <v>Bahía de Algeciras</v>
      </c>
      <c r="B43" s="54">
        <f t="shared" si="3"/>
        <v>99711046</v>
      </c>
      <c r="C43" s="54">
        <f t="shared" si="4"/>
        <v>99377930</v>
      </c>
      <c r="D43" s="54">
        <f t="shared" si="7"/>
        <v>1</v>
      </c>
      <c r="E43" s="53" t="str">
        <f t="shared" si="6"/>
        <v>Bilbao</v>
      </c>
      <c r="F43" s="53">
        <f t="shared" si="8"/>
        <v>32766593</v>
      </c>
      <c r="G43" s="53">
        <f t="shared" si="9"/>
        <v>31182511</v>
      </c>
    </row>
    <row r="44" spans="1:9" x14ac:dyDescent="0.25">
      <c r="A44" s="53" t="str">
        <f t="shared" si="5"/>
        <v>Bahía de Cádiz</v>
      </c>
      <c r="B44" s="54">
        <f t="shared" si="3"/>
        <v>5556409</v>
      </c>
      <c r="C44" s="54">
        <f t="shared" si="4"/>
        <v>4826995</v>
      </c>
      <c r="D44" s="54">
        <f t="shared" si="7"/>
        <v>16</v>
      </c>
      <c r="E44" s="53" t="str">
        <f t="shared" si="6"/>
        <v>Huelva</v>
      </c>
      <c r="F44" s="53">
        <f t="shared" si="8"/>
        <v>31879539</v>
      </c>
      <c r="G44" s="53">
        <f t="shared" si="9"/>
        <v>30401726</v>
      </c>
    </row>
    <row r="45" spans="1:9" x14ac:dyDescent="0.25">
      <c r="A45" s="53" t="str">
        <f t="shared" si="5"/>
        <v>Baleares</v>
      </c>
      <c r="B45" s="54">
        <f t="shared" si="3"/>
        <v>15429552</v>
      </c>
      <c r="C45" s="54">
        <f t="shared" si="4"/>
        <v>13727359</v>
      </c>
      <c r="D45" s="54">
        <f t="shared" si="7"/>
        <v>11</v>
      </c>
      <c r="E45" s="53" t="str">
        <f t="shared" si="6"/>
        <v>Tarragona</v>
      </c>
      <c r="F45" s="53">
        <f t="shared" si="8"/>
        <v>29385996</v>
      </c>
      <c r="G45" s="53">
        <f t="shared" si="9"/>
        <v>31168041</v>
      </c>
    </row>
    <row r="46" spans="1:9" x14ac:dyDescent="0.25">
      <c r="A46" s="53" t="str">
        <f t="shared" si="5"/>
        <v>Barcelona</v>
      </c>
      <c r="B46" s="54">
        <f t="shared" si="3"/>
        <v>69078916</v>
      </c>
      <c r="C46" s="54">
        <f t="shared" si="4"/>
        <v>64973291</v>
      </c>
      <c r="D46" s="54">
        <f t="shared" si="7"/>
        <v>3</v>
      </c>
      <c r="E46" s="53" t="str">
        <f t="shared" si="6"/>
        <v>Las Palmas</v>
      </c>
      <c r="F46" s="53">
        <f t="shared" si="8"/>
        <v>25750980</v>
      </c>
      <c r="G46" s="53">
        <f t="shared" si="9"/>
        <v>25929254</v>
      </c>
    </row>
    <row r="47" spans="1:9" x14ac:dyDescent="0.25">
      <c r="A47" s="53" t="str">
        <f t="shared" si="5"/>
        <v>Bilbao</v>
      </c>
      <c r="B47" s="54">
        <f t="shared" si="3"/>
        <v>32766593</v>
      </c>
      <c r="C47" s="54">
        <f t="shared" si="4"/>
        <v>31182511</v>
      </c>
      <c r="D47" s="54">
        <f t="shared" si="7"/>
        <v>5</v>
      </c>
      <c r="E47" s="53" t="str">
        <f t="shared" si="6"/>
        <v>Castellón</v>
      </c>
      <c r="F47" s="53">
        <f t="shared" si="8"/>
        <v>20907494</v>
      </c>
      <c r="G47" s="53">
        <f t="shared" si="9"/>
        <v>21202092</v>
      </c>
    </row>
    <row r="48" spans="1:9" x14ac:dyDescent="0.25">
      <c r="A48" s="53" t="str">
        <f t="shared" si="5"/>
        <v>Cartagena</v>
      </c>
      <c r="B48" s="54">
        <f t="shared" si="3"/>
        <v>36383593</v>
      </c>
      <c r="C48" s="54">
        <f t="shared" si="4"/>
        <v>31035919</v>
      </c>
      <c r="D48" s="54">
        <f t="shared" si="7"/>
        <v>4</v>
      </c>
      <c r="E48" s="53" t="str">
        <f t="shared" si="6"/>
        <v>Gijón</v>
      </c>
      <c r="F48" s="53">
        <f t="shared" si="8"/>
        <v>19066179</v>
      </c>
      <c r="G48" s="53">
        <f t="shared" si="9"/>
        <v>16618684</v>
      </c>
    </row>
    <row r="49" spans="1:7" x14ac:dyDescent="0.25">
      <c r="A49" s="53" t="str">
        <f t="shared" si="5"/>
        <v>Castellón</v>
      </c>
      <c r="B49" s="54">
        <f t="shared" si="3"/>
        <v>20907494</v>
      </c>
      <c r="C49" s="54">
        <f t="shared" si="4"/>
        <v>21202092</v>
      </c>
      <c r="D49" s="54">
        <f t="shared" si="7"/>
        <v>9</v>
      </c>
      <c r="E49" s="53" t="str">
        <f t="shared" si="6"/>
        <v>Baleares</v>
      </c>
      <c r="F49" s="53">
        <f t="shared" si="8"/>
        <v>15429552</v>
      </c>
      <c r="G49" s="53">
        <f t="shared" si="9"/>
        <v>13727359</v>
      </c>
    </row>
    <row r="50" spans="1:7" x14ac:dyDescent="0.25">
      <c r="A50" s="53" t="str">
        <f t="shared" si="5"/>
        <v>Ceuta</v>
      </c>
      <c r="B50" s="54">
        <f t="shared" si="3"/>
        <v>1256875</v>
      </c>
      <c r="C50" s="54">
        <f t="shared" si="4"/>
        <v>1094162</v>
      </c>
      <c r="D50" s="54">
        <f t="shared" si="7"/>
        <v>27</v>
      </c>
      <c r="E50" s="53" t="str">
        <f t="shared" si="6"/>
        <v>A Coruña</v>
      </c>
      <c r="F50" s="53">
        <f t="shared" si="8"/>
        <v>14817375</v>
      </c>
      <c r="G50" s="53">
        <f t="shared" si="9"/>
        <v>11783425</v>
      </c>
    </row>
    <row r="51" spans="1:7" x14ac:dyDescent="0.25">
      <c r="A51" s="53" t="str">
        <f t="shared" si="5"/>
        <v>Ferrol-San Cibrao</v>
      </c>
      <c r="B51" s="54">
        <f t="shared" si="3"/>
        <v>11796239</v>
      </c>
      <c r="C51" s="54">
        <f t="shared" si="4"/>
        <v>9943477</v>
      </c>
      <c r="D51" s="54">
        <f t="shared" si="7"/>
        <v>13</v>
      </c>
      <c r="E51" s="53" t="str">
        <f t="shared" si="6"/>
        <v>Ferrol-San Cibrao</v>
      </c>
      <c r="F51" s="53">
        <f t="shared" si="8"/>
        <v>11796239</v>
      </c>
      <c r="G51" s="53">
        <f t="shared" si="9"/>
        <v>9943477</v>
      </c>
    </row>
    <row r="52" spans="1:7" x14ac:dyDescent="0.25">
      <c r="A52" s="53" t="str">
        <f t="shared" si="5"/>
        <v>Gijón</v>
      </c>
      <c r="B52" s="54">
        <f t="shared" si="3"/>
        <v>19066179</v>
      </c>
      <c r="C52" s="54">
        <f t="shared" si="4"/>
        <v>16618684</v>
      </c>
      <c r="D52" s="54">
        <f t="shared" si="7"/>
        <v>10</v>
      </c>
      <c r="E52" s="53" t="str">
        <f t="shared" si="6"/>
        <v>Santa Cruz de Tenerife</v>
      </c>
      <c r="F52" s="53">
        <f t="shared" si="8"/>
        <v>11652973</v>
      </c>
      <c r="G52" s="53">
        <f t="shared" si="9"/>
        <v>10680561.6</v>
      </c>
    </row>
    <row r="53" spans="1:7" x14ac:dyDescent="0.25">
      <c r="A53" s="53" t="str">
        <f t="shared" si="5"/>
        <v>Huelva</v>
      </c>
      <c r="B53" s="54">
        <f t="shared" si="3"/>
        <v>31879539</v>
      </c>
      <c r="C53" s="54">
        <f t="shared" si="4"/>
        <v>30401726</v>
      </c>
      <c r="D53" s="54">
        <f t="shared" si="7"/>
        <v>6</v>
      </c>
      <c r="E53" s="53" t="str">
        <f t="shared" si="6"/>
        <v>Santander</v>
      </c>
      <c r="F53" s="53">
        <f t="shared" si="8"/>
        <v>6414759</v>
      </c>
      <c r="G53" s="53">
        <f t="shared" si="9"/>
        <v>6736865</v>
      </c>
    </row>
    <row r="54" spans="1:7" x14ac:dyDescent="0.25">
      <c r="A54" s="53" t="str">
        <f t="shared" si="5"/>
        <v>Las Palmas</v>
      </c>
      <c r="B54" s="54">
        <f t="shared" si="3"/>
        <v>25750980</v>
      </c>
      <c r="C54" s="54">
        <f t="shared" si="4"/>
        <v>25929254</v>
      </c>
      <c r="D54" s="54">
        <f t="shared" si="7"/>
        <v>8</v>
      </c>
      <c r="E54" s="53" t="str">
        <f t="shared" si="6"/>
        <v>Bahía de Cádiz</v>
      </c>
      <c r="F54" s="53">
        <f t="shared" si="8"/>
        <v>5556409</v>
      </c>
      <c r="G54" s="53">
        <f t="shared" si="9"/>
        <v>4826995</v>
      </c>
    </row>
    <row r="55" spans="1:7" x14ac:dyDescent="0.25">
      <c r="A55" s="53" t="str">
        <f t="shared" si="5"/>
        <v>Málaga</v>
      </c>
      <c r="B55" s="54">
        <f t="shared" si="3"/>
        <v>4339688</v>
      </c>
      <c r="C55" s="54">
        <f t="shared" si="4"/>
        <v>4428588</v>
      </c>
      <c r="D55" s="54">
        <f t="shared" si="7"/>
        <v>20</v>
      </c>
      <c r="E55" s="53" t="str">
        <f t="shared" si="6"/>
        <v>Almería</v>
      </c>
      <c r="F55" s="53">
        <f t="shared" si="8"/>
        <v>5501563</v>
      </c>
      <c r="G55" s="53">
        <f t="shared" si="9"/>
        <v>5780252</v>
      </c>
    </row>
    <row r="56" spans="1:7" x14ac:dyDescent="0.25">
      <c r="A56" s="53" t="str">
        <f t="shared" si="5"/>
        <v>Marín y Ría de Pontevedra</v>
      </c>
      <c r="B56" s="54">
        <f t="shared" si="3"/>
        <v>2077472</v>
      </c>
      <c r="C56" s="54">
        <f t="shared" si="4"/>
        <v>2146039</v>
      </c>
      <c r="D56" s="54">
        <f t="shared" si="7"/>
        <v>25</v>
      </c>
      <c r="E56" s="53" t="str">
        <f t="shared" si="6"/>
        <v>Vigo</v>
      </c>
      <c r="F56" s="53">
        <f t="shared" ref="F56:F66" si="10">LOOKUP(E56,$A$39:$A$66,$B$39:$B$66)</f>
        <v>4552302</v>
      </c>
      <c r="G56" s="53">
        <f t="shared" si="9"/>
        <v>4642899</v>
      </c>
    </row>
    <row r="57" spans="1:7" x14ac:dyDescent="0.25">
      <c r="A57" s="53" t="str">
        <f t="shared" si="5"/>
        <v>Melilla</v>
      </c>
      <c r="B57" s="54">
        <f t="shared" si="3"/>
        <v>572278</v>
      </c>
      <c r="C57" s="54">
        <f t="shared" si="4"/>
        <v>595430</v>
      </c>
      <c r="D57" s="54">
        <f t="shared" si="7"/>
        <v>28</v>
      </c>
      <c r="E57" s="53" t="str">
        <f t="shared" si="6"/>
        <v>Avilés</v>
      </c>
      <c r="F57" s="53">
        <f t="shared" si="10"/>
        <v>4443664</v>
      </c>
      <c r="G57" s="53">
        <f t="shared" si="9"/>
        <v>4619678</v>
      </c>
    </row>
    <row r="58" spans="1:7" x14ac:dyDescent="0.25">
      <c r="A58" s="53" t="str">
        <f t="shared" si="5"/>
        <v>Motril</v>
      </c>
      <c r="B58" s="54">
        <f t="shared" si="3"/>
        <v>2129302</v>
      </c>
      <c r="C58" s="54">
        <f t="shared" si="4"/>
        <v>2511555</v>
      </c>
      <c r="D58" s="54">
        <f t="shared" si="7"/>
        <v>24</v>
      </c>
      <c r="E58" s="53" t="str">
        <f t="shared" si="6"/>
        <v>Málaga</v>
      </c>
      <c r="F58" s="53">
        <f t="shared" si="10"/>
        <v>4339688</v>
      </c>
      <c r="G58" s="53">
        <f t="shared" si="9"/>
        <v>4428588</v>
      </c>
    </row>
    <row r="59" spans="1:7" x14ac:dyDescent="0.25">
      <c r="A59" s="53" t="str">
        <f t="shared" si="5"/>
        <v>Pasaia</v>
      </c>
      <c r="B59" s="54">
        <f t="shared" si="3"/>
        <v>3267576</v>
      </c>
      <c r="C59" s="54">
        <f t="shared" si="4"/>
        <v>3494263</v>
      </c>
      <c r="D59" s="54">
        <f t="shared" si="7"/>
        <v>22</v>
      </c>
      <c r="E59" s="53" t="str">
        <f t="shared" si="6"/>
        <v>Sevilla</v>
      </c>
      <c r="F59" s="53">
        <f t="shared" si="10"/>
        <v>3785715</v>
      </c>
      <c r="G59" s="53">
        <f t="shared" si="9"/>
        <v>4179385</v>
      </c>
    </row>
    <row r="60" spans="1:7" x14ac:dyDescent="0.25">
      <c r="A60" s="53" t="str">
        <f t="shared" si="5"/>
        <v>Santa Cruz de Tenerife</v>
      </c>
      <c r="B60" s="54">
        <f t="shared" si="3"/>
        <v>11652973</v>
      </c>
      <c r="C60" s="54">
        <f t="shared" si="4"/>
        <v>10680561.6</v>
      </c>
      <c r="D60" s="54">
        <f t="shared" si="7"/>
        <v>14</v>
      </c>
      <c r="E60" s="53" t="str">
        <f t="shared" si="6"/>
        <v>Pasaia</v>
      </c>
      <c r="F60" s="53">
        <f t="shared" si="10"/>
        <v>3267576</v>
      </c>
      <c r="G60" s="53">
        <f t="shared" si="9"/>
        <v>3494263</v>
      </c>
    </row>
    <row r="61" spans="1:7" x14ac:dyDescent="0.25">
      <c r="A61" s="53" t="str">
        <f t="shared" si="5"/>
        <v>Santander</v>
      </c>
      <c r="B61" s="54">
        <f t="shared" si="3"/>
        <v>6414759</v>
      </c>
      <c r="C61" s="54">
        <f t="shared" si="4"/>
        <v>6736865</v>
      </c>
      <c r="D61" s="54">
        <f t="shared" si="7"/>
        <v>15</v>
      </c>
      <c r="E61" s="53" t="str">
        <f t="shared" si="6"/>
        <v>Alicante</v>
      </c>
      <c r="F61" s="53">
        <f t="shared" si="10"/>
        <v>3213965</v>
      </c>
      <c r="G61" s="53">
        <f t="shared" si="9"/>
        <v>2634274</v>
      </c>
    </row>
    <row r="62" spans="1:7" x14ac:dyDescent="0.25">
      <c r="A62" s="53" t="str">
        <f t="shared" si="5"/>
        <v>Sevilla</v>
      </c>
      <c r="B62" s="54">
        <f t="shared" si="3"/>
        <v>3785715</v>
      </c>
      <c r="C62" s="54">
        <f t="shared" si="4"/>
        <v>4179385</v>
      </c>
      <c r="D62" s="54">
        <f t="shared" si="7"/>
        <v>21</v>
      </c>
      <c r="E62" s="53" t="str">
        <f t="shared" si="6"/>
        <v>Motril</v>
      </c>
      <c r="F62" s="53">
        <f t="shared" si="10"/>
        <v>2129302</v>
      </c>
      <c r="G62" s="53">
        <f t="shared" si="9"/>
        <v>2511555</v>
      </c>
    </row>
    <row r="63" spans="1:7" x14ac:dyDescent="0.25">
      <c r="A63" s="53" t="str">
        <f t="shared" si="5"/>
        <v>Tarragona</v>
      </c>
      <c r="B63" s="54">
        <f t="shared" si="3"/>
        <v>29385996</v>
      </c>
      <c r="C63" s="54">
        <f t="shared" si="4"/>
        <v>31168041</v>
      </c>
      <c r="D63" s="54">
        <f t="shared" si="7"/>
        <v>7</v>
      </c>
      <c r="E63" s="53" t="str">
        <f t="shared" si="6"/>
        <v>Marín y Ría de Pontevedra</v>
      </c>
      <c r="F63" s="53">
        <f t="shared" si="10"/>
        <v>2077472</v>
      </c>
      <c r="G63" s="53">
        <f t="shared" si="9"/>
        <v>2146039</v>
      </c>
    </row>
    <row r="64" spans="1:7" x14ac:dyDescent="0.25">
      <c r="A64" s="53" t="str">
        <f t="shared" si="5"/>
        <v>Valencia</v>
      </c>
      <c r="B64" s="54">
        <f t="shared" si="3"/>
        <v>78962958</v>
      </c>
      <c r="C64" s="54">
        <f t="shared" si="4"/>
        <v>84850755</v>
      </c>
      <c r="D64" s="54">
        <f t="shared" si="7"/>
        <v>2</v>
      </c>
      <c r="E64" s="53" t="str">
        <f t="shared" si="6"/>
        <v>Vilagarcía</v>
      </c>
      <c r="F64" s="53">
        <f t="shared" si="10"/>
        <v>1490296</v>
      </c>
      <c r="G64" s="53">
        <f t="shared" si="9"/>
        <v>1503591</v>
      </c>
    </row>
    <row r="65" spans="1:7" x14ac:dyDescent="0.25">
      <c r="A65" s="53" t="str">
        <f t="shared" si="5"/>
        <v>Vigo</v>
      </c>
      <c r="B65" s="54">
        <f t="shared" si="3"/>
        <v>4552302</v>
      </c>
      <c r="C65" s="54">
        <f t="shared" si="4"/>
        <v>4642899</v>
      </c>
      <c r="D65" s="54">
        <f t="shared" si="7"/>
        <v>18</v>
      </c>
      <c r="E65" s="53" t="str">
        <f t="shared" si="6"/>
        <v>Ceuta</v>
      </c>
      <c r="F65" s="53">
        <f t="shared" si="10"/>
        <v>1256875</v>
      </c>
      <c r="G65" s="53">
        <f t="shared" si="9"/>
        <v>1094162</v>
      </c>
    </row>
    <row r="66" spans="1:7" x14ac:dyDescent="0.25">
      <c r="A66" s="53" t="str">
        <f t="shared" si="5"/>
        <v>Vilagarcía</v>
      </c>
      <c r="B66" s="54">
        <f t="shared" si="3"/>
        <v>1490296</v>
      </c>
      <c r="C66" s="54">
        <f t="shared" si="4"/>
        <v>1503591</v>
      </c>
      <c r="D66" s="54">
        <f t="shared" si="7"/>
        <v>26</v>
      </c>
      <c r="E66" s="53" t="str">
        <f t="shared" si="6"/>
        <v>Melilla</v>
      </c>
      <c r="F66" s="53">
        <f t="shared" si="10"/>
        <v>572278</v>
      </c>
      <c r="G66" s="53">
        <f t="shared" si="9"/>
        <v>595430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94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884293</v>
      </c>
      <c r="C7" s="2">
        <v>802841</v>
      </c>
      <c r="D7" s="2">
        <v>7996655</v>
      </c>
      <c r="E7" s="2">
        <v>8528283</v>
      </c>
      <c r="F7" s="44">
        <f>((E7*100)/D7)-100</f>
        <v>6.6481297492514102</v>
      </c>
      <c r="G7" s="45"/>
      <c r="H7" s="45"/>
      <c r="I7" s="45"/>
    </row>
    <row r="8" spans="1:12" x14ac:dyDescent="0.25">
      <c r="A8" s="46" t="s">
        <v>136</v>
      </c>
      <c r="B8" s="3">
        <v>3593</v>
      </c>
      <c r="C8" s="3">
        <v>0</v>
      </c>
      <c r="D8" s="3">
        <v>42237</v>
      </c>
      <c r="E8" s="3">
        <v>30422</v>
      </c>
      <c r="F8" s="47">
        <f t="shared" ref="F8:F34" si="0">((E8*100)/D8)-100</f>
        <v>-27.973104150389474</v>
      </c>
      <c r="G8" s="45"/>
      <c r="H8" s="45"/>
      <c r="I8" s="45"/>
    </row>
    <row r="9" spans="1:12" x14ac:dyDescent="0.25">
      <c r="A9" s="43" t="s">
        <v>137</v>
      </c>
      <c r="B9" s="2">
        <v>18511</v>
      </c>
      <c r="C9" s="2">
        <v>7824</v>
      </c>
      <c r="D9" s="2">
        <v>140628</v>
      </c>
      <c r="E9" s="2">
        <v>104484</v>
      </c>
      <c r="F9" s="44">
        <f t="shared" si="0"/>
        <v>-25.701851693830534</v>
      </c>
      <c r="G9" s="45"/>
      <c r="H9" s="45"/>
      <c r="I9" s="45"/>
    </row>
    <row r="10" spans="1:12" x14ac:dyDescent="0.25">
      <c r="A10" s="46" t="s">
        <v>138</v>
      </c>
      <c r="B10" s="3">
        <v>52680</v>
      </c>
      <c r="C10" s="3">
        <v>74694</v>
      </c>
      <c r="D10" s="3">
        <v>601941</v>
      </c>
      <c r="E10" s="3">
        <v>651472</v>
      </c>
      <c r="F10" s="47">
        <f t="shared" si="0"/>
        <v>8.2285473160990819</v>
      </c>
      <c r="G10" s="45"/>
      <c r="H10" s="45"/>
      <c r="I10" s="45"/>
    </row>
    <row r="11" spans="1:12" x14ac:dyDescent="0.25">
      <c r="A11" s="43" t="s">
        <v>139</v>
      </c>
      <c r="B11" s="2">
        <v>2240445</v>
      </c>
      <c r="C11" s="2">
        <v>3003922</v>
      </c>
      <c r="D11" s="2">
        <v>28126069</v>
      </c>
      <c r="E11" s="2">
        <v>27286675</v>
      </c>
      <c r="F11" s="44">
        <f t="shared" si="0"/>
        <v>-2.9843985663264903</v>
      </c>
      <c r="G11" s="45"/>
      <c r="H11" s="45"/>
      <c r="I11" s="45"/>
    </row>
    <row r="12" spans="1:12" x14ac:dyDescent="0.25">
      <c r="A12" s="46" t="s">
        <v>140</v>
      </c>
      <c r="B12" s="3">
        <v>127733</v>
      </c>
      <c r="C12" s="3">
        <v>136746</v>
      </c>
      <c r="D12" s="3">
        <v>1080865</v>
      </c>
      <c r="E12" s="3">
        <v>1472293</v>
      </c>
      <c r="F12" s="47">
        <f t="shared" si="0"/>
        <v>36.214328338876726</v>
      </c>
      <c r="G12" s="45"/>
      <c r="H12" s="45"/>
      <c r="I12" s="45"/>
    </row>
    <row r="13" spans="1:12" x14ac:dyDescent="0.25">
      <c r="A13" s="43" t="s">
        <v>141</v>
      </c>
      <c r="B13" s="2">
        <v>87879</v>
      </c>
      <c r="C13" s="2">
        <v>114581</v>
      </c>
      <c r="D13" s="2">
        <v>1114658</v>
      </c>
      <c r="E13" s="2">
        <v>1547982</v>
      </c>
      <c r="F13" s="44">
        <f t="shared" si="0"/>
        <v>38.875063023815386</v>
      </c>
      <c r="G13" s="45"/>
      <c r="H13" s="45"/>
      <c r="I13" s="45"/>
    </row>
    <row r="14" spans="1:12" x14ac:dyDescent="0.25">
      <c r="A14" s="46" t="s">
        <v>142</v>
      </c>
      <c r="B14" s="3">
        <v>991816</v>
      </c>
      <c r="C14" s="3">
        <v>1684033</v>
      </c>
      <c r="D14" s="3">
        <v>12344965</v>
      </c>
      <c r="E14" s="3">
        <v>15504615</v>
      </c>
      <c r="F14" s="47">
        <f t="shared" si="0"/>
        <v>25.594645266308973</v>
      </c>
      <c r="G14" s="45"/>
      <c r="H14" s="45"/>
      <c r="I14" s="45"/>
    </row>
    <row r="15" spans="1:12" x14ac:dyDescent="0.25">
      <c r="A15" s="43" t="s">
        <v>143</v>
      </c>
      <c r="B15" s="2">
        <v>1678452</v>
      </c>
      <c r="C15" s="2">
        <v>2125367</v>
      </c>
      <c r="D15" s="2">
        <v>17764532</v>
      </c>
      <c r="E15" s="2">
        <v>20452871</v>
      </c>
      <c r="F15" s="44">
        <f t="shared" si="0"/>
        <v>15.133182230750577</v>
      </c>
      <c r="G15" s="45"/>
      <c r="H15" s="45"/>
      <c r="I15" s="45"/>
    </row>
    <row r="16" spans="1:12" x14ac:dyDescent="0.25">
      <c r="A16" s="46" t="s">
        <v>144</v>
      </c>
      <c r="B16" s="3">
        <v>2092111</v>
      </c>
      <c r="C16" s="3">
        <v>2168704</v>
      </c>
      <c r="D16" s="3">
        <v>24047180</v>
      </c>
      <c r="E16" s="3">
        <v>28011198</v>
      </c>
      <c r="F16" s="47">
        <f t="shared" si="0"/>
        <v>16.484336209068999</v>
      </c>
      <c r="G16" s="45"/>
      <c r="H16" s="45"/>
      <c r="I16" s="45"/>
    </row>
    <row r="17" spans="1:9" x14ac:dyDescent="0.25">
      <c r="A17" s="43" t="s">
        <v>145</v>
      </c>
      <c r="B17" s="2">
        <v>628842</v>
      </c>
      <c r="C17" s="2">
        <v>945407</v>
      </c>
      <c r="D17" s="2">
        <v>9912711</v>
      </c>
      <c r="E17" s="2">
        <v>10263666</v>
      </c>
      <c r="F17" s="44">
        <f t="shared" si="0"/>
        <v>3.5404542712886524</v>
      </c>
      <c r="G17" s="45"/>
      <c r="H17" s="45"/>
      <c r="I17" s="45"/>
    </row>
    <row r="18" spans="1:9" x14ac:dyDescent="0.25">
      <c r="A18" s="46" t="s">
        <v>146</v>
      </c>
      <c r="B18" s="3">
        <v>34334</v>
      </c>
      <c r="C18" s="3">
        <v>78664</v>
      </c>
      <c r="D18" s="3">
        <v>479227</v>
      </c>
      <c r="E18" s="3">
        <v>681899</v>
      </c>
      <c r="F18" s="47">
        <f t="shared" si="0"/>
        <v>42.291440173445977</v>
      </c>
      <c r="G18" s="45"/>
      <c r="H18" s="45"/>
      <c r="I18" s="45"/>
    </row>
    <row r="19" spans="1:9" x14ac:dyDescent="0.25">
      <c r="A19" s="43" t="s">
        <v>147</v>
      </c>
      <c r="B19" s="2">
        <v>353556</v>
      </c>
      <c r="C19" s="2">
        <v>280938</v>
      </c>
      <c r="D19" s="2">
        <v>3172235</v>
      </c>
      <c r="E19" s="2">
        <v>3961857</v>
      </c>
      <c r="F19" s="44">
        <f t="shared" si="0"/>
        <v>24.891661557230151</v>
      </c>
      <c r="G19" s="45"/>
      <c r="H19" s="45"/>
      <c r="I19" s="45"/>
    </row>
    <row r="20" spans="1:9" x14ac:dyDescent="0.25">
      <c r="A20" s="46" t="s">
        <v>148</v>
      </c>
      <c r="B20" s="3">
        <v>49320</v>
      </c>
      <c r="C20" s="3">
        <v>51343</v>
      </c>
      <c r="D20" s="3">
        <v>756362</v>
      </c>
      <c r="E20" s="3">
        <v>843784</v>
      </c>
      <c r="F20" s="47">
        <f t="shared" si="0"/>
        <v>11.558222121153634</v>
      </c>
      <c r="G20" s="45"/>
      <c r="H20" s="45"/>
      <c r="I20" s="45"/>
    </row>
    <row r="21" spans="1:9" x14ac:dyDescent="0.25">
      <c r="A21" s="43" t="s">
        <v>149</v>
      </c>
      <c r="B21" s="2">
        <v>2197221</v>
      </c>
      <c r="C21" s="2">
        <v>2221728</v>
      </c>
      <c r="D21" s="2">
        <v>24181628</v>
      </c>
      <c r="E21" s="2">
        <v>24871239</v>
      </c>
      <c r="F21" s="44">
        <f t="shared" si="0"/>
        <v>2.8517972404504803</v>
      </c>
      <c r="G21" s="45"/>
      <c r="H21" s="45"/>
      <c r="I21" s="45"/>
    </row>
    <row r="22" spans="1:9" x14ac:dyDescent="0.25">
      <c r="A22" s="46" t="s">
        <v>150</v>
      </c>
      <c r="B22" s="3">
        <v>661161</v>
      </c>
      <c r="C22" s="3">
        <v>607213</v>
      </c>
      <c r="D22" s="3">
        <v>8256892</v>
      </c>
      <c r="E22" s="3">
        <v>7808563</v>
      </c>
      <c r="F22" s="47">
        <f t="shared" si="0"/>
        <v>-5.4297549247343966</v>
      </c>
      <c r="G22" s="45"/>
      <c r="H22" s="45"/>
      <c r="I22" s="45"/>
    </row>
    <row r="23" spans="1:9" x14ac:dyDescent="0.25">
      <c r="A23" s="43" t="s">
        <v>151</v>
      </c>
      <c r="B23" s="2">
        <v>11256</v>
      </c>
      <c r="C23" s="2">
        <v>8930</v>
      </c>
      <c r="D23" s="2">
        <v>237269</v>
      </c>
      <c r="E23" s="2">
        <v>112638</v>
      </c>
      <c r="F23" s="44">
        <f t="shared" si="0"/>
        <v>-52.52730023728342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0</v>
      </c>
      <c r="E24" s="3">
        <v>2</v>
      </c>
      <c r="F24" s="47" t="e">
        <f t="shared" si="0"/>
        <v>#DIV/0!</v>
      </c>
      <c r="G24" s="45"/>
      <c r="H24" s="45"/>
      <c r="I24" s="45"/>
    </row>
    <row r="25" spans="1:9" x14ac:dyDescent="0.25">
      <c r="A25" s="43" t="s">
        <v>153</v>
      </c>
      <c r="B25" s="2">
        <v>6333</v>
      </c>
      <c r="C25" s="2">
        <v>6507</v>
      </c>
      <c r="D25" s="2">
        <v>64962</v>
      </c>
      <c r="E25" s="2">
        <v>64169</v>
      </c>
      <c r="F25" s="44">
        <f t="shared" si="0"/>
        <v>-1.2207136479788119</v>
      </c>
      <c r="G25" s="45"/>
      <c r="H25" s="45"/>
      <c r="I25" s="45"/>
    </row>
    <row r="26" spans="1:9" x14ac:dyDescent="0.25">
      <c r="A26" s="46" t="s">
        <v>154</v>
      </c>
      <c r="B26" s="3">
        <v>183941</v>
      </c>
      <c r="C26" s="3">
        <v>132906</v>
      </c>
      <c r="D26" s="3">
        <v>1598497</v>
      </c>
      <c r="E26" s="3">
        <v>1333641</v>
      </c>
      <c r="F26" s="47">
        <f t="shared" si="0"/>
        <v>-16.569064565025769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44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322699</v>
      </c>
      <c r="C28" s="3">
        <v>388482</v>
      </c>
      <c r="D28" s="3">
        <v>3035070</v>
      </c>
      <c r="E28" s="3">
        <v>3690469</v>
      </c>
      <c r="F28" s="47">
        <f t="shared" si="0"/>
        <v>21.594197168434334</v>
      </c>
      <c r="G28" s="45"/>
      <c r="H28" s="45"/>
      <c r="I28" s="45"/>
    </row>
    <row r="29" spans="1:9" x14ac:dyDescent="0.25">
      <c r="A29" s="43" t="s">
        <v>157</v>
      </c>
      <c r="B29" s="2">
        <v>2000</v>
      </c>
      <c r="C29" s="2">
        <v>25106</v>
      </c>
      <c r="D29" s="2">
        <v>208051</v>
      </c>
      <c r="E29" s="2">
        <v>242312</v>
      </c>
      <c r="F29" s="44">
        <f t="shared" si="0"/>
        <v>16.467596887301667</v>
      </c>
      <c r="G29" s="45"/>
      <c r="H29" s="45"/>
      <c r="I29" s="45"/>
    </row>
    <row r="30" spans="1:9" x14ac:dyDescent="0.25">
      <c r="A30" s="46" t="s">
        <v>158</v>
      </c>
      <c r="B30" s="3">
        <v>44270</v>
      </c>
      <c r="C30" s="3">
        <v>51969</v>
      </c>
      <c r="D30" s="3">
        <v>360075</v>
      </c>
      <c r="E30" s="3">
        <v>420742</v>
      </c>
      <c r="F30" s="47">
        <f t="shared" si="0"/>
        <v>16.848434353954033</v>
      </c>
      <c r="G30" s="45"/>
      <c r="H30" s="45"/>
      <c r="I30" s="45"/>
    </row>
    <row r="31" spans="1:9" x14ac:dyDescent="0.25">
      <c r="A31" s="43" t="s">
        <v>159</v>
      </c>
      <c r="B31" s="2">
        <v>1606607</v>
      </c>
      <c r="C31" s="2">
        <v>1543352</v>
      </c>
      <c r="D31" s="2">
        <v>21141198</v>
      </c>
      <c r="E31" s="2">
        <v>17667571</v>
      </c>
      <c r="F31" s="44">
        <f t="shared" si="0"/>
        <v>-16.430606250412112</v>
      </c>
      <c r="G31" s="45"/>
      <c r="H31" s="45"/>
      <c r="I31" s="45"/>
    </row>
    <row r="32" spans="1:9" x14ac:dyDescent="0.25">
      <c r="A32" s="46" t="s">
        <v>160</v>
      </c>
      <c r="B32" s="3">
        <v>516662</v>
      </c>
      <c r="C32" s="3">
        <v>449252</v>
      </c>
      <c r="D32" s="3">
        <v>3867779</v>
      </c>
      <c r="E32" s="3">
        <v>5819229</v>
      </c>
      <c r="F32" s="47">
        <f t="shared" si="0"/>
        <v>50.45402025296687</v>
      </c>
      <c r="G32" s="45"/>
      <c r="H32" s="45"/>
      <c r="I32" s="45"/>
    </row>
    <row r="33" spans="1:9" x14ac:dyDescent="0.25">
      <c r="A33" s="43" t="s">
        <v>161</v>
      </c>
      <c r="B33" s="2">
        <v>6299</v>
      </c>
      <c r="C33" s="2">
        <v>0</v>
      </c>
      <c r="D33" s="2">
        <v>51911</v>
      </c>
      <c r="E33" s="2">
        <v>31974</v>
      </c>
      <c r="F33" s="44">
        <f t="shared" si="0"/>
        <v>-38.406118163780313</v>
      </c>
      <c r="G33" s="45"/>
      <c r="H33" s="45"/>
      <c r="I33" s="45"/>
    </row>
    <row r="34" spans="1:9" x14ac:dyDescent="0.25">
      <c r="A34" s="46" t="s">
        <v>162</v>
      </c>
      <c r="B34" s="3">
        <v>25282</v>
      </c>
      <c r="C34" s="3">
        <v>8804</v>
      </c>
      <c r="D34" s="3">
        <v>273548</v>
      </c>
      <c r="E34" s="3">
        <v>299566</v>
      </c>
      <c r="F34" s="47">
        <f t="shared" si="0"/>
        <v>9.5113106292131562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14827296</v>
      </c>
      <c r="C35" s="49">
        <f t="shared" ref="C35:E35" si="1">SUM(C7:C34)</f>
        <v>16919313</v>
      </c>
      <c r="D35" s="49">
        <f t="shared" si="1"/>
        <v>170857145</v>
      </c>
      <c r="E35" s="49">
        <f t="shared" si="1"/>
        <v>181703616</v>
      </c>
      <c r="F35" s="50">
        <f t="shared" ref="F35" si="2">((E35*100)/D35)-100</f>
        <v>6.348268900314352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8528283</v>
      </c>
      <c r="C39" s="54">
        <f t="shared" si="4"/>
        <v>7996655</v>
      </c>
      <c r="D39" s="54">
        <f>_xlfn.RANK.EQ(B39,$B$39:$B$66)+COUNTIF($B$39:$B$66,B39)-1</f>
        <v>8</v>
      </c>
      <c r="E39" s="53" t="str">
        <f t="shared" ref="E39:E66" si="6">INDEX($A$39:$B$66,MATCH(ROW()-38,$D$39:$D$66,0),1)</f>
        <v>Cartagena</v>
      </c>
      <c r="F39" s="53">
        <f>LOOKUP(E39,$A$39:$A$66,$B$39:$B$66)</f>
        <v>28011198</v>
      </c>
      <c r="G39" s="53">
        <f>LOOKUP(E39,$A$39:$A$66,$C$39:$C$66)</f>
        <v>24047180</v>
      </c>
    </row>
    <row r="40" spans="1:9" x14ac:dyDescent="0.25">
      <c r="A40" s="53" t="str">
        <f t="shared" si="5"/>
        <v>Alicante</v>
      </c>
      <c r="B40" s="54">
        <f t="shared" si="3"/>
        <v>30422</v>
      </c>
      <c r="C40" s="54">
        <f t="shared" si="4"/>
        <v>42237</v>
      </c>
      <c r="D40" s="54">
        <f t="shared" ref="D40:D66" si="7">_xlfn.RANK.EQ(B40,$B$39:$B$66)+COUNTIF($B$39:$B$66,B40)-1</f>
        <v>26</v>
      </c>
      <c r="E40" s="53" t="str">
        <f t="shared" si="6"/>
        <v>Bahía de Algeciras</v>
      </c>
      <c r="F40" s="53">
        <f t="shared" ref="F40:F55" si="8">LOOKUP(E40,$A$39:$A$66,$B$39:$B$66)</f>
        <v>27286675</v>
      </c>
      <c r="G40" s="53">
        <f t="shared" ref="G40:G66" si="9">LOOKUP(E40,$A$39:$A$66,$C$39:$C$66)</f>
        <v>28126069</v>
      </c>
    </row>
    <row r="41" spans="1:9" x14ac:dyDescent="0.25">
      <c r="A41" s="53" t="str">
        <f t="shared" si="5"/>
        <v>Almería</v>
      </c>
      <c r="B41" s="54">
        <f t="shared" si="3"/>
        <v>104484</v>
      </c>
      <c r="C41" s="54">
        <f t="shared" si="4"/>
        <v>140628</v>
      </c>
      <c r="D41" s="54">
        <f t="shared" si="7"/>
        <v>23</v>
      </c>
      <c r="E41" s="53" t="str">
        <f t="shared" si="6"/>
        <v>Huelva</v>
      </c>
      <c r="F41" s="53">
        <f t="shared" si="8"/>
        <v>24871239</v>
      </c>
      <c r="G41" s="53">
        <f t="shared" si="9"/>
        <v>24181628</v>
      </c>
    </row>
    <row r="42" spans="1:9" x14ac:dyDescent="0.25">
      <c r="A42" s="53" t="str">
        <f t="shared" si="5"/>
        <v>Avilés</v>
      </c>
      <c r="B42" s="54">
        <f t="shared" si="3"/>
        <v>651472</v>
      </c>
      <c r="C42" s="54">
        <f t="shared" si="4"/>
        <v>601941</v>
      </c>
      <c r="D42" s="54">
        <f t="shared" si="7"/>
        <v>18</v>
      </c>
      <c r="E42" s="53" t="str">
        <f t="shared" si="6"/>
        <v>Bilbao</v>
      </c>
      <c r="F42" s="53">
        <f t="shared" si="8"/>
        <v>20452871</v>
      </c>
      <c r="G42" s="53">
        <f t="shared" si="9"/>
        <v>17764532</v>
      </c>
    </row>
    <row r="43" spans="1:9" x14ac:dyDescent="0.25">
      <c r="A43" s="53" t="str">
        <f t="shared" si="5"/>
        <v>Bahía de Algeciras</v>
      </c>
      <c r="B43" s="54">
        <f t="shared" si="3"/>
        <v>27286675</v>
      </c>
      <c r="C43" s="54">
        <f t="shared" si="4"/>
        <v>28126069</v>
      </c>
      <c r="D43" s="54">
        <f t="shared" si="7"/>
        <v>2</v>
      </c>
      <c r="E43" s="53" t="str">
        <f t="shared" si="6"/>
        <v>Tarragona</v>
      </c>
      <c r="F43" s="53">
        <f t="shared" si="8"/>
        <v>17667571</v>
      </c>
      <c r="G43" s="53">
        <f t="shared" si="9"/>
        <v>21141198</v>
      </c>
    </row>
    <row r="44" spans="1:9" x14ac:dyDescent="0.25">
      <c r="A44" s="53" t="str">
        <f t="shared" si="5"/>
        <v>Bahía de Cádiz</v>
      </c>
      <c r="B44" s="54">
        <f t="shared" si="3"/>
        <v>1472293</v>
      </c>
      <c r="C44" s="54">
        <f t="shared" si="4"/>
        <v>1080865</v>
      </c>
      <c r="D44" s="54">
        <f t="shared" si="7"/>
        <v>14</v>
      </c>
      <c r="E44" s="53" t="str">
        <f t="shared" si="6"/>
        <v>Barcelona</v>
      </c>
      <c r="F44" s="53">
        <f t="shared" si="8"/>
        <v>15504615</v>
      </c>
      <c r="G44" s="53">
        <f t="shared" si="9"/>
        <v>12344965</v>
      </c>
    </row>
    <row r="45" spans="1:9" x14ac:dyDescent="0.25">
      <c r="A45" s="53" t="str">
        <f t="shared" si="5"/>
        <v>Baleares</v>
      </c>
      <c r="B45" s="54">
        <f t="shared" si="3"/>
        <v>1547982</v>
      </c>
      <c r="C45" s="54">
        <f t="shared" si="4"/>
        <v>1114658</v>
      </c>
      <c r="D45" s="54">
        <f t="shared" si="7"/>
        <v>13</v>
      </c>
      <c r="E45" s="53" t="str">
        <f t="shared" si="6"/>
        <v>Castellón</v>
      </c>
      <c r="F45" s="53">
        <f t="shared" si="8"/>
        <v>10263666</v>
      </c>
      <c r="G45" s="53">
        <f t="shared" si="9"/>
        <v>9912711</v>
      </c>
    </row>
    <row r="46" spans="1:9" x14ac:dyDescent="0.25">
      <c r="A46" s="53" t="str">
        <f t="shared" si="5"/>
        <v>Barcelona</v>
      </c>
      <c r="B46" s="54">
        <f t="shared" si="3"/>
        <v>15504615</v>
      </c>
      <c r="C46" s="54">
        <f t="shared" si="4"/>
        <v>12344965</v>
      </c>
      <c r="D46" s="54">
        <f t="shared" si="7"/>
        <v>6</v>
      </c>
      <c r="E46" s="53" t="str">
        <f t="shared" si="6"/>
        <v>A Coruña</v>
      </c>
      <c r="F46" s="53">
        <f t="shared" si="8"/>
        <v>8528283</v>
      </c>
      <c r="G46" s="53">
        <f t="shared" si="9"/>
        <v>7996655</v>
      </c>
    </row>
    <row r="47" spans="1:9" x14ac:dyDescent="0.25">
      <c r="A47" s="53" t="str">
        <f t="shared" si="5"/>
        <v>Bilbao</v>
      </c>
      <c r="B47" s="54">
        <f t="shared" si="3"/>
        <v>20452871</v>
      </c>
      <c r="C47" s="54">
        <f t="shared" si="4"/>
        <v>17764532</v>
      </c>
      <c r="D47" s="54">
        <f t="shared" si="7"/>
        <v>4</v>
      </c>
      <c r="E47" s="53" t="str">
        <f t="shared" si="6"/>
        <v>Las Palmas</v>
      </c>
      <c r="F47" s="53">
        <f t="shared" si="8"/>
        <v>7808563</v>
      </c>
      <c r="G47" s="53">
        <f t="shared" si="9"/>
        <v>8256892</v>
      </c>
    </row>
    <row r="48" spans="1:9" x14ac:dyDescent="0.25">
      <c r="A48" s="53" t="str">
        <f t="shared" si="5"/>
        <v>Cartagena</v>
      </c>
      <c r="B48" s="54">
        <f t="shared" si="3"/>
        <v>28011198</v>
      </c>
      <c r="C48" s="54">
        <f t="shared" si="4"/>
        <v>24047180</v>
      </c>
      <c r="D48" s="54">
        <f t="shared" si="7"/>
        <v>1</v>
      </c>
      <c r="E48" s="53" t="str">
        <f t="shared" si="6"/>
        <v>Valencia</v>
      </c>
      <c r="F48" s="53">
        <f t="shared" si="8"/>
        <v>5819229</v>
      </c>
      <c r="G48" s="53">
        <f t="shared" si="9"/>
        <v>3867779</v>
      </c>
    </row>
    <row r="49" spans="1:7" x14ac:dyDescent="0.25">
      <c r="A49" s="53" t="str">
        <f t="shared" si="5"/>
        <v>Castellón</v>
      </c>
      <c r="B49" s="54">
        <f t="shared" si="3"/>
        <v>10263666</v>
      </c>
      <c r="C49" s="54">
        <f t="shared" si="4"/>
        <v>9912711</v>
      </c>
      <c r="D49" s="54">
        <f t="shared" si="7"/>
        <v>7</v>
      </c>
      <c r="E49" s="53" t="str">
        <f t="shared" si="6"/>
        <v>Ferrol-San Cibrao</v>
      </c>
      <c r="F49" s="53">
        <f t="shared" si="8"/>
        <v>3961857</v>
      </c>
      <c r="G49" s="53">
        <f t="shared" si="9"/>
        <v>3172235</v>
      </c>
    </row>
    <row r="50" spans="1:7" x14ac:dyDescent="0.25">
      <c r="A50" s="53" t="str">
        <f t="shared" si="5"/>
        <v>Ceuta</v>
      </c>
      <c r="B50" s="54">
        <f t="shared" si="3"/>
        <v>681899</v>
      </c>
      <c r="C50" s="54">
        <f t="shared" si="4"/>
        <v>479227</v>
      </c>
      <c r="D50" s="54">
        <f t="shared" si="7"/>
        <v>17</v>
      </c>
      <c r="E50" s="53" t="str">
        <f t="shared" si="6"/>
        <v>Santa Cruz de Tenerife</v>
      </c>
      <c r="F50" s="53">
        <f t="shared" si="8"/>
        <v>3690469</v>
      </c>
      <c r="G50" s="53">
        <f t="shared" si="9"/>
        <v>3035070</v>
      </c>
    </row>
    <row r="51" spans="1:7" x14ac:dyDescent="0.25">
      <c r="A51" s="53" t="str">
        <f t="shared" si="5"/>
        <v>Ferrol-San Cibrao</v>
      </c>
      <c r="B51" s="54">
        <f t="shared" si="3"/>
        <v>3961857</v>
      </c>
      <c r="C51" s="54">
        <f t="shared" si="4"/>
        <v>3172235</v>
      </c>
      <c r="D51" s="54">
        <f t="shared" si="7"/>
        <v>11</v>
      </c>
      <c r="E51" s="53" t="str">
        <f t="shared" si="6"/>
        <v>Baleares</v>
      </c>
      <c r="F51" s="53">
        <f t="shared" si="8"/>
        <v>1547982</v>
      </c>
      <c r="G51" s="53">
        <f t="shared" si="9"/>
        <v>1114658</v>
      </c>
    </row>
    <row r="52" spans="1:7" x14ac:dyDescent="0.25">
      <c r="A52" s="53" t="str">
        <f t="shared" si="5"/>
        <v>Gijón</v>
      </c>
      <c r="B52" s="54">
        <f t="shared" si="3"/>
        <v>843784</v>
      </c>
      <c r="C52" s="54">
        <f t="shared" si="4"/>
        <v>756362</v>
      </c>
      <c r="D52" s="54">
        <f t="shared" si="7"/>
        <v>16</v>
      </c>
      <c r="E52" s="53" t="str">
        <f t="shared" si="6"/>
        <v>Bahía de Cádiz</v>
      </c>
      <c r="F52" s="53">
        <f t="shared" si="8"/>
        <v>1472293</v>
      </c>
      <c r="G52" s="53">
        <f t="shared" si="9"/>
        <v>1080865</v>
      </c>
    </row>
    <row r="53" spans="1:7" x14ac:dyDescent="0.25">
      <c r="A53" s="53" t="str">
        <f t="shared" si="5"/>
        <v>Huelva</v>
      </c>
      <c r="B53" s="54">
        <f t="shared" si="3"/>
        <v>24871239</v>
      </c>
      <c r="C53" s="54">
        <f t="shared" si="4"/>
        <v>24181628</v>
      </c>
      <c r="D53" s="54">
        <f t="shared" si="7"/>
        <v>3</v>
      </c>
      <c r="E53" s="53" t="str">
        <f t="shared" si="6"/>
        <v>Motril</v>
      </c>
      <c r="F53" s="53">
        <f t="shared" si="8"/>
        <v>1333641</v>
      </c>
      <c r="G53" s="53">
        <f t="shared" si="9"/>
        <v>1598497</v>
      </c>
    </row>
    <row r="54" spans="1:7" x14ac:dyDescent="0.25">
      <c r="A54" s="53" t="str">
        <f t="shared" si="5"/>
        <v>Las Palmas</v>
      </c>
      <c r="B54" s="54">
        <f t="shared" si="3"/>
        <v>7808563</v>
      </c>
      <c r="C54" s="54">
        <f t="shared" si="4"/>
        <v>8256892</v>
      </c>
      <c r="D54" s="54">
        <f t="shared" si="7"/>
        <v>9</v>
      </c>
      <c r="E54" s="53" t="str">
        <f t="shared" si="6"/>
        <v>Gijón</v>
      </c>
      <c r="F54" s="53">
        <f t="shared" si="8"/>
        <v>843784</v>
      </c>
      <c r="G54" s="53">
        <f t="shared" si="9"/>
        <v>756362</v>
      </c>
    </row>
    <row r="55" spans="1:7" x14ac:dyDescent="0.25">
      <c r="A55" s="53" t="str">
        <f t="shared" si="5"/>
        <v>Málaga</v>
      </c>
      <c r="B55" s="54">
        <f t="shared" si="3"/>
        <v>112638</v>
      </c>
      <c r="C55" s="54">
        <f t="shared" si="4"/>
        <v>237269</v>
      </c>
      <c r="D55" s="54">
        <f t="shared" si="7"/>
        <v>22</v>
      </c>
      <c r="E55" s="53" t="str">
        <f t="shared" si="6"/>
        <v>Ceuta</v>
      </c>
      <c r="F55" s="53">
        <f t="shared" si="8"/>
        <v>681899</v>
      </c>
      <c r="G55" s="53">
        <f t="shared" si="9"/>
        <v>479227</v>
      </c>
    </row>
    <row r="56" spans="1:7" x14ac:dyDescent="0.25">
      <c r="A56" s="53" t="str">
        <f t="shared" si="5"/>
        <v>Marín y Ría de Pontevedra</v>
      </c>
      <c r="B56" s="54">
        <f t="shared" si="3"/>
        <v>2</v>
      </c>
      <c r="C56" s="54">
        <f t="shared" si="4"/>
        <v>0</v>
      </c>
      <c r="D56" s="54">
        <f t="shared" si="7"/>
        <v>27</v>
      </c>
      <c r="E56" s="53" t="str">
        <f t="shared" si="6"/>
        <v>Avilés</v>
      </c>
      <c r="F56" s="53">
        <f t="shared" ref="F56:F66" si="10">LOOKUP(E56,$A$39:$A$66,$B$39:$B$66)</f>
        <v>651472</v>
      </c>
      <c r="G56" s="53">
        <f t="shared" si="9"/>
        <v>601941</v>
      </c>
    </row>
    <row r="57" spans="1:7" x14ac:dyDescent="0.25">
      <c r="A57" s="53" t="str">
        <f t="shared" si="5"/>
        <v>Melilla</v>
      </c>
      <c r="B57" s="54">
        <f t="shared" si="3"/>
        <v>64169</v>
      </c>
      <c r="C57" s="54">
        <f t="shared" si="4"/>
        <v>64962</v>
      </c>
      <c r="D57" s="54">
        <f t="shared" si="7"/>
        <v>24</v>
      </c>
      <c r="E57" s="53" t="str">
        <f t="shared" si="6"/>
        <v>Sevilla</v>
      </c>
      <c r="F57" s="53">
        <f t="shared" si="10"/>
        <v>420742</v>
      </c>
      <c r="G57" s="53">
        <f t="shared" si="9"/>
        <v>360075</v>
      </c>
    </row>
    <row r="58" spans="1:7" x14ac:dyDescent="0.25">
      <c r="A58" s="53" t="str">
        <f t="shared" si="5"/>
        <v>Motril</v>
      </c>
      <c r="B58" s="54">
        <f t="shared" si="3"/>
        <v>1333641</v>
      </c>
      <c r="C58" s="54">
        <f t="shared" si="4"/>
        <v>1598497</v>
      </c>
      <c r="D58" s="54">
        <f t="shared" si="7"/>
        <v>15</v>
      </c>
      <c r="E58" s="53" t="str">
        <f t="shared" si="6"/>
        <v>Vilagarcía</v>
      </c>
      <c r="F58" s="53">
        <f t="shared" si="10"/>
        <v>299566</v>
      </c>
      <c r="G58" s="53">
        <f t="shared" si="9"/>
        <v>273548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str">
        <f t="shared" si="6"/>
        <v>Santander</v>
      </c>
      <c r="F59" s="53">
        <f t="shared" si="10"/>
        <v>242312</v>
      </c>
      <c r="G59" s="53">
        <f t="shared" si="9"/>
        <v>208051</v>
      </c>
    </row>
    <row r="60" spans="1:7" x14ac:dyDescent="0.25">
      <c r="A60" s="53" t="str">
        <f t="shared" si="5"/>
        <v>Santa Cruz de Tenerife</v>
      </c>
      <c r="B60" s="54">
        <f t="shared" si="3"/>
        <v>3690469</v>
      </c>
      <c r="C60" s="54">
        <f t="shared" si="4"/>
        <v>3035070</v>
      </c>
      <c r="D60" s="54">
        <f t="shared" si="7"/>
        <v>12</v>
      </c>
      <c r="E60" s="53" t="str">
        <f t="shared" si="6"/>
        <v>Málaga</v>
      </c>
      <c r="F60" s="53">
        <f t="shared" si="10"/>
        <v>112638</v>
      </c>
      <c r="G60" s="53">
        <f t="shared" si="9"/>
        <v>237269</v>
      </c>
    </row>
    <row r="61" spans="1:7" x14ac:dyDescent="0.25">
      <c r="A61" s="53" t="str">
        <f t="shared" si="5"/>
        <v>Santander</v>
      </c>
      <c r="B61" s="54">
        <f t="shared" si="3"/>
        <v>242312</v>
      </c>
      <c r="C61" s="54">
        <f t="shared" si="4"/>
        <v>208051</v>
      </c>
      <c r="D61" s="54">
        <f t="shared" si="7"/>
        <v>21</v>
      </c>
      <c r="E61" s="53" t="str">
        <f t="shared" si="6"/>
        <v>Almería</v>
      </c>
      <c r="F61" s="53">
        <f t="shared" si="10"/>
        <v>104484</v>
      </c>
      <c r="G61" s="53">
        <f t="shared" si="9"/>
        <v>140628</v>
      </c>
    </row>
    <row r="62" spans="1:7" x14ac:dyDescent="0.25">
      <c r="A62" s="53" t="str">
        <f t="shared" si="5"/>
        <v>Sevilla</v>
      </c>
      <c r="B62" s="54">
        <f t="shared" si="3"/>
        <v>420742</v>
      </c>
      <c r="C62" s="54">
        <f t="shared" si="4"/>
        <v>360075</v>
      </c>
      <c r="D62" s="54">
        <f t="shared" si="7"/>
        <v>19</v>
      </c>
      <c r="E62" s="53" t="str">
        <f t="shared" si="6"/>
        <v>Melilla</v>
      </c>
      <c r="F62" s="53">
        <f t="shared" si="10"/>
        <v>64169</v>
      </c>
      <c r="G62" s="53">
        <f t="shared" si="9"/>
        <v>64962</v>
      </c>
    </row>
    <row r="63" spans="1:7" x14ac:dyDescent="0.25">
      <c r="A63" s="53" t="str">
        <f t="shared" si="5"/>
        <v>Tarragona</v>
      </c>
      <c r="B63" s="54">
        <f t="shared" si="3"/>
        <v>17667571</v>
      </c>
      <c r="C63" s="54">
        <f t="shared" si="4"/>
        <v>21141198</v>
      </c>
      <c r="D63" s="54">
        <f t="shared" si="7"/>
        <v>5</v>
      </c>
      <c r="E63" s="53" t="str">
        <f t="shared" si="6"/>
        <v>Vigo</v>
      </c>
      <c r="F63" s="53">
        <f t="shared" si="10"/>
        <v>31974</v>
      </c>
      <c r="G63" s="53">
        <f t="shared" si="9"/>
        <v>51911</v>
      </c>
    </row>
    <row r="64" spans="1:7" x14ac:dyDescent="0.25">
      <c r="A64" s="53" t="str">
        <f t="shared" si="5"/>
        <v>Valencia</v>
      </c>
      <c r="B64" s="54">
        <f t="shared" si="3"/>
        <v>5819229</v>
      </c>
      <c r="C64" s="54">
        <f t="shared" si="4"/>
        <v>3867779</v>
      </c>
      <c r="D64" s="54">
        <f t="shared" si="7"/>
        <v>10</v>
      </c>
      <c r="E64" s="53" t="str">
        <f t="shared" si="6"/>
        <v>Alicante</v>
      </c>
      <c r="F64" s="53">
        <f t="shared" si="10"/>
        <v>30422</v>
      </c>
      <c r="G64" s="53">
        <f t="shared" si="9"/>
        <v>42237</v>
      </c>
    </row>
    <row r="65" spans="1:7" x14ac:dyDescent="0.25">
      <c r="A65" s="53" t="str">
        <f t="shared" si="5"/>
        <v>Vigo</v>
      </c>
      <c r="B65" s="54">
        <f t="shared" si="3"/>
        <v>31974</v>
      </c>
      <c r="C65" s="54">
        <f t="shared" si="4"/>
        <v>51911</v>
      </c>
      <c r="D65" s="54">
        <f t="shared" si="7"/>
        <v>25</v>
      </c>
      <c r="E65" s="53" t="str">
        <f t="shared" si="6"/>
        <v>Marín y Ría de Pontevedra</v>
      </c>
      <c r="F65" s="53">
        <f t="shared" si="10"/>
        <v>2</v>
      </c>
      <c r="G65" s="53">
        <f t="shared" si="9"/>
        <v>0</v>
      </c>
    </row>
    <row r="66" spans="1:7" x14ac:dyDescent="0.25">
      <c r="A66" s="53" t="str">
        <f t="shared" si="5"/>
        <v>Vilagarcía</v>
      </c>
      <c r="B66" s="54">
        <f t="shared" si="3"/>
        <v>299566</v>
      </c>
      <c r="C66" s="54">
        <f t="shared" si="4"/>
        <v>273548</v>
      </c>
      <c r="D66" s="54">
        <f t="shared" si="7"/>
        <v>20</v>
      </c>
      <c r="E66" s="53" t="str">
        <f t="shared" si="6"/>
        <v>Pasaia</v>
      </c>
      <c r="F66" s="53">
        <f t="shared" si="10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95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325609</v>
      </c>
      <c r="C7" s="2">
        <v>726454</v>
      </c>
      <c r="D7" s="2">
        <v>2934090</v>
      </c>
      <c r="E7" s="2">
        <v>5392360</v>
      </c>
      <c r="F7" s="44">
        <f>((E7*100)/D7)-100</f>
        <v>83.783046873136129</v>
      </c>
      <c r="G7" s="45"/>
      <c r="H7" s="45"/>
      <c r="I7" s="45"/>
    </row>
    <row r="8" spans="1:12" x14ac:dyDescent="0.25">
      <c r="A8" s="46" t="s">
        <v>136</v>
      </c>
      <c r="B8" s="3">
        <v>146214</v>
      </c>
      <c r="C8" s="3">
        <v>140621</v>
      </c>
      <c r="D8" s="3">
        <v>1300401</v>
      </c>
      <c r="E8" s="3">
        <v>1659168</v>
      </c>
      <c r="F8" s="47">
        <f t="shared" ref="F8:F34" si="0">((E8*100)/D8)-100</f>
        <v>27.588951408065668</v>
      </c>
      <c r="G8" s="45"/>
      <c r="H8" s="45"/>
      <c r="I8" s="45"/>
    </row>
    <row r="9" spans="1:12" x14ac:dyDescent="0.25">
      <c r="A9" s="43" t="s">
        <v>137</v>
      </c>
      <c r="B9" s="2">
        <v>321761</v>
      </c>
      <c r="C9" s="2">
        <v>384542</v>
      </c>
      <c r="D9" s="2">
        <v>4188630</v>
      </c>
      <c r="E9" s="2">
        <v>3914005</v>
      </c>
      <c r="F9" s="44">
        <f t="shared" si="0"/>
        <v>-6.5564396950792911</v>
      </c>
      <c r="G9" s="45"/>
      <c r="H9" s="45"/>
      <c r="I9" s="45"/>
    </row>
    <row r="10" spans="1:12" x14ac:dyDescent="0.25">
      <c r="A10" s="46" t="s">
        <v>138</v>
      </c>
      <c r="B10" s="3">
        <v>226194</v>
      </c>
      <c r="C10" s="3">
        <v>193046</v>
      </c>
      <c r="D10" s="3">
        <v>2879791</v>
      </c>
      <c r="E10" s="3">
        <v>2795247</v>
      </c>
      <c r="F10" s="47">
        <f t="shared" si="0"/>
        <v>-2.9357686026520611</v>
      </c>
      <c r="G10" s="45"/>
      <c r="H10" s="45"/>
      <c r="I10" s="45"/>
    </row>
    <row r="11" spans="1:12" x14ac:dyDescent="0.25">
      <c r="A11" s="43" t="s">
        <v>139</v>
      </c>
      <c r="B11" s="2">
        <v>51447</v>
      </c>
      <c r="C11" s="2">
        <v>88569</v>
      </c>
      <c r="D11" s="2">
        <v>664448</v>
      </c>
      <c r="E11" s="2">
        <v>1376367</v>
      </c>
      <c r="F11" s="44">
        <f t="shared" si="0"/>
        <v>107.1444266518975</v>
      </c>
      <c r="G11" s="45"/>
      <c r="H11" s="45"/>
      <c r="I11" s="45"/>
    </row>
    <row r="12" spans="1:12" x14ac:dyDescent="0.25">
      <c r="A12" s="46" t="s">
        <v>140</v>
      </c>
      <c r="B12" s="3">
        <v>190829</v>
      </c>
      <c r="C12" s="3">
        <v>166995</v>
      </c>
      <c r="D12" s="3">
        <v>1308133</v>
      </c>
      <c r="E12" s="3">
        <v>1878025</v>
      </c>
      <c r="F12" s="47">
        <f t="shared" si="0"/>
        <v>43.565294966184638</v>
      </c>
      <c r="G12" s="45"/>
      <c r="H12" s="45"/>
      <c r="I12" s="45"/>
    </row>
    <row r="13" spans="1:12" x14ac:dyDescent="0.25">
      <c r="A13" s="43" t="s">
        <v>141</v>
      </c>
      <c r="B13" s="2">
        <v>32726</v>
      </c>
      <c r="C13" s="2">
        <v>35122</v>
      </c>
      <c r="D13" s="2">
        <v>356648</v>
      </c>
      <c r="E13" s="2">
        <v>382225</v>
      </c>
      <c r="F13" s="44">
        <f t="shared" si="0"/>
        <v>7.1714968260021124</v>
      </c>
      <c r="G13" s="45"/>
      <c r="H13" s="45"/>
      <c r="I13" s="45"/>
    </row>
    <row r="14" spans="1:12" x14ac:dyDescent="0.25">
      <c r="A14" s="46" t="s">
        <v>142</v>
      </c>
      <c r="B14" s="3">
        <v>414896</v>
      </c>
      <c r="C14" s="3">
        <v>479917</v>
      </c>
      <c r="D14" s="3">
        <v>4459744</v>
      </c>
      <c r="E14" s="3">
        <v>4549252</v>
      </c>
      <c r="F14" s="47">
        <f t="shared" si="0"/>
        <v>2.007021030803557</v>
      </c>
      <c r="G14" s="45"/>
      <c r="H14" s="45"/>
      <c r="I14" s="45"/>
    </row>
    <row r="15" spans="1:12" x14ac:dyDescent="0.25">
      <c r="A15" s="43" t="s">
        <v>143</v>
      </c>
      <c r="B15" s="2">
        <v>266416</v>
      </c>
      <c r="C15" s="2">
        <v>317634</v>
      </c>
      <c r="D15" s="2">
        <v>4651321</v>
      </c>
      <c r="E15" s="2">
        <v>3752882</v>
      </c>
      <c r="F15" s="44">
        <f t="shared" si="0"/>
        <v>-19.315781473693178</v>
      </c>
      <c r="G15" s="45"/>
      <c r="H15" s="45"/>
      <c r="I15" s="45"/>
    </row>
    <row r="16" spans="1:12" x14ac:dyDescent="0.25">
      <c r="A16" s="46" t="s">
        <v>144</v>
      </c>
      <c r="B16" s="3">
        <v>603993</v>
      </c>
      <c r="C16" s="3">
        <v>688423</v>
      </c>
      <c r="D16" s="3">
        <v>6021397</v>
      </c>
      <c r="E16" s="3">
        <v>7367627</v>
      </c>
      <c r="F16" s="47">
        <f t="shared" si="0"/>
        <v>22.357436322501243</v>
      </c>
      <c r="G16" s="45"/>
      <c r="H16" s="45"/>
      <c r="I16" s="45"/>
    </row>
    <row r="17" spans="1:9" x14ac:dyDescent="0.25">
      <c r="A17" s="43" t="s">
        <v>145</v>
      </c>
      <c r="B17" s="2">
        <v>932922</v>
      </c>
      <c r="C17" s="2">
        <v>397210</v>
      </c>
      <c r="D17" s="2">
        <v>9385244</v>
      </c>
      <c r="E17" s="2">
        <v>9156401</v>
      </c>
      <c r="F17" s="44">
        <f t="shared" si="0"/>
        <v>-2.4383276556262103</v>
      </c>
      <c r="G17" s="45"/>
      <c r="H17" s="45"/>
      <c r="I17" s="45"/>
    </row>
    <row r="18" spans="1:9" x14ac:dyDescent="0.25">
      <c r="A18" s="46" t="s">
        <v>146</v>
      </c>
      <c r="B18" s="3">
        <v>1400</v>
      </c>
      <c r="C18" s="3">
        <v>0</v>
      </c>
      <c r="D18" s="3">
        <v>15911</v>
      </c>
      <c r="E18" s="3">
        <v>5856</v>
      </c>
      <c r="F18" s="47">
        <f t="shared" si="0"/>
        <v>-63.195273710011939</v>
      </c>
      <c r="G18" s="45"/>
      <c r="H18" s="45"/>
      <c r="I18" s="45"/>
    </row>
    <row r="19" spans="1:9" x14ac:dyDescent="0.25">
      <c r="A19" s="43" t="s">
        <v>147</v>
      </c>
      <c r="B19" s="2">
        <v>492375</v>
      </c>
      <c r="C19" s="2">
        <v>489178</v>
      </c>
      <c r="D19" s="2">
        <v>5994200</v>
      </c>
      <c r="E19" s="2">
        <v>6856470</v>
      </c>
      <c r="F19" s="44">
        <f t="shared" si="0"/>
        <v>14.385072236495276</v>
      </c>
      <c r="G19" s="45"/>
      <c r="H19" s="45"/>
      <c r="I19" s="45"/>
    </row>
    <row r="20" spans="1:9" x14ac:dyDescent="0.25">
      <c r="A20" s="46" t="s">
        <v>148</v>
      </c>
      <c r="B20" s="3">
        <v>997373</v>
      </c>
      <c r="C20" s="3">
        <v>1821197</v>
      </c>
      <c r="D20" s="3">
        <v>14209772</v>
      </c>
      <c r="E20" s="3">
        <v>16938901</v>
      </c>
      <c r="F20" s="47">
        <f t="shared" si="0"/>
        <v>19.20600133485604</v>
      </c>
      <c r="G20" s="45"/>
      <c r="H20" s="45"/>
      <c r="I20" s="45"/>
    </row>
    <row r="21" spans="1:9" x14ac:dyDescent="0.25">
      <c r="A21" s="43" t="s">
        <v>149</v>
      </c>
      <c r="B21" s="2">
        <v>402891</v>
      </c>
      <c r="C21" s="2">
        <v>570081</v>
      </c>
      <c r="D21" s="2">
        <v>5029739</v>
      </c>
      <c r="E21" s="2">
        <v>5711606</v>
      </c>
      <c r="F21" s="44">
        <f t="shared" si="0"/>
        <v>13.556707415633298</v>
      </c>
      <c r="G21" s="45"/>
      <c r="H21" s="45"/>
      <c r="I21" s="45"/>
    </row>
    <row r="22" spans="1:9" x14ac:dyDescent="0.25">
      <c r="A22" s="46" t="s">
        <v>150</v>
      </c>
      <c r="B22" s="3">
        <v>19976</v>
      </c>
      <c r="C22" s="3">
        <v>20477</v>
      </c>
      <c r="D22" s="3">
        <v>423729</v>
      </c>
      <c r="E22" s="3">
        <v>362686</v>
      </c>
      <c r="F22" s="47">
        <f t="shared" si="0"/>
        <v>-14.406141661297667</v>
      </c>
      <c r="G22" s="45"/>
      <c r="H22" s="45"/>
      <c r="I22" s="45"/>
    </row>
    <row r="23" spans="1:9" x14ac:dyDescent="0.25">
      <c r="A23" s="43" t="s">
        <v>151</v>
      </c>
      <c r="B23" s="2">
        <v>67279</v>
      </c>
      <c r="C23" s="2">
        <v>130538</v>
      </c>
      <c r="D23" s="2">
        <v>1500579</v>
      </c>
      <c r="E23" s="2">
        <v>1374387</v>
      </c>
      <c r="F23" s="44">
        <f t="shared" si="0"/>
        <v>-8.4095539121898923</v>
      </c>
      <c r="G23" s="45"/>
      <c r="H23" s="45"/>
      <c r="I23" s="45"/>
    </row>
    <row r="24" spans="1:9" x14ac:dyDescent="0.25">
      <c r="A24" s="46" t="s">
        <v>152</v>
      </c>
      <c r="B24" s="3">
        <v>160575</v>
      </c>
      <c r="C24" s="3">
        <v>59049</v>
      </c>
      <c r="D24" s="3">
        <v>957566</v>
      </c>
      <c r="E24" s="3">
        <v>1039590</v>
      </c>
      <c r="F24" s="47">
        <f t="shared" si="0"/>
        <v>8.5658847536357854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4135</v>
      </c>
      <c r="D25" s="2">
        <v>39438</v>
      </c>
      <c r="E25" s="2">
        <v>27555</v>
      </c>
      <c r="F25" s="44">
        <f t="shared" si="0"/>
        <v>-30.130838277803136</v>
      </c>
      <c r="G25" s="45"/>
      <c r="H25" s="45"/>
      <c r="I25" s="45"/>
    </row>
    <row r="26" spans="1:9" x14ac:dyDescent="0.25">
      <c r="A26" s="46" t="s">
        <v>154</v>
      </c>
      <c r="B26" s="3">
        <v>10491</v>
      </c>
      <c r="C26" s="3">
        <v>19130</v>
      </c>
      <c r="D26" s="3">
        <v>741508</v>
      </c>
      <c r="E26" s="3">
        <v>650395</v>
      </c>
      <c r="F26" s="47">
        <f t="shared" si="0"/>
        <v>-12.287527578933734</v>
      </c>
      <c r="G26" s="45"/>
      <c r="H26" s="45"/>
      <c r="I26" s="45"/>
    </row>
    <row r="27" spans="1:9" x14ac:dyDescent="0.25">
      <c r="A27" s="43" t="s">
        <v>155</v>
      </c>
      <c r="B27" s="2">
        <v>118040</v>
      </c>
      <c r="C27" s="2">
        <v>102478</v>
      </c>
      <c r="D27" s="2">
        <v>1104420</v>
      </c>
      <c r="E27" s="2">
        <v>904069</v>
      </c>
      <c r="F27" s="44">
        <f t="shared" si="0"/>
        <v>-18.140834102968071</v>
      </c>
      <c r="G27" s="45"/>
      <c r="H27" s="45"/>
      <c r="I27" s="45"/>
    </row>
    <row r="28" spans="1:9" x14ac:dyDescent="0.25">
      <c r="A28" s="46" t="s">
        <v>156</v>
      </c>
      <c r="B28" s="3">
        <v>38701</v>
      </c>
      <c r="C28" s="3">
        <v>41033</v>
      </c>
      <c r="D28" s="3">
        <v>449461.60000000003</v>
      </c>
      <c r="E28" s="3">
        <v>408558</v>
      </c>
      <c r="F28" s="47">
        <f t="shared" si="0"/>
        <v>-9.1005772239497276</v>
      </c>
      <c r="G28" s="45"/>
      <c r="H28" s="45"/>
      <c r="I28" s="45"/>
    </row>
    <row r="29" spans="1:9" x14ac:dyDescent="0.25">
      <c r="A29" s="43" t="s">
        <v>157</v>
      </c>
      <c r="B29" s="2">
        <v>422418</v>
      </c>
      <c r="C29" s="2">
        <v>300078</v>
      </c>
      <c r="D29" s="2">
        <v>3537849</v>
      </c>
      <c r="E29" s="2">
        <v>3410479</v>
      </c>
      <c r="F29" s="44">
        <f t="shared" si="0"/>
        <v>-3.6002101842107948</v>
      </c>
      <c r="G29" s="45"/>
      <c r="H29" s="45"/>
      <c r="I29" s="45"/>
    </row>
    <row r="30" spans="1:9" x14ac:dyDescent="0.25">
      <c r="A30" s="46" t="s">
        <v>158</v>
      </c>
      <c r="B30" s="3">
        <v>203404</v>
      </c>
      <c r="C30" s="3">
        <v>180464</v>
      </c>
      <c r="D30" s="3">
        <v>2160019</v>
      </c>
      <c r="E30" s="3">
        <v>1786878</v>
      </c>
      <c r="F30" s="47">
        <f t="shared" si="0"/>
        <v>-17.274894341207187</v>
      </c>
      <c r="G30" s="45"/>
      <c r="H30" s="45"/>
      <c r="I30" s="45"/>
    </row>
    <row r="31" spans="1:9" x14ac:dyDescent="0.25">
      <c r="A31" s="43" t="s">
        <v>159</v>
      </c>
      <c r="B31" s="2">
        <v>627679</v>
      </c>
      <c r="C31" s="2">
        <v>791483</v>
      </c>
      <c r="D31" s="2">
        <v>7744291</v>
      </c>
      <c r="E31" s="2">
        <v>9323254</v>
      </c>
      <c r="F31" s="44">
        <f t="shared" si="0"/>
        <v>20.388735392303829</v>
      </c>
      <c r="G31" s="45"/>
      <c r="H31" s="45"/>
      <c r="I31" s="45"/>
    </row>
    <row r="32" spans="1:9" x14ac:dyDescent="0.25">
      <c r="A32" s="46" t="s">
        <v>160</v>
      </c>
      <c r="B32" s="3">
        <v>203376</v>
      </c>
      <c r="C32" s="3">
        <v>105512</v>
      </c>
      <c r="D32" s="3">
        <v>2159064</v>
      </c>
      <c r="E32" s="3">
        <v>2255164</v>
      </c>
      <c r="F32" s="47">
        <f t="shared" si="0"/>
        <v>4.4510028419722687</v>
      </c>
      <c r="G32" s="45"/>
      <c r="H32" s="45"/>
      <c r="I32" s="45"/>
    </row>
    <row r="33" spans="1:9" x14ac:dyDescent="0.25">
      <c r="A33" s="43" t="s">
        <v>161</v>
      </c>
      <c r="B33" s="2">
        <v>28566</v>
      </c>
      <c r="C33" s="2">
        <v>17530</v>
      </c>
      <c r="D33" s="2">
        <v>337330</v>
      </c>
      <c r="E33" s="2">
        <v>304134</v>
      </c>
      <c r="F33" s="44">
        <f t="shared" si="0"/>
        <v>-9.8408087036433187</v>
      </c>
      <c r="G33" s="45"/>
      <c r="H33" s="45"/>
      <c r="I33" s="45"/>
    </row>
    <row r="34" spans="1:9" x14ac:dyDescent="0.25">
      <c r="A34" s="46" t="s">
        <v>162</v>
      </c>
      <c r="B34" s="3">
        <v>49179</v>
      </c>
      <c r="C34" s="3">
        <v>38928</v>
      </c>
      <c r="D34" s="3">
        <v>425965</v>
      </c>
      <c r="E34" s="3">
        <v>401187</v>
      </c>
      <c r="F34" s="47">
        <f t="shared" si="0"/>
        <v>-5.8169098400103252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7356730</v>
      </c>
      <c r="C35" s="49">
        <f t="shared" ref="C35:E35" si="1">SUM(C7:C34)</f>
        <v>8309824</v>
      </c>
      <c r="D35" s="49">
        <f t="shared" si="1"/>
        <v>84980688.599999994</v>
      </c>
      <c r="E35" s="49">
        <f t="shared" si="1"/>
        <v>93984728</v>
      </c>
      <c r="F35" s="50">
        <f t="shared" ref="F35" si="2">((E35*100)/D35)-100</f>
        <v>10.59539472830302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5392360</v>
      </c>
      <c r="C39" s="54">
        <f t="shared" si="4"/>
        <v>2934090</v>
      </c>
      <c r="D39" s="54">
        <f>_xlfn.RANK.EQ(B39,$B$39:$B$66)+COUNTIF($B$39:$B$66,B39)-1</f>
        <v>7</v>
      </c>
      <c r="E39" s="53" t="str">
        <f t="shared" ref="E39:E66" si="6">INDEX($A$39:$B$66,MATCH(ROW()-38,$D$39:$D$66,0),1)</f>
        <v>Gijón</v>
      </c>
      <c r="F39" s="53">
        <f>LOOKUP(E39,$A$39:$A$66,$B$39:$B$66)</f>
        <v>16938901</v>
      </c>
      <c r="G39" s="53">
        <f>LOOKUP(E39,$A$39:$A$66,$C$39:$C$66)</f>
        <v>14209772</v>
      </c>
    </row>
    <row r="40" spans="1:9" x14ac:dyDescent="0.25">
      <c r="A40" s="53" t="str">
        <f t="shared" si="5"/>
        <v>Alicante</v>
      </c>
      <c r="B40" s="54">
        <f t="shared" si="3"/>
        <v>1659168</v>
      </c>
      <c r="C40" s="54">
        <f t="shared" si="4"/>
        <v>1300401</v>
      </c>
      <c r="D40" s="54">
        <f t="shared" ref="D40:D66" si="7">_xlfn.RANK.EQ(B40,$B$39:$B$66)+COUNTIF($B$39:$B$66,B40)-1</f>
        <v>16</v>
      </c>
      <c r="E40" s="53" t="str">
        <f t="shared" si="6"/>
        <v>Tarragona</v>
      </c>
      <c r="F40" s="53">
        <f t="shared" ref="F40:F55" si="8">LOOKUP(E40,$A$39:$A$66,$B$39:$B$66)</f>
        <v>9323254</v>
      </c>
      <c r="G40" s="53">
        <f t="shared" ref="G40:G66" si="9">LOOKUP(E40,$A$39:$A$66,$C$39:$C$66)</f>
        <v>7744291</v>
      </c>
    </row>
    <row r="41" spans="1:9" x14ac:dyDescent="0.25">
      <c r="A41" s="53" t="str">
        <f t="shared" si="5"/>
        <v>Almería</v>
      </c>
      <c r="B41" s="54">
        <f t="shared" si="3"/>
        <v>3914005</v>
      </c>
      <c r="C41" s="54">
        <f t="shared" si="4"/>
        <v>4188630</v>
      </c>
      <c r="D41" s="54">
        <f t="shared" si="7"/>
        <v>9</v>
      </c>
      <c r="E41" s="53" t="str">
        <f t="shared" si="6"/>
        <v>Castellón</v>
      </c>
      <c r="F41" s="53">
        <f t="shared" si="8"/>
        <v>9156401</v>
      </c>
      <c r="G41" s="53">
        <f t="shared" si="9"/>
        <v>9385244</v>
      </c>
    </row>
    <row r="42" spans="1:9" x14ac:dyDescent="0.25">
      <c r="A42" s="53" t="str">
        <f t="shared" si="5"/>
        <v>Avilés</v>
      </c>
      <c r="B42" s="54">
        <f t="shared" si="3"/>
        <v>2795247</v>
      </c>
      <c r="C42" s="54">
        <f t="shared" si="4"/>
        <v>2879791</v>
      </c>
      <c r="D42" s="54">
        <f t="shared" si="7"/>
        <v>12</v>
      </c>
      <c r="E42" s="53" t="str">
        <f t="shared" si="6"/>
        <v>Cartagena</v>
      </c>
      <c r="F42" s="53">
        <f t="shared" si="8"/>
        <v>7367627</v>
      </c>
      <c r="G42" s="53">
        <f t="shared" si="9"/>
        <v>6021397</v>
      </c>
    </row>
    <row r="43" spans="1:9" x14ac:dyDescent="0.25">
      <c r="A43" s="53" t="str">
        <f t="shared" si="5"/>
        <v>Bahía de Algeciras</v>
      </c>
      <c r="B43" s="54">
        <f t="shared" si="3"/>
        <v>1376367</v>
      </c>
      <c r="C43" s="54">
        <f t="shared" si="4"/>
        <v>664448</v>
      </c>
      <c r="D43" s="54">
        <f t="shared" si="7"/>
        <v>17</v>
      </c>
      <c r="E43" s="53" t="str">
        <f t="shared" si="6"/>
        <v>Ferrol-San Cibrao</v>
      </c>
      <c r="F43" s="53">
        <f t="shared" si="8"/>
        <v>6856470</v>
      </c>
      <c r="G43" s="53">
        <f t="shared" si="9"/>
        <v>5994200</v>
      </c>
    </row>
    <row r="44" spans="1:9" x14ac:dyDescent="0.25">
      <c r="A44" s="53" t="str">
        <f t="shared" si="5"/>
        <v>Bahía de Cádiz</v>
      </c>
      <c r="B44" s="54">
        <f t="shared" si="3"/>
        <v>1878025</v>
      </c>
      <c r="C44" s="54">
        <f t="shared" si="4"/>
        <v>1308133</v>
      </c>
      <c r="D44" s="54">
        <f t="shared" si="7"/>
        <v>14</v>
      </c>
      <c r="E44" s="53" t="str">
        <f t="shared" si="6"/>
        <v>Huelva</v>
      </c>
      <c r="F44" s="53">
        <f t="shared" si="8"/>
        <v>5711606</v>
      </c>
      <c r="G44" s="53">
        <f t="shared" si="9"/>
        <v>5029739</v>
      </c>
    </row>
    <row r="45" spans="1:9" x14ac:dyDescent="0.25">
      <c r="A45" s="53" t="str">
        <f t="shared" si="5"/>
        <v>Baleares</v>
      </c>
      <c r="B45" s="54">
        <f t="shared" si="3"/>
        <v>382225</v>
      </c>
      <c r="C45" s="54">
        <f t="shared" si="4"/>
        <v>356648</v>
      </c>
      <c r="D45" s="54">
        <f t="shared" si="7"/>
        <v>24</v>
      </c>
      <c r="E45" s="53" t="str">
        <f t="shared" si="6"/>
        <v>A Coruña</v>
      </c>
      <c r="F45" s="53">
        <f t="shared" si="8"/>
        <v>5392360</v>
      </c>
      <c r="G45" s="53">
        <f t="shared" si="9"/>
        <v>2934090</v>
      </c>
    </row>
    <row r="46" spans="1:9" x14ac:dyDescent="0.25">
      <c r="A46" s="53" t="str">
        <f t="shared" si="5"/>
        <v>Barcelona</v>
      </c>
      <c r="B46" s="54">
        <f t="shared" si="3"/>
        <v>4549252</v>
      </c>
      <c r="C46" s="54">
        <f t="shared" si="4"/>
        <v>4459744</v>
      </c>
      <c r="D46" s="54">
        <f t="shared" si="7"/>
        <v>8</v>
      </c>
      <c r="E46" s="53" t="str">
        <f t="shared" si="6"/>
        <v>Barcelona</v>
      </c>
      <c r="F46" s="53">
        <f t="shared" si="8"/>
        <v>4549252</v>
      </c>
      <c r="G46" s="53">
        <f t="shared" si="9"/>
        <v>4459744</v>
      </c>
    </row>
    <row r="47" spans="1:9" x14ac:dyDescent="0.25">
      <c r="A47" s="53" t="str">
        <f t="shared" si="5"/>
        <v>Bilbao</v>
      </c>
      <c r="B47" s="54">
        <f t="shared" si="3"/>
        <v>3752882</v>
      </c>
      <c r="C47" s="54">
        <f t="shared" si="4"/>
        <v>4651321</v>
      </c>
      <c r="D47" s="54">
        <f t="shared" si="7"/>
        <v>10</v>
      </c>
      <c r="E47" s="53" t="str">
        <f t="shared" si="6"/>
        <v>Almería</v>
      </c>
      <c r="F47" s="53">
        <f t="shared" si="8"/>
        <v>3914005</v>
      </c>
      <c r="G47" s="53">
        <f t="shared" si="9"/>
        <v>4188630</v>
      </c>
    </row>
    <row r="48" spans="1:9" x14ac:dyDescent="0.25">
      <c r="A48" s="53" t="str">
        <f t="shared" si="5"/>
        <v>Cartagena</v>
      </c>
      <c r="B48" s="54">
        <f t="shared" si="3"/>
        <v>7367627</v>
      </c>
      <c r="C48" s="54">
        <f t="shared" si="4"/>
        <v>6021397</v>
      </c>
      <c r="D48" s="54">
        <f t="shared" si="7"/>
        <v>4</v>
      </c>
      <c r="E48" s="53" t="str">
        <f t="shared" si="6"/>
        <v>Bilbao</v>
      </c>
      <c r="F48" s="53">
        <f t="shared" si="8"/>
        <v>3752882</v>
      </c>
      <c r="G48" s="53">
        <f t="shared" si="9"/>
        <v>4651321</v>
      </c>
    </row>
    <row r="49" spans="1:7" x14ac:dyDescent="0.25">
      <c r="A49" s="53" t="str">
        <f t="shared" si="5"/>
        <v>Castellón</v>
      </c>
      <c r="B49" s="54">
        <f t="shared" si="3"/>
        <v>9156401</v>
      </c>
      <c r="C49" s="54">
        <f t="shared" si="4"/>
        <v>9385244</v>
      </c>
      <c r="D49" s="54">
        <f t="shared" si="7"/>
        <v>3</v>
      </c>
      <c r="E49" s="53" t="str">
        <f t="shared" si="6"/>
        <v>Santander</v>
      </c>
      <c r="F49" s="53">
        <f t="shared" si="8"/>
        <v>3410479</v>
      </c>
      <c r="G49" s="53">
        <f t="shared" si="9"/>
        <v>3537849</v>
      </c>
    </row>
    <row r="50" spans="1:7" x14ac:dyDescent="0.25">
      <c r="A50" s="53" t="str">
        <f t="shared" si="5"/>
        <v>Ceuta</v>
      </c>
      <c r="B50" s="54">
        <f t="shared" si="3"/>
        <v>5856</v>
      </c>
      <c r="C50" s="54">
        <f t="shared" si="4"/>
        <v>15911</v>
      </c>
      <c r="D50" s="54">
        <f t="shared" si="7"/>
        <v>28</v>
      </c>
      <c r="E50" s="53" t="str">
        <f t="shared" si="6"/>
        <v>Avilés</v>
      </c>
      <c r="F50" s="53">
        <f t="shared" si="8"/>
        <v>2795247</v>
      </c>
      <c r="G50" s="53">
        <f t="shared" si="9"/>
        <v>2879791</v>
      </c>
    </row>
    <row r="51" spans="1:7" x14ac:dyDescent="0.25">
      <c r="A51" s="53" t="str">
        <f t="shared" si="5"/>
        <v>Ferrol-San Cibrao</v>
      </c>
      <c r="B51" s="54">
        <f t="shared" si="3"/>
        <v>6856470</v>
      </c>
      <c r="C51" s="54">
        <f t="shared" si="4"/>
        <v>5994200</v>
      </c>
      <c r="D51" s="54">
        <f t="shared" si="7"/>
        <v>5</v>
      </c>
      <c r="E51" s="53" t="str">
        <f t="shared" si="6"/>
        <v>Valencia</v>
      </c>
      <c r="F51" s="53">
        <f t="shared" si="8"/>
        <v>2255164</v>
      </c>
      <c r="G51" s="53">
        <f t="shared" si="9"/>
        <v>2159064</v>
      </c>
    </row>
    <row r="52" spans="1:7" x14ac:dyDescent="0.25">
      <c r="A52" s="53" t="str">
        <f t="shared" si="5"/>
        <v>Gijón</v>
      </c>
      <c r="B52" s="54">
        <f t="shared" si="3"/>
        <v>16938901</v>
      </c>
      <c r="C52" s="54">
        <f t="shared" si="4"/>
        <v>14209772</v>
      </c>
      <c r="D52" s="54">
        <f t="shared" si="7"/>
        <v>1</v>
      </c>
      <c r="E52" s="53" t="str">
        <f t="shared" si="6"/>
        <v>Bahía de Cádiz</v>
      </c>
      <c r="F52" s="53">
        <f t="shared" si="8"/>
        <v>1878025</v>
      </c>
      <c r="G52" s="53">
        <f t="shared" si="9"/>
        <v>1308133</v>
      </c>
    </row>
    <row r="53" spans="1:7" x14ac:dyDescent="0.25">
      <c r="A53" s="53" t="str">
        <f t="shared" si="5"/>
        <v>Huelva</v>
      </c>
      <c r="B53" s="54">
        <f t="shared" si="3"/>
        <v>5711606</v>
      </c>
      <c r="C53" s="54">
        <f t="shared" si="4"/>
        <v>5029739</v>
      </c>
      <c r="D53" s="54">
        <f t="shared" si="7"/>
        <v>6</v>
      </c>
      <c r="E53" s="53" t="str">
        <f t="shared" si="6"/>
        <v>Sevilla</v>
      </c>
      <c r="F53" s="53">
        <f t="shared" si="8"/>
        <v>1786878</v>
      </c>
      <c r="G53" s="53">
        <f t="shared" si="9"/>
        <v>2160019</v>
      </c>
    </row>
    <row r="54" spans="1:7" x14ac:dyDescent="0.25">
      <c r="A54" s="53" t="str">
        <f t="shared" si="5"/>
        <v>Las Palmas</v>
      </c>
      <c r="B54" s="54">
        <f t="shared" si="3"/>
        <v>362686</v>
      </c>
      <c r="C54" s="54">
        <f t="shared" si="4"/>
        <v>423729</v>
      </c>
      <c r="D54" s="54">
        <f t="shared" si="7"/>
        <v>25</v>
      </c>
      <c r="E54" s="53" t="str">
        <f t="shared" si="6"/>
        <v>Alicante</v>
      </c>
      <c r="F54" s="53">
        <f t="shared" si="8"/>
        <v>1659168</v>
      </c>
      <c r="G54" s="53">
        <f t="shared" si="9"/>
        <v>1300401</v>
      </c>
    </row>
    <row r="55" spans="1:7" x14ac:dyDescent="0.25">
      <c r="A55" s="53" t="str">
        <f t="shared" si="5"/>
        <v>Málaga</v>
      </c>
      <c r="B55" s="54">
        <f t="shared" si="3"/>
        <v>1374387</v>
      </c>
      <c r="C55" s="54">
        <f t="shared" si="4"/>
        <v>1500579</v>
      </c>
      <c r="D55" s="54">
        <f t="shared" si="7"/>
        <v>18</v>
      </c>
      <c r="E55" s="53" t="str">
        <f t="shared" si="6"/>
        <v>Bahía de Algeciras</v>
      </c>
      <c r="F55" s="53">
        <f t="shared" si="8"/>
        <v>1376367</v>
      </c>
      <c r="G55" s="53">
        <f t="shared" si="9"/>
        <v>664448</v>
      </c>
    </row>
    <row r="56" spans="1:7" x14ac:dyDescent="0.25">
      <c r="A56" s="53" t="str">
        <f t="shared" si="5"/>
        <v>Marín y Ría de Pontevedra</v>
      </c>
      <c r="B56" s="54">
        <f t="shared" si="3"/>
        <v>1039590</v>
      </c>
      <c r="C56" s="54">
        <f t="shared" si="4"/>
        <v>957566</v>
      </c>
      <c r="D56" s="54">
        <f t="shared" si="7"/>
        <v>19</v>
      </c>
      <c r="E56" s="53" t="str">
        <f t="shared" si="6"/>
        <v>Málaga</v>
      </c>
      <c r="F56" s="53">
        <f t="shared" ref="F56:F66" si="10">LOOKUP(E56,$A$39:$A$66,$B$39:$B$66)</f>
        <v>1374387</v>
      </c>
      <c r="G56" s="53">
        <f t="shared" si="9"/>
        <v>1500579</v>
      </c>
    </row>
    <row r="57" spans="1:7" x14ac:dyDescent="0.25">
      <c r="A57" s="53" t="str">
        <f t="shared" si="5"/>
        <v>Melilla</v>
      </c>
      <c r="B57" s="54">
        <f t="shared" si="3"/>
        <v>27555</v>
      </c>
      <c r="C57" s="54">
        <f t="shared" si="4"/>
        <v>39438</v>
      </c>
      <c r="D57" s="54">
        <f t="shared" si="7"/>
        <v>27</v>
      </c>
      <c r="E57" s="53" t="str">
        <f t="shared" si="6"/>
        <v>Marín y Ría de Pontevedra</v>
      </c>
      <c r="F57" s="53">
        <f t="shared" si="10"/>
        <v>1039590</v>
      </c>
      <c r="G57" s="53">
        <f t="shared" si="9"/>
        <v>957566</v>
      </c>
    </row>
    <row r="58" spans="1:7" x14ac:dyDescent="0.25">
      <c r="A58" s="53" t="str">
        <f t="shared" si="5"/>
        <v>Motril</v>
      </c>
      <c r="B58" s="54">
        <f t="shared" si="3"/>
        <v>650395</v>
      </c>
      <c r="C58" s="54">
        <f t="shared" si="4"/>
        <v>741508</v>
      </c>
      <c r="D58" s="54">
        <f t="shared" si="7"/>
        <v>21</v>
      </c>
      <c r="E58" s="53" t="str">
        <f t="shared" si="6"/>
        <v>Pasaia</v>
      </c>
      <c r="F58" s="53">
        <f t="shared" si="10"/>
        <v>904069</v>
      </c>
      <c r="G58" s="53">
        <f t="shared" si="9"/>
        <v>1104420</v>
      </c>
    </row>
    <row r="59" spans="1:7" x14ac:dyDescent="0.25">
      <c r="A59" s="53" t="str">
        <f t="shared" si="5"/>
        <v>Pasaia</v>
      </c>
      <c r="B59" s="54">
        <f t="shared" si="3"/>
        <v>904069</v>
      </c>
      <c r="C59" s="54">
        <f t="shared" si="4"/>
        <v>1104420</v>
      </c>
      <c r="D59" s="54">
        <f t="shared" si="7"/>
        <v>20</v>
      </c>
      <c r="E59" s="53" t="str">
        <f t="shared" si="6"/>
        <v>Motril</v>
      </c>
      <c r="F59" s="53">
        <f t="shared" si="10"/>
        <v>650395</v>
      </c>
      <c r="G59" s="53">
        <f t="shared" si="9"/>
        <v>741508</v>
      </c>
    </row>
    <row r="60" spans="1:7" x14ac:dyDescent="0.25">
      <c r="A60" s="53" t="str">
        <f t="shared" si="5"/>
        <v>Santa Cruz de Tenerife</v>
      </c>
      <c r="B60" s="54">
        <f t="shared" si="3"/>
        <v>408558</v>
      </c>
      <c r="C60" s="54">
        <f t="shared" si="4"/>
        <v>449461.60000000003</v>
      </c>
      <c r="D60" s="54">
        <f t="shared" si="7"/>
        <v>22</v>
      </c>
      <c r="E60" s="53" t="str">
        <f t="shared" si="6"/>
        <v>Santa Cruz de Tenerife</v>
      </c>
      <c r="F60" s="53">
        <f t="shared" si="10"/>
        <v>408558</v>
      </c>
      <c r="G60" s="53">
        <f t="shared" si="9"/>
        <v>449461.60000000003</v>
      </c>
    </row>
    <row r="61" spans="1:7" x14ac:dyDescent="0.25">
      <c r="A61" s="53" t="str">
        <f t="shared" si="5"/>
        <v>Santander</v>
      </c>
      <c r="B61" s="54">
        <f t="shared" si="3"/>
        <v>3410479</v>
      </c>
      <c r="C61" s="54">
        <f t="shared" si="4"/>
        <v>3537849</v>
      </c>
      <c r="D61" s="54">
        <f t="shared" si="7"/>
        <v>11</v>
      </c>
      <c r="E61" s="53" t="str">
        <f t="shared" si="6"/>
        <v>Vilagarcía</v>
      </c>
      <c r="F61" s="53">
        <f t="shared" si="10"/>
        <v>401187</v>
      </c>
      <c r="G61" s="53">
        <f t="shared" si="9"/>
        <v>425965</v>
      </c>
    </row>
    <row r="62" spans="1:7" x14ac:dyDescent="0.25">
      <c r="A62" s="53" t="str">
        <f t="shared" si="5"/>
        <v>Sevilla</v>
      </c>
      <c r="B62" s="54">
        <f t="shared" si="3"/>
        <v>1786878</v>
      </c>
      <c r="C62" s="54">
        <f t="shared" si="4"/>
        <v>2160019</v>
      </c>
      <c r="D62" s="54">
        <f t="shared" si="7"/>
        <v>15</v>
      </c>
      <c r="E62" s="53" t="str">
        <f t="shared" si="6"/>
        <v>Baleares</v>
      </c>
      <c r="F62" s="53">
        <f t="shared" si="10"/>
        <v>382225</v>
      </c>
      <c r="G62" s="53">
        <f t="shared" si="9"/>
        <v>356648</v>
      </c>
    </row>
    <row r="63" spans="1:7" x14ac:dyDescent="0.25">
      <c r="A63" s="53" t="str">
        <f t="shared" si="5"/>
        <v>Tarragona</v>
      </c>
      <c r="B63" s="54">
        <f t="shared" si="3"/>
        <v>9323254</v>
      </c>
      <c r="C63" s="54">
        <f t="shared" si="4"/>
        <v>7744291</v>
      </c>
      <c r="D63" s="54">
        <f t="shared" si="7"/>
        <v>2</v>
      </c>
      <c r="E63" s="53" t="str">
        <f t="shared" si="6"/>
        <v>Las Palmas</v>
      </c>
      <c r="F63" s="53">
        <f t="shared" si="10"/>
        <v>362686</v>
      </c>
      <c r="G63" s="53">
        <f t="shared" si="9"/>
        <v>423729</v>
      </c>
    </row>
    <row r="64" spans="1:7" x14ac:dyDescent="0.25">
      <c r="A64" s="53" t="str">
        <f t="shared" si="5"/>
        <v>Valencia</v>
      </c>
      <c r="B64" s="54">
        <f t="shared" si="3"/>
        <v>2255164</v>
      </c>
      <c r="C64" s="54">
        <f t="shared" si="4"/>
        <v>2159064</v>
      </c>
      <c r="D64" s="54">
        <f t="shared" si="7"/>
        <v>13</v>
      </c>
      <c r="E64" s="53" t="str">
        <f t="shared" si="6"/>
        <v>Vigo</v>
      </c>
      <c r="F64" s="53">
        <f t="shared" si="10"/>
        <v>304134</v>
      </c>
      <c r="G64" s="53">
        <f t="shared" si="9"/>
        <v>337330</v>
      </c>
    </row>
    <row r="65" spans="1:7" x14ac:dyDescent="0.25">
      <c r="A65" s="53" t="str">
        <f t="shared" si="5"/>
        <v>Vigo</v>
      </c>
      <c r="B65" s="54">
        <f t="shared" si="3"/>
        <v>304134</v>
      </c>
      <c r="C65" s="54">
        <f t="shared" si="4"/>
        <v>337330</v>
      </c>
      <c r="D65" s="54">
        <f t="shared" si="7"/>
        <v>26</v>
      </c>
      <c r="E65" s="53" t="str">
        <f t="shared" si="6"/>
        <v>Melilla</v>
      </c>
      <c r="F65" s="53">
        <f t="shared" si="10"/>
        <v>27555</v>
      </c>
      <c r="G65" s="53">
        <f t="shared" si="9"/>
        <v>39438</v>
      </c>
    </row>
    <row r="66" spans="1:7" x14ac:dyDescent="0.25">
      <c r="A66" s="53" t="str">
        <f t="shared" si="5"/>
        <v>Vilagarcía</v>
      </c>
      <c r="B66" s="54">
        <f t="shared" si="3"/>
        <v>401187</v>
      </c>
      <c r="C66" s="54">
        <f t="shared" si="4"/>
        <v>425965</v>
      </c>
      <c r="D66" s="54">
        <f t="shared" si="7"/>
        <v>23</v>
      </c>
      <c r="E66" s="53" t="str">
        <f t="shared" si="6"/>
        <v>Ceuta</v>
      </c>
      <c r="F66" s="53">
        <f t="shared" si="10"/>
        <v>5856</v>
      </c>
      <c r="G66" s="53">
        <f t="shared" si="9"/>
        <v>15911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96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71682</v>
      </c>
      <c r="C7" s="2">
        <v>27810</v>
      </c>
      <c r="D7" s="2">
        <v>852680</v>
      </c>
      <c r="E7" s="2">
        <v>896732</v>
      </c>
      <c r="F7" s="44">
        <f>((E7*100)/D7)-100</f>
        <v>5.166299197823335</v>
      </c>
      <c r="G7" s="45"/>
      <c r="H7" s="45"/>
      <c r="I7" s="45"/>
    </row>
    <row r="8" spans="1:12" x14ac:dyDescent="0.25">
      <c r="A8" s="46" t="s">
        <v>136</v>
      </c>
      <c r="B8" s="3">
        <v>150574</v>
      </c>
      <c r="C8" s="3">
        <v>129936</v>
      </c>
      <c r="D8" s="3">
        <v>1291636</v>
      </c>
      <c r="E8" s="3">
        <v>1524375</v>
      </c>
      <c r="F8" s="47">
        <f t="shared" ref="F8:F34" si="0">((E8*100)/D8)-100</f>
        <v>18.018931030104454</v>
      </c>
      <c r="G8" s="45"/>
      <c r="H8" s="45"/>
      <c r="I8" s="45"/>
    </row>
    <row r="9" spans="1:12" x14ac:dyDescent="0.25">
      <c r="A9" s="43" t="s">
        <v>137</v>
      </c>
      <c r="B9" s="2">
        <v>135183</v>
      </c>
      <c r="C9" s="2">
        <v>124091</v>
      </c>
      <c r="D9" s="2">
        <v>1450994</v>
      </c>
      <c r="E9" s="2">
        <v>1483074</v>
      </c>
      <c r="F9" s="44">
        <f t="shared" si="0"/>
        <v>2.2108981842791877</v>
      </c>
      <c r="G9" s="45"/>
      <c r="H9" s="45"/>
      <c r="I9" s="45"/>
    </row>
    <row r="10" spans="1:12" x14ac:dyDescent="0.25">
      <c r="A10" s="46" t="s">
        <v>138</v>
      </c>
      <c r="B10" s="3">
        <v>138640</v>
      </c>
      <c r="C10" s="3">
        <v>65231</v>
      </c>
      <c r="D10" s="3">
        <v>1137946</v>
      </c>
      <c r="E10" s="3">
        <v>996945</v>
      </c>
      <c r="F10" s="47">
        <f t="shared" si="0"/>
        <v>-12.390834011455723</v>
      </c>
      <c r="G10" s="45"/>
      <c r="H10" s="45"/>
      <c r="I10" s="45"/>
    </row>
    <row r="11" spans="1:12" x14ac:dyDescent="0.25">
      <c r="A11" s="43" t="s">
        <v>139</v>
      </c>
      <c r="B11" s="2">
        <v>6064369</v>
      </c>
      <c r="C11" s="2">
        <v>5600959</v>
      </c>
      <c r="D11" s="2">
        <v>70587413</v>
      </c>
      <c r="E11" s="2">
        <v>71048004</v>
      </c>
      <c r="F11" s="44">
        <f t="shared" si="0"/>
        <v>0.65251151788208972</v>
      </c>
      <c r="G11" s="45"/>
      <c r="H11" s="45"/>
      <c r="I11" s="45"/>
    </row>
    <row r="12" spans="1:12" x14ac:dyDescent="0.25">
      <c r="A12" s="46" t="s">
        <v>140</v>
      </c>
      <c r="B12" s="3">
        <v>199443</v>
      </c>
      <c r="C12" s="3">
        <v>171233</v>
      </c>
      <c r="D12" s="3">
        <v>2437997</v>
      </c>
      <c r="E12" s="3">
        <v>2206091</v>
      </c>
      <c r="F12" s="47">
        <f t="shared" si="0"/>
        <v>-9.5121528041256767</v>
      </c>
      <c r="G12" s="45"/>
      <c r="H12" s="45"/>
      <c r="I12" s="45"/>
    </row>
    <row r="13" spans="1:12" x14ac:dyDescent="0.25">
      <c r="A13" s="43" t="s">
        <v>141</v>
      </c>
      <c r="B13" s="2">
        <v>1033060</v>
      </c>
      <c r="C13" s="2">
        <v>944945</v>
      </c>
      <c r="D13" s="2">
        <v>12256053</v>
      </c>
      <c r="E13" s="2">
        <v>13499345</v>
      </c>
      <c r="F13" s="44">
        <f t="shared" si="0"/>
        <v>10.144309917719838</v>
      </c>
      <c r="G13" s="45"/>
      <c r="H13" s="45"/>
      <c r="I13" s="45"/>
    </row>
    <row r="14" spans="1:12" x14ac:dyDescent="0.25">
      <c r="A14" s="46" t="s">
        <v>142</v>
      </c>
      <c r="B14" s="3">
        <v>4083188</v>
      </c>
      <c r="C14" s="3">
        <v>3702744</v>
      </c>
      <c r="D14" s="3">
        <v>48168582</v>
      </c>
      <c r="E14" s="3">
        <v>49025049</v>
      </c>
      <c r="F14" s="47">
        <f t="shared" si="0"/>
        <v>1.7780614758391664</v>
      </c>
      <c r="G14" s="45"/>
      <c r="H14" s="45"/>
      <c r="I14" s="45"/>
    </row>
    <row r="15" spans="1:12" x14ac:dyDescent="0.25">
      <c r="A15" s="43" t="s">
        <v>143</v>
      </c>
      <c r="B15" s="2">
        <v>675843</v>
      </c>
      <c r="C15" s="2">
        <v>640512</v>
      </c>
      <c r="D15" s="2">
        <v>8766658</v>
      </c>
      <c r="E15" s="2">
        <v>8560840</v>
      </c>
      <c r="F15" s="44">
        <f t="shared" si="0"/>
        <v>-2.3477361612600873</v>
      </c>
      <c r="G15" s="45"/>
      <c r="H15" s="45"/>
      <c r="I15" s="45"/>
    </row>
    <row r="16" spans="1:12" x14ac:dyDescent="0.25">
      <c r="A16" s="46" t="s">
        <v>144</v>
      </c>
      <c r="B16" s="3">
        <v>79209</v>
      </c>
      <c r="C16" s="3">
        <v>77807</v>
      </c>
      <c r="D16" s="3">
        <v>967342</v>
      </c>
      <c r="E16" s="3">
        <v>1004768</v>
      </c>
      <c r="F16" s="47">
        <f t="shared" si="0"/>
        <v>3.8689522423300104</v>
      </c>
      <c r="G16" s="45"/>
      <c r="H16" s="45"/>
      <c r="I16" s="45"/>
    </row>
    <row r="17" spans="1:9" x14ac:dyDescent="0.25">
      <c r="A17" s="43" t="s">
        <v>145</v>
      </c>
      <c r="B17" s="2">
        <v>140870</v>
      </c>
      <c r="C17" s="2">
        <v>115564</v>
      </c>
      <c r="D17" s="2">
        <v>1904137</v>
      </c>
      <c r="E17" s="2">
        <v>1487427</v>
      </c>
      <c r="F17" s="44">
        <f t="shared" si="0"/>
        <v>-21.884454742489638</v>
      </c>
      <c r="G17" s="45"/>
      <c r="H17" s="45"/>
      <c r="I17" s="45"/>
    </row>
    <row r="18" spans="1:9" x14ac:dyDescent="0.25">
      <c r="A18" s="46" t="s">
        <v>146</v>
      </c>
      <c r="B18" s="3">
        <v>47810</v>
      </c>
      <c r="C18" s="3">
        <v>39951</v>
      </c>
      <c r="D18" s="3">
        <v>599024</v>
      </c>
      <c r="E18" s="3">
        <v>569120</v>
      </c>
      <c r="F18" s="47">
        <f t="shared" si="0"/>
        <v>-4.9921205160394209</v>
      </c>
      <c r="G18" s="45"/>
      <c r="H18" s="45"/>
      <c r="I18" s="45"/>
    </row>
    <row r="19" spans="1:9" x14ac:dyDescent="0.25">
      <c r="A19" s="43" t="s">
        <v>147</v>
      </c>
      <c r="B19" s="2">
        <v>41475</v>
      </c>
      <c r="C19" s="2">
        <v>71906</v>
      </c>
      <c r="D19" s="2">
        <v>777042</v>
      </c>
      <c r="E19" s="2">
        <v>977912</v>
      </c>
      <c r="F19" s="44">
        <f t="shared" si="0"/>
        <v>25.850597522399042</v>
      </c>
      <c r="G19" s="45"/>
      <c r="H19" s="45"/>
      <c r="I19" s="45"/>
    </row>
    <row r="20" spans="1:9" x14ac:dyDescent="0.25">
      <c r="A20" s="46" t="s">
        <v>148</v>
      </c>
      <c r="B20" s="3">
        <v>115302</v>
      </c>
      <c r="C20" s="3">
        <v>153395</v>
      </c>
      <c r="D20" s="3">
        <v>1652550</v>
      </c>
      <c r="E20" s="3">
        <v>1283494</v>
      </c>
      <c r="F20" s="47">
        <f t="shared" si="0"/>
        <v>-22.332516414026813</v>
      </c>
      <c r="G20" s="45"/>
      <c r="H20" s="45"/>
      <c r="I20" s="45"/>
    </row>
    <row r="21" spans="1:9" x14ac:dyDescent="0.25">
      <c r="A21" s="43" t="s">
        <v>149</v>
      </c>
      <c r="B21" s="2">
        <v>116869</v>
      </c>
      <c r="C21" s="2">
        <v>119847</v>
      </c>
      <c r="D21" s="2">
        <v>1190359</v>
      </c>
      <c r="E21" s="2">
        <v>1296694</v>
      </c>
      <c r="F21" s="44">
        <f t="shared" si="0"/>
        <v>8.9330193664264357</v>
      </c>
      <c r="G21" s="45"/>
      <c r="H21" s="45"/>
      <c r="I21" s="45"/>
    </row>
    <row r="22" spans="1:9" x14ac:dyDescent="0.25">
      <c r="A22" s="46" t="s">
        <v>150</v>
      </c>
      <c r="B22" s="3">
        <v>1555996</v>
      </c>
      <c r="C22" s="3">
        <v>1911003</v>
      </c>
      <c r="D22" s="3">
        <v>17248633</v>
      </c>
      <c r="E22" s="3">
        <v>17579731</v>
      </c>
      <c r="F22" s="47">
        <f t="shared" si="0"/>
        <v>1.9195608138917493</v>
      </c>
      <c r="G22" s="45"/>
      <c r="H22" s="45"/>
      <c r="I22" s="45"/>
    </row>
    <row r="23" spans="1:9" x14ac:dyDescent="0.25">
      <c r="A23" s="43" t="s">
        <v>151</v>
      </c>
      <c r="B23" s="2">
        <v>275041</v>
      </c>
      <c r="C23" s="2">
        <v>58254</v>
      </c>
      <c r="D23" s="2">
        <v>2690740</v>
      </c>
      <c r="E23" s="2">
        <v>2852663</v>
      </c>
      <c r="F23" s="44">
        <f t="shared" si="0"/>
        <v>6.0177869285029431</v>
      </c>
      <c r="G23" s="45"/>
      <c r="H23" s="45"/>
      <c r="I23" s="45"/>
    </row>
    <row r="24" spans="1:9" x14ac:dyDescent="0.25">
      <c r="A24" s="46" t="s">
        <v>152</v>
      </c>
      <c r="B24" s="3">
        <v>97633</v>
      </c>
      <c r="C24" s="3">
        <v>71264</v>
      </c>
      <c r="D24" s="3">
        <v>1188473</v>
      </c>
      <c r="E24" s="3">
        <v>1037880</v>
      </c>
      <c r="F24" s="47">
        <f t="shared" si="0"/>
        <v>-12.671133462855281</v>
      </c>
      <c r="G24" s="45"/>
      <c r="H24" s="45"/>
      <c r="I24" s="45"/>
    </row>
    <row r="25" spans="1:9" x14ac:dyDescent="0.25">
      <c r="A25" s="43" t="s">
        <v>153</v>
      </c>
      <c r="B25" s="2">
        <v>37851</v>
      </c>
      <c r="C25" s="2">
        <v>36601</v>
      </c>
      <c r="D25" s="2">
        <v>491030</v>
      </c>
      <c r="E25" s="2">
        <v>480554</v>
      </c>
      <c r="F25" s="44">
        <f t="shared" si="0"/>
        <v>-2.1334745331242431</v>
      </c>
      <c r="G25" s="45"/>
      <c r="H25" s="45"/>
      <c r="I25" s="45"/>
    </row>
    <row r="26" spans="1:9" x14ac:dyDescent="0.25">
      <c r="A26" s="46" t="s">
        <v>154</v>
      </c>
      <c r="B26" s="3">
        <v>12543</v>
      </c>
      <c r="C26" s="3">
        <v>12694</v>
      </c>
      <c r="D26" s="3">
        <v>171550</v>
      </c>
      <c r="E26" s="3">
        <v>145266</v>
      </c>
      <c r="F26" s="47">
        <f t="shared" si="0"/>
        <v>-15.321480617895659</v>
      </c>
      <c r="G26" s="45"/>
      <c r="H26" s="45"/>
      <c r="I26" s="45"/>
    </row>
    <row r="27" spans="1:9" x14ac:dyDescent="0.25">
      <c r="A27" s="43" t="s">
        <v>155</v>
      </c>
      <c r="B27" s="2">
        <v>213692</v>
      </c>
      <c r="C27" s="2">
        <v>187957</v>
      </c>
      <c r="D27" s="2">
        <v>2389843</v>
      </c>
      <c r="E27" s="2">
        <v>2363507</v>
      </c>
      <c r="F27" s="44">
        <f t="shared" si="0"/>
        <v>-1.1019970767954277</v>
      </c>
      <c r="G27" s="45"/>
      <c r="H27" s="45"/>
      <c r="I27" s="45"/>
    </row>
    <row r="28" spans="1:9" x14ac:dyDescent="0.25">
      <c r="A28" s="46" t="s">
        <v>156</v>
      </c>
      <c r="B28" s="3">
        <v>639981</v>
      </c>
      <c r="C28" s="3">
        <v>676121</v>
      </c>
      <c r="D28" s="3">
        <v>7196030</v>
      </c>
      <c r="E28" s="3">
        <v>7553946</v>
      </c>
      <c r="F28" s="47">
        <f t="shared" si="0"/>
        <v>4.9737980525373047</v>
      </c>
      <c r="G28" s="45"/>
      <c r="H28" s="45"/>
      <c r="I28" s="45"/>
    </row>
    <row r="29" spans="1:9" x14ac:dyDescent="0.25">
      <c r="A29" s="43" t="s">
        <v>157</v>
      </c>
      <c r="B29" s="2">
        <v>217168</v>
      </c>
      <c r="C29" s="2">
        <v>211553</v>
      </c>
      <c r="D29" s="2">
        <v>2990965</v>
      </c>
      <c r="E29" s="2">
        <v>2761968</v>
      </c>
      <c r="F29" s="44">
        <f t="shared" si="0"/>
        <v>-7.6562915313285203</v>
      </c>
      <c r="G29" s="45"/>
      <c r="H29" s="45"/>
      <c r="I29" s="45"/>
    </row>
    <row r="30" spans="1:9" x14ac:dyDescent="0.25">
      <c r="A30" s="46" t="s">
        <v>158</v>
      </c>
      <c r="B30" s="3">
        <v>168746</v>
      </c>
      <c r="C30" s="3">
        <v>124723</v>
      </c>
      <c r="D30" s="3">
        <v>1659291</v>
      </c>
      <c r="E30" s="3">
        <v>1578095</v>
      </c>
      <c r="F30" s="47">
        <f t="shared" si="0"/>
        <v>-4.8934153201578283</v>
      </c>
      <c r="G30" s="45"/>
      <c r="H30" s="45"/>
      <c r="I30" s="45"/>
    </row>
    <row r="31" spans="1:9" x14ac:dyDescent="0.25">
      <c r="A31" s="43" t="s">
        <v>159</v>
      </c>
      <c r="B31" s="2">
        <v>199516</v>
      </c>
      <c r="C31" s="2">
        <v>132801</v>
      </c>
      <c r="D31" s="2">
        <v>2282552</v>
      </c>
      <c r="E31" s="2">
        <v>2395171</v>
      </c>
      <c r="F31" s="44">
        <f t="shared" si="0"/>
        <v>4.9339073107644396</v>
      </c>
      <c r="G31" s="45"/>
      <c r="H31" s="45"/>
      <c r="I31" s="45"/>
    </row>
    <row r="32" spans="1:9" x14ac:dyDescent="0.25">
      <c r="A32" s="46" t="s">
        <v>160</v>
      </c>
      <c r="B32" s="3">
        <v>6177795</v>
      </c>
      <c r="C32" s="3">
        <v>5247693</v>
      </c>
      <c r="D32" s="3">
        <v>78823912</v>
      </c>
      <c r="E32" s="3">
        <v>70888565</v>
      </c>
      <c r="F32" s="47">
        <f t="shared" si="0"/>
        <v>-10.067182405257938</v>
      </c>
      <c r="G32" s="45"/>
      <c r="H32" s="45"/>
      <c r="I32" s="45"/>
    </row>
    <row r="33" spans="1:9" x14ac:dyDescent="0.25">
      <c r="A33" s="43" t="s">
        <v>161</v>
      </c>
      <c r="B33" s="2">
        <v>358990</v>
      </c>
      <c r="C33" s="2">
        <v>340880</v>
      </c>
      <c r="D33" s="2">
        <v>4253658</v>
      </c>
      <c r="E33" s="2">
        <v>4216194</v>
      </c>
      <c r="F33" s="44">
        <f t="shared" si="0"/>
        <v>-0.88074781752553122</v>
      </c>
      <c r="G33" s="45"/>
      <c r="H33" s="45"/>
      <c r="I33" s="45"/>
    </row>
    <row r="34" spans="1:9" x14ac:dyDescent="0.25">
      <c r="A34" s="46" t="s">
        <v>162</v>
      </c>
      <c r="B34" s="3">
        <v>53457</v>
      </c>
      <c r="C34" s="3">
        <v>48614</v>
      </c>
      <c r="D34" s="3">
        <v>804078</v>
      </c>
      <c r="E34" s="3">
        <v>789543</v>
      </c>
      <c r="F34" s="47">
        <f t="shared" si="0"/>
        <v>-1.8076604508517846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23101926</v>
      </c>
      <c r="C35" s="49">
        <f t="shared" ref="C35:E35" si="1">SUM(C7:C34)</f>
        <v>21046089</v>
      </c>
      <c r="D35" s="49">
        <f t="shared" si="1"/>
        <v>276231168</v>
      </c>
      <c r="E35" s="49">
        <f t="shared" si="1"/>
        <v>270502953</v>
      </c>
      <c r="F35" s="50">
        <f t="shared" ref="F35" si="2">((E35*100)/D35)-100</f>
        <v>-2.0737033555894726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896732</v>
      </c>
      <c r="C39" s="54">
        <f t="shared" si="4"/>
        <v>852680</v>
      </c>
      <c r="D39" s="54">
        <f>_xlfn.RANK.EQ(B39,$B$39:$B$66)+COUNTIF($B$39:$B$66,B39)-1</f>
        <v>24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71048004</v>
      </c>
      <c r="G39" s="53">
        <f>LOOKUP(E39,$A$39:$A$66,$C$39:$C$66)</f>
        <v>70587413</v>
      </c>
    </row>
    <row r="40" spans="1:9" x14ac:dyDescent="0.25">
      <c r="A40" s="53" t="str">
        <f t="shared" si="5"/>
        <v>Alicante</v>
      </c>
      <c r="B40" s="54">
        <f t="shared" si="3"/>
        <v>1524375</v>
      </c>
      <c r="C40" s="54">
        <f t="shared" si="4"/>
        <v>1291636</v>
      </c>
      <c r="D40" s="54">
        <f t="shared" ref="D40:D66" si="7">_xlfn.RANK.EQ(B40,$B$39:$B$66)+COUNTIF($B$39:$B$66,B40)-1</f>
        <v>15</v>
      </c>
      <c r="E40" s="53" t="str">
        <f t="shared" si="6"/>
        <v>Valencia</v>
      </c>
      <c r="F40" s="53">
        <f t="shared" ref="F40:F55" si="8">LOOKUP(E40,$A$39:$A$66,$B$39:$B$66)</f>
        <v>70888565</v>
      </c>
      <c r="G40" s="53">
        <f t="shared" ref="G40:G66" si="9">LOOKUP(E40,$A$39:$A$66,$C$39:$C$66)</f>
        <v>78823912</v>
      </c>
    </row>
    <row r="41" spans="1:9" x14ac:dyDescent="0.25">
      <c r="A41" s="53" t="str">
        <f t="shared" si="5"/>
        <v>Almería</v>
      </c>
      <c r="B41" s="54">
        <f t="shared" si="3"/>
        <v>1483074</v>
      </c>
      <c r="C41" s="54">
        <f t="shared" si="4"/>
        <v>1450994</v>
      </c>
      <c r="D41" s="54">
        <f t="shared" si="7"/>
        <v>17</v>
      </c>
      <c r="E41" s="53" t="str">
        <f t="shared" si="6"/>
        <v>Barcelona</v>
      </c>
      <c r="F41" s="53">
        <f t="shared" si="8"/>
        <v>49025049</v>
      </c>
      <c r="G41" s="53">
        <f t="shared" si="9"/>
        <v>48168582</v>
      </c>
    </row>
    <row r="42" spans="1:9" x14ac:dyDescent="0.25">
      <c r="A42" s="53" t="str">
        <f t="shared" si="5"/>
        <v>Avilés</v>
      </c>
      <c r="B42" s="54">
        <f t="shared" si="3"/>
        <v>996945</v>
      </c>
      <c r="C42" s="54">
        <f t="shared" si="4"/>
        <v>1137946</v>
      </c>
      <c r="D42" s="54">
        <f t="shared" si="7"/>
        <v>22</v>
      </c>
      <c r="E42" s="53" t="str">
        <f t="shared" si="6"/>
        <v>Las Palmas</v>
      </c>
      <c r="F42" s="53">
        <f t="shared" si="8"/>
        <v>17579731</v>
      </c>
      <c r="G42" s="53">
        <f t="shared" si="9"/>
        <v>17248633</v>
      </c>
    </row>
    <row r="43" spans="1:9" x14ac:dyDescent="0.25">
      <c r="A43" s="53" t="str">
        <f t="shared" si="5"/>
        <v>Bahía de Algeciras</v>
      </c>
      <c r="B43" s="54">
        <f t="shared" si="3"/>
        <v>71048004</v>
      </c>
      <c r="C43" s="54">
        <f t="shared" si="4"/>
        <v>70587413</v>
      </c>
      <c r="D43" s="54">
        <f t="shared" si="7"/>
        <v>1</v>
      </c>
      <c r="E43" s="53" t="str">
        <f t="shared" si="6"/>
        <v>Baleares</v>
      </c>
      <c r="F43" s="53">
        <f t="shared" si="8"/>
        <v>13499345</v>
      </c>
      <c r="G43" s="53">
        <f t="shared" si="9"/>
        <v>12256053</v>
      </c>
    </row>
    <row r="44" spans="1:9" x14ac:dyDescent="0.25">
      <c r="A44" s="53" t="str">
        <f t="shared" si="5"/>
        <v>Bahía de Cádiz</v>
      </c>
      <c r="B44" s="54">
        <f t="shared" si="3"/>
        <v>2206091</v>
      </c>
      <c r="C44" s="54">
        <f t="shared" si="4"/>
        <v>2437997</v>
      </c>
      <c r="D44" s="54">
        <f t="shared" si="7"/>
        <v>13</v>
      </c>
      <c r="E44" s="53" t="str">
        <f t="shared" si="6"/>
        <v>Bilbao</v>
      </c>
      <c r="F44" s="53">
        <f t="shared" si="8"/>
        <v>8560840</v>
      </c>
      <c r="G44" s="53">
        <f t="shared" si="9"/>
        <v>8766658</v>
      </c>
    </row>
    <row r="45" spans="1:9" x14ac:dyDescent="0.25">
      <c r="A45" s="53" t="str">
        <f t="shared" si="5"/>
        <v>Baleares</v>
      </c>
      <c r="B45" s="54">
        <f t="shared" si="3"/>
        <v>13499345</v>
      </c>
      <c r="C45" s="54">
        <f t="shared" si="4"/>
        <v>12256053</v>
      </c>
      <c r="D45" s="54">
        <f t="shared" si="7"/>
        <v>5</v>
      </c>
      <c r="E45" s="53" t="str">
        <f t="shared" si="6"/>
        <v>Santa Cruz de Tenerife</v>
      </c>
      <c r="F45" s="53">
        <f t="shared" si="8"/>
        <v>7553946</v>
      </c>
      <c r="G45" s="53">
        <f t="shared" si="9"/>
        <v>7196030</v>
      </c>
    </row>
    <row r="46" spans="1:9" x14ac:dyDescent="0.25">
      <c r="A46" s="53" t="str">
        <f t="shared" si="5"/>
        <v>Barcelona</v>
      </c>
      <c r="B46" s="54">
        <f t="shared" si="3"/>
        <v>49025049</v>
      </c>
      <c r="C46" s="54">
        <f t="shared" si="4"/>
        <v>48168582</v>
      </c>
      <c r="D46" s="54">
        <f t="shared" si="7"/>
        <v>3</v>
      </c>
      <c r="E46" s="53" t="str">
        <f t="shared" si="6"/>
        <v>Vigo</v>
      </c>
      <c r="F46" s="53">
        <f t="shared" si="8"/>
        <v>4216194</v>
      </c>
      <c r="G46" s="53">
        <f t="shared" si="9"/>
        <v>4253658</v>
      </c>
    </row>
    <row r="47" spans="1:9" x14ac:dyDescent="0.25">
      <c r="A47" s="53" t="str">
        <f t="shared" si="5"/>
        <v>Bilbao</v>
      </c>
      <c r="B47" s="54">
        <f t="shared" si="3"/>
        <v>8560840</v>
      </c>
      <c r="C47" s="54">
        <f t="shared" si="4"/>
        <v>8766658</v>
      </c>
      <c r="D47" s="54">
        <f t="shared" si="7"/>
        <v>6</v>
      </c>
      <c r="E47" s="53" t="str">
        <f t="shared" si="6"/>
        <v>Málaga</v>
      </c>
      <c r="F47" s="53">
        <f t="shared" si="8"/>
        <v>2852663</v>
      </c>
      <c r="G47" s="53">
        <f t="shared" si="9"/>
        <v>2690740</v>
      </c>
    </row>
    <row r="48" spans="1:9" x14ac:dyDescent="0.25">
      <c r="A48" s="53" t="str">
        <f t="shared" si="5"/>
        <v>Cartagena</v>
      </c>
      <c r="B48" s="54">
        <f t="shared" si="3"/>
        <v>1004768</v>
      </c>
      <c r="C48" s="54">
        <f t="shared" si="4"/>
        <v>967342</v>
      </c>
      <c r="D48" s="54">
        <f t="shared" si="7"/>
        <v>21</v>
      </c>
      <c r="E48" s="53" t="str">
        <f t="shared" si="6"/>
        <v>Santander</v>
      </c>
      <c r="F48" s="53">
        <f t="shared" si="8"/>
        <v>2761968</v>
      </c>
      <c r="G48" s="53">
        <f t="shared" si="9"/>
        <v>2990965</v>
      </c>
    </row>
    <row r="49" spans="1:7" x14ac:dyDescent="0.25">
      <c r="A49" s="53" t="str">
        <f t="shared" si="5"/>
        <v>Castellón</v>
      </c>
      <c r="B49" s="54">
        <f t="shared" si="3"/>
        <v>1487427</v>
      </c>
      <c r="C49" s="54">
        <f t="shared" si="4"/>
        <v>1904137</v>
      </c>
      <c r="D49" s="54">
        <f t="shared" si="7"/>
        <v>16</v>
      </c>
      <c r="E49" s="53" t="str">
        <f t="shared" si="6"/>
        <v>Tarragona</v>
      </c>
      <c r="F49" s="53">
        <f t="shared" si="8"/>
        <v>2395171</v>
      </c>
      <c r="G49" s="53">
        <f t="shared" si="9"/>
        <v>2282552</v>
      </c>
    </row>
    <row r="50" spans="1:7" x14ac:dyDescent="0.25">
      <c r="A50" s="53" t="str">
        <f t="shared" si="5"/>
        <v>Ceuta</v>
      </c>
      <c r="B50" s="54">
        <f t="shared" si="3"/>
        <v>569120</v>
      </c>
      <c r="C50" s="54">
        <f t="shared" si="4"/>
        <v>599024</v>
      </c>
      <c r="D50" s="54">
        <f t="shared" si="7"/>
        <v>26</v>
      </c>
      <c r="E50" s="53" t="str">
        <f t="shared" si="6"/>
        <v>Pasaia</v>
      </c>
      <c r="F50" s="53">
        <f t="shared" si="8"/>
        <v>2363507</v>
      </c>
      <c r="G50" s="53">
        <f t="shared" si="9"/>
        <v>2389843</v>
      </c>
    </row>
    <row r="51" spans="1:7" x14ac:dyDescent="0.25">
      <c r="A51" s="53" t="str">
        <f t="shared" si="5"/>
        <v>Ferrol-San Cibrao</v>
      </c>
      <c r="B51" s="54">
        <f t="shared" si="3"/>
        <v>977912</v>
      </c>
      <c r="C51" s="54">
        <f t="shared" si="4"/>
        <v>777042</v>
      </c>
      <c r="D51" s="54">
        <f t="shared" si="7"/>
        <v>23</v>
      </c>
      <c r="E51" s="53" t="str">
        <f t="shared" si="6"/>
        <v>Bahía de Cádiz</v>
      </c>
      <c r="F51" s="53">
        <f t="shared" si="8"/>
        <v>2206091</v>
      </c>
      <c r="G51" s="53">
        <f t="shared" si="9"/>
        <v>2437997</v>
      </c>
    </row>
    <row r="52" spans="1:7" x14ac:dyDescent="0.25">
      <c r="A52" s="53" t="str">
        <f t="shared" si="5"/>
        <v>Gijón</v>
      </c>
      <c r="B52" s="54">
        <f t="shared" si="3"/>
        <v>1283494</v>
      </c>
      <c r="C52" s="54">
        <f t="shared" si="4"/>
        <v>1652550</v>
      </c>
      <c r="D52" s="54">
        <f t="shared" si="7"/>
        <v>19</v>
      </c>
      <c r="E52" s="53" t="str">
        <f t="shared" si="6"/>
        <v>Sevilla</v>
      </c>
      <c r="F52" s="53">
        <f t="shared" si="8"/>
        <v>1578095</v>
      </c>
      <c r="G52" s="53">
        <f t="shared" si="9"/>
        <v>1659291</v>
      </c>
    </row>
    <row r="53" spans="1:7" x14ac:dyDescent="0.25">
      <c r="A53" s="53" t="str">
        <f t="shared" si="5"/>
        <v>Huelva</v>
      </c>
      <c r="B53" s="54">
        <f t="shared" si="3"/>
        <v>1296694</v>
      </c>
      <c r="C53" s="54">
        <f t="shared" si="4"/>
        <v>1190359</v>
      </c>
      <c r="D53" s="54">
        <f t="shared" si="7"/>
        <v>18</v>
      </c>
      <c r="E53" s="53" t="str">
        <f t="shared" si="6"/>
        <v>Alicante</v>
      </c>
      <c r="F53" s="53">
        <f t="shared" si="8"/>
        <v>1524375</v>
      </c>
      <c r="G53" s="53">
        <f t="shared" si="9"/>
        <v>1291636</v>
      </c>
    </row>
    <row r="54" spans="1:7" x14ac:dyDescent="0.25">
      <c r="A54" s="53" t="str">
        <f t="shared" si="5"/>
        <v>Las Palmas</v>
      </c>
      <c r="B54" s="54">
        <f t="shared" si="3"/>
        <v>17579731</v>
      </c>
      <c r="C54" s="54">
        <f t="shared" si="4"/>
        <v>17248633</v>
      </c>
      <c r="D54" s="54">
        <f t="shared" si="7"/>
        <v>4</v>
      </c>
      <c r="E54" s="53" t="str">
        <f t="shared" si="6"/>
        <v>Castellón</v>
      </c>
      <c r="F54" s="53">
        <f t="shared" si="8"/>
        <v>1487427</v>
      </c>
      <c r="G54" s="53">
        <f t="shared" si="9"/>
        <v>1904137</v>
      </c>
    </row>
    <row r="55" spans="1:7" x14ac:dyDescent="0.25">
      <c r="A55" s="53" t="str">
        <f t="shared" si="5"/>
        <v>Málaga</v>
      </c>
      <c r="B55" s="54">
        <f t="shared" si="3"/>
        <v>2852663</v>
      </c>
      <c r="C55" s="54">
        <f t="shared" si="4"/>
        <v>2690740</v>
      </c>
      <c r="D55" s="54">
        <f t="shared" si="7"/>
        <v>9</v>
      </c>
      <c r="E55" s="53" t="str">
        <f t="shared" si="6"/>
        <v>Almería</v>
      </c>
      <c r="F55" s="53">
        <f t="shared" si="8"/>
        <v>1483074</v>
      </c>
      <c r="G55" s="53">
        <f t="shared" si="9"/>
        <v>1450994</v>
      </c>
    </row>
    <row r="56" spans="1:7" x14ac:dyDescent="0.25">
      <c r="A56" s="53" t="str">
        <f t="shared" si="5"/>
        <v>Marín y Ría de Pontevedra</v>
      </c>
      <c r="B56" s="54">
        <f t="shared" si="3"/>
        <v>1037880</v>
      </c>
      <c r="C56" s="54">
        <f t="shared" si="4"/>
        <v>1188473</v>
      </c>
      <c r="D56" s="54">
        <f t="shared" si="7"/>
        <v>20</v>
      </c>
      <c r="E56" s="53" t="str">
        <f t="shared" si="6"/>
        <v>Huelva</v>
      </c>
      <c r="F56" s="53">
        <f t="shared" ref="F56:F66" si="10">LOOKUP(E56,$A$39:$A$66,$B$39:$B$66)</f>
        <v>1296694</v>
      </c>
      <c r="G56" s="53">
        <f t="shared" si="9"/>
        <v>1190359</v>
      </c>
    </row>
    <row r="57" spans="1:7" x14ac:dyDescent="0.25">
      <c r="A57" s="53" t="str">
        <f t="shared" si="5"/>
        <v>Melilla</v>
      </c>
      <c r="B57" s="54">
        <f t="shared" si="3"/>
        <v>480554</v>
      </c>
      <c r="C57" s="54">
        <f t="shared" si="4"/>
        <v>491030</v>
      </c>
      <c r="D57" s="54">
        <f t="shared" si="7"/>
        <v>27</v>
      </c>
      <c r="E57" s="53" t="str">
        <f t="shared" si="6"/>
        <v>Gijón</v>
      </c>
      <c r="F57" s="53">
        <f t="shared" si="10"/>
        <v>1283494</v>
      </c>
      <c r="G57" s="53">
        <f t="shared" si="9"/>
        <v>1652550</v>
      </c>
    </row>
    <row r="58" spans="1:7" x14ac:dyDescent="0.25">
      <c r="A58" s="53" t="str">
        <f t="shared" si="5"/>
        <v>Motril</v>
      </c>
      <c r="B58" s="54">
        <f t="shared" si="3"/>
        <v>145266</v>
      </c>
      <c r="C58" s="54">
        <f t="shared" si="4"/>
        <v>171550</v>
      </c>
      <c r="D58" s="54">
        <f t="shared" si="7"/>
        <v>28</v>
      </c>
      <c r="E58" s="53" t="str">
        <f t="shared" si="6"/>
        <v>Marín y Ría de Pontevedra</v>
      </c>
      <c r="F58" s="53">
        <f t="shared" si="10"/>
        <v>1037880</v>
      </c>
      <c r="G58" s="53">
        <f t="shared" si="9"/>
        <v>1188473</v>
      </c>
    </row>
    <row r="59" spans="1:7" x14ac:dyDescent="0.25">
      <c r="A59" s="53" t="str">
        <f t="shared" si="5"/>
        <v>Pasaia</v>
      </c>
      <c r="B59" s="54">
        <f t="shared" si="3"/>
        <v>2363507</v>
      </c>
      <c r="C59" s="54">
        <f t="shared" si="4"/>
        <v>2389843</v>
      </c>
      <c r="D59" s="54">
        <f t="shared" si="7"/>
        <v>12</v>
      </c>
      <c r="E59" s="53" t="str">
        <f t="shared" si="6"/>
        <v>Cartagena</v>
      </c>
      <c r="F59" s="53">
        <f t="shared" si="10"/>
        <v>1004768</v>
      </c>
      <c r="G59" s="53">
        <f t="shared" si="9"/>
        <v>967342</v>
      </c>
    </row>
    <row r="60" spans="1:7" x14ac:dyDescent="0.25">
      <c r="A60" s="53" t="str">
        <f t="shared" si="5"/>
        <v>Santa Cruz de Tenerife</v>
      </c>
      <c r="B60" s="54">
        <f t="shared" si="3"/>
        <v>7553946</v>
      </c>
      <c r="C60" s="54">
        <f t="shared" si="4"/>
        <v>7196030</v>
      </c>
      <c r="D60" s="54">
        <f t="shared" si="7"/>
        <v>7</v>
      </c>
      <c r="E60" s="53" t="str">
        <f t="shared" si="6"/>
        <v>Avilés</v>
      </c>
      <c r="F60" s="53">
        <f t="shared" si="10"/>
        <v>996945</v>
      </c>
      <c r="G60" s="53">
        <f t="shared" si="9"/>
        <v>1137946</v>
      </c>
    </row>
    <row r="61" spans="1:7" x14ac:dyDescent="0.25">
      <c r="A61" s="53" t="str">
        <f t="shared" si="5"/>
        <v>Santander</v>
      </c>
      <c r="B61" s="54">
        <f t="shared" si="3"/>
        <v>2761968</v>
      </c>
      <c r="C61" s="54">
        <f t="shared" si="4"/>
        <v>2990965</v>
      </c>
      <c r="D61" s="54">
        <f t="shared" si="7"/>
        <v>10</v>
      </c>
      <c r="E61" s="53" t="str">
        <f t="shared" si="6"/>
        <v>Ferrol-San Cibrao</v>
      </c>
      <c r="F61" s="53">
        <f t="shared" si="10"/>
        <v>977912</v>
      </c>
      <c r="G61" s="53">
        <f t="shared" si="9"/>
        <v>777042</v>
      </c>
    </row>
    <row r="62" spans="1:7" x14ac:dyDescent="0.25">
      <c r="A62" s="53" t="str">
        <f t="shared" si="5"/>
        <v>Sevilla</v>
      </c>
      <c r="B62" s="54">
        <f t="shared" si="3"/>
        <v>1578095</v>
      </c>
      <c r="C62" s="54">
        <f t="shared" si="4"/>
        <v>1659291</v>
      </c>
      <c r="D62" s="54">
        <f t="shared" si="7"/>
        <v>14</v>
      </c>
      <c r="E62" s="53" t="str">
        <f t="shared" si="6"/>
        <v>A Coruña</v>
      </c>
      <c r="F62" s="53">
        <f t="shared" si="10"/>
        <v>896732</v>
      </c>
      <c r="G62" s="53">
        <f t="shared" si="9"/>
        <v>852680</v>
      </c>
    </row>
    <row r="63" spans="1:7" x14ac:dyDescent="0.25">
      <c r="A63" s="53" t="str">
        <f t="shared" si="5"/>
        <v>Tarragona</v>
      </c>
      <c r="B63" s="54">
        <f t="shared" si="3"/>
        <v>2395171</v>
      </c>
      <c r="C63" s="54">
        <f t="shared" si="4"/>
        <v>2282552</v>
      </c>
      <c r="D63" s="54">
        <f t="shared" si="7"/>
        <v>11</v>
      </c>
      <c r="E63" s="53" t="str">
        <f t="shared" si="6"/>
        <v>Vilagarcía</v>
      </c>
      <c r="F63" s="53">
        <f t="shared" si="10"/>
        <v>789543</v>
      </c>
      <c r="G63" s="53">
        <f t="shared" si="9"/>
        <v>804078</v>
      </c>
    </row>
    <row r="64" spans="1:7" x14ac:dyDescent="0.25">
      <c r="A64" s="53" t="str">
        <f t="shared" si="5"/>
        <v>Valencia</v>
      </c>
      <c r="B64" s="54">
        <f t="shared" si="3"/>
        <v>70888565</v>
      </c>
      <c r="C64" s="54">
        <f t="shared" si="4"/>
        <v>78823912</v>
      </c>
      <c r="D64" s="54">
        <f t="shared" si="7"/>
        <v>2</v>
      </c>
      <c r="E64" s="53" t="str">
        <f t="shared" si="6"/>
        <v>Ceuta</v>
      </c>
      <c r="F64" s="53">
        <f t="shared" si="10"/>
        <v>569120</v>
      </c>
      <c r="G64" s="53">
        <f t="shared" si="9"/>
        <v>599024</v>
      </c>
    </row>
    <row r="65" spans="1:7" x14ac:dyDescent="0.25">
      <c r="A65" s="53" t="str">
        <f t="shared" si="5"/>
        <v>Vigo</v>
      </c>
      <c r="B65" s="54">
        <f t="shared" si="3"/>
        <v>4216194</v>
      </c>
      <c r="C65" s="54">
        <f t="shared" si="4"/>
        <v>4253658</v>
      </c>
      <c r="D65" s="54">
        <f t="shared" si="7"/>
        <v>8</v>
      </c>
      <c r="E65" s="53" t="str">
        <f t="shared" si="6"/>
        <v>Melilla</v>
      </c>
      <c r="F65" s="53">
        <f t="shared" si="10"/>
        <v>480554</v>
      </c>
      <c r="G65" s="53">
        <f t="shared" si="9"/>
        <v>491030</v>
      </c>
    </row>
    <row r="66" spans="1:7" x14ac:dyDescent="0.25">
      <c r="A66" s="53" t="str">
        <f t="shared" si="5"/>
        <v>Vilagarcía</v>
      </c>
      <c r="B66" s="54">
        <f t="shared" si="3"/>
        <v>789543</v>
      </c>
      <c r="C66" s="54">
        <f t="shared" si="4"/>
        <v>804078</v>
      </c>
      <c r="D66" s="54">
        <f t="shared" si="7"/>
        <v>25</v>
      </c>
      <c r="E66" s="53" t="str">
        <f t="shared" si="6"/>
        <v>Motril</v>
      </c>
      <c r="F66" s="53">
        <f t="shared" si="10"/>
        <v>145266</v>
      </c>
      <c r="G66" s="53">
        <f t="shared" si="9"/>
        <v>171550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F1" s="39" t="s">
        <v>97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29</v>
      </c>
      <c r="E7" s="2">
        <v>112</v>
      </c>
      <c r="F7" s="44">
        <f>((E7*100)/D7)-100</f>
        <v>286.20689655172413</v>
      </c>
      <c r="G7" s="45"/>
      <c r="H7" s="45"/>
      <c r="I7" s="45"/>
    </row>
    <row r="8" spans="1:12" x14ac:dyDescent="0.25">
      <c r="A8" s="46" t="s">
        <v>136</v>
      </c>
      <c r="B8" s="3">
        <v>144569</v>
      </c>
      <c r="C8" s="3">
        <v>101747</v>
      </c>
      <c r="D8" s="3">
        <v>1171488</v>
      </c>
      <c r="E8" s="3">
        <v>1360453</v>
      </c>
      <c r="F8" s="47">
        <f t="shared" ref="F8:F34" si="0">((E8*100)/D8)-100</f>
        <v>16.130340216886552</v>
      </c>
      <c r="G8" s="45"/>
      <c r="H8" s="45"/>
      <c r="I8" s="45"/>
    </row>
    <row r="9" spans="1:12" x14ac:dyDescent="0.25">
      <c r="A9" s="43" t="s">
        <v>137</v>
      </c>
      <c r="B9" s="2">
        <v>27847</v>
      </c>
      <c r="C9" s="2">
        <v>19195</v>
      </c>
      <c r="D9" s="2">
        <v>407382</v>
      </c>
      <c r="E9" s="2">
        <v>373333</v>
      </c>
      <c r="F9" s="44">
        <f t="shared" si="0"/>
        <v>-8.3580030536449783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469</v>
      </c>
      <c r="E10" s="3">
        <v>0</v>
      </c>
      <c r="F10" s="47">
        <f t="shared" si="0"/>
        <v>-100</v>
      </c>
      <c r="G10" s="45"/>
      <c r="H10" s="45"/>
      <c r="I10" s="45"/>
    </row>
    <row r="11" spans="1:12" x14ac:dyDescent="0.25">
      <c r="A11" s="43" t="s">
        <v>139</v>
      </c>
      <c r="B11" s="2">
        <v>4804042</v>
      </c>
      <c r="C11" s="2">
        <v>4452869</v>
      </c>
      <c r="D11" s="2">
        <v>58728590</v>
      </c>
      <c r="E11" s="2">
        <v>56425787</v>
      </c>
      <c r="F11" s="44">
        <f t="shared" si="0"/>
        <v>-3.9210936274819517</v>
      </c>
      <c r="G11" s="45"/>
      <c r="H11" s="45"/>
      <c r="I11" s="45"/>
    </row>
    <row r="12" spans="1:12" x14ac:dyDescent="0.25">
      <c r="A12" s="46" t="s">
        <v>140</v>
      </c>
      <c r="B12" s="3">
        <v>141850</v>
      </c>
      <c r="C12" s="3">
        <v>122174</v>
      </c>
      <c r="D12" s="3">
        <v>1748766</v>
      </c>
      <c r="E12" s="3">
        <v>1596091</v>
      </c>
      <c r="F12" s="47">
        <f t="shared" si="0"/>
        <v>-8.7304419230474508</v>
      </c>
      <c r="G12" s="45"/>
      <c r="H12" s="45"/>
      <c r="I12" s="45"/>
    </row>
    <row r="13" spans="1:12" x14ac:dyDescent="0.25">
      <c r="A13" s="43" t="s">
        <v>141</v>
      </c>
      <c r="B13" s="2">
        <v>30282</v>
      </c>
      <c r="C13" s="2">
        <v>21865</v>
      </c>
      <c r="D13" s="2">
        <v>449154</v>
      </c>
      <c r="E13" s="2">
        <v>362382</v>
      </c>
      <c r="F13" s="44">
        <f t="shared" si="0"/>
        <v>-19.318986361025395</v>
      </c>
      <c r="G13" s="45"/>
      <c r="H13" s="45"/>
      <c r="I13" s="45"/>
    </row>
    <row r="14" spans="1:12" x14ac:dyDescent="0.25">
      <c r="A14" s="46" t="s">
        <v>142</v>
      </c>
      <c r="B14" s="3">
        <v>3248195</v>
      </c>
      <c r="C14" s="3">
        <v>2835237</v>
      </c>
      <c r="D14" s="3">
        <v>37455575</v>
      </c>
      <c r="E14" s="3">
        <v>37610182</v>
      </c>
      <c r="F14" s="47">
        <f t="shared" si="0"/>
        <v>0.41277433332687963</v>
      </c>
      <c r="G14" s="45"/>
      <c r="H14" s="45"/>
      <c r="I14" s="45"/>
    </row>
    <row r="15" spans="1:12" x14ac:dyDescent="0.25">
      <c r="A15" s="43" t="s">
        <v>143</v>
      </c>
      <c r="B15" s="2">
        <v>455488</v>
      </c>
      <c r="C15" s="2">
        <v>392512</v>
      </c>
      <c r="D15" s="2">
        <v>5656436</v>
      </c>
      <c r="E15" s="2">
        <v>5399304</v>
      </c>
      <c r="F15" s="44">
        <f t="shared" si="0"/>
        <v>-4.5458306255034131</v>
      </c>
      <c r="G15" s="45"/>
      <c r="H15" s="45"/>
      <c r="I15" s="45"/>
    </row>
    <row r="16" spans="1:12" x14ac:dyDescent="0.25">
      <c r="A16" s="46" t="s">
        <v>144</v>
      </c>
      <c r="B16" s="3">
        <v>40611</v>
      </c>
      <c r="C16" s="3">
        <v>34075</v>
      </c>
      <c r="D16" s="3">
        <v>613474</v>
      </c>
      <c r="E16" s="3">
        <v>628464</v>
      </c>
      <c r="F16" s="47">
        <f t="shared" si="0"/>
        <v>2.4434613365847611</v>
      </c>
      <c r="G16" s="45"/>
      <c r="H16" s="45"/>
      <c r="I16" s="45"/>
    </row>
    <row r="17" spans="1:9" x14ac:dyDescent="0.25">
      <c r="A17" s="43" t="s">
        <v>145</v>
      </c>
      <c r="B17" s="2">
        <v>131324</v>
      </c>
      <c r="C17" s="2">
        <v>108687</v>
      </c>
      <c r="D17" s="2">
        <v>1713789</v>
      </c>
      <c r="E17" s="2">
        <v>1372636</v>
      </c>
      <c r="F17" s="44">
        <f t="shared" si="0"/>
        <v>-19.906359534341746</v>
      </c>
      <c r="G17" s="45"/>
      <c r="H17" s="45"/>
      <c r="I17" s="45"/>
    </row>
    <row r="18" spans="1:9" x14ac:dyDescent="0.25">
      <c r="A18" s="46" t="s">
        <v>146</v>
      </c>
      <c r="B18" s="3">
        <v>6065</v>
      </c>
      <c r="C18" s="3">
        <v>5117</v>
      </c>
      <c r="D18" s="3">
        <v>74736</v>
      </c>
      <c r="E18" s="3">
        <v>67455</v>
      </c>
      <c r="F18" s="47">
        <f t="shared" si="0"/>
        <v>-9.7422928709055867</v>
      </c>
      <c r="G18" s="45"/>
      <c r="H18" s="45"/>
      <c r="I18" s="45"/>
    </row>
    <row r="19" spans="1:9" x14ac:dyDescent="0.25">
      <c r="A19" s="43" t="s">
        <v>147</v>
      </c>
      <c r="B19" s="2">
        <v>13239</v>
      </c>
      <c r="C19" s="2">
        <v>28716</v>
      </c>
      <c r="D19" s="2">
        <v>161326</v>
      </c>
      <c r="E19" s="2">
        <v>411648</v>
      </c>
      <c r="F19" s="44">
        <f t="shared" si="0"/>
        <v>155.1653174317841</v>
      </c>
      <c r="G19" s="45"/>
      <c r="H19" s="45"/>
      <c r="I19" s="45"/>
    </row>
    <row r="20" spans="1:9" x14ac:dyDescent="0.25">
      <c r="A20" s="46" t="s">
        <v>148</v>
      </c>
      <c r="B20" s="3">
        <v>58147</v>
      </c>
      <c r="C20" s="3">
        <v>55891</v>
      </c>
      <c r="D20" s="3">
        <v>805764</v>
      </c>
      <c r="E20" s="3">
        <v>630402</v>
      </c>
      <c r="F20" s="47">
        <f t="shared" si="0"/>
        <v>-21.763444383218911</v>
      </c>
      <c r="G20" s="45"/>
      <c r="H20" s="45"/>
      <c r="I20" s="45"/>
    </row>
    <row r="21" spans="1:9" x14ac:dyDescent="0.25">
      <c r="A21" s="43" t="s">
        <v>149</v>
      </c>
      <c r="B21" s="2">
        <v>50740</v>
      </c>
      <c r="C21" s="2">
        <v>49915</v>
      </c>
      <c r="D21" s="2">
        <v>574113</v>
      </c>
      <c r="E21" s="2">
        <v>580664</v>
      </c>
      <c r="F21" s="44">
        <f t="shared" si="0"/>
        <v>1.1410645639447239</v>
      </c>
      <c r="G21" s="45"/>
      <c r="H21" s="45"/>
      <c r="I21" s="45"/>
    </row>
    <row r="22" spans="1:9" x14ac:dyDescent="0.25">
      <c r="A22" s="46" t="s">
        <v>150</v>
      </c>
      <c r="B22" s="3">
        <v>1140717</v>
      </c>
      <c r="C22" s="3">
        <v>1201957</v>
      </c>
      <c r="D22" s="3">
        <v>13060685</v>
      </c>
      <c r="E22" s="3">
        <v>12798647</v>
      </c>
      <c r="F22" s="47">
        <f t="shared" si="0"/>
        <v>-2.0063113075615888</v>
      </c>
      <c r="G22" s="45"/>
      <c r="H22" s="45"/>
      <c r="I22" s="45"/>
    </row>
    <row r="23" spans="1:9" x14ac:dyDescent="0.25">
      <c r="A23" s="43" t="s">
        <v>151</v>
      </c>
      <c r="B23" s="2">
        <v>231225</v>
      </c>
      <c r="C23" s="2">
        <v>20093</v>
      </c>
      <c r="D23" s="2">
        <v>2252411</v>
      </c>
      <c r="E23" s="2">
        <v>2396555</v>
      </c>
      <c r="F23" s="44">
        <f t="shared" si="0"/>
        <v>6.3995425346439845</v>
      </c>
      <c r="G23" s="45"/>
      <c r="H23" s="45"/>
      <c r="I23" s="45"/>
    </row>
    <row r="24" spans="1:9" x14ac:dyDescent="0.25">
      <c r="A24" s="46" t="s">
        <v>152</v>
      </c>
      <c r="B24" s="3">
        <v>52990</v>
      </c>
      <c r="C24" s="3">
        <v>39693</v>
      </c>
      <c r="D24" s="3">
        <v>528855</v>
      </c>
      <c r="E24" s="3">
        <v>542763</v>
      </c>
      <c r="F24" s="47">
        <f t="shared" si="0"/>
        <v>2.6298323737130147</v>
      </c>
      <c r="G24" s="45"/>
      <c r="H24" s="45"/>
      <c r="I24" s="45"/>
    </row>
    <row r="25" spans="1:9" x14ac:dyDescent="0.25">
      <c r="A25" s="43" t="s">
        <v>153</v>
      </c>
      <c r="B25" s="2">
        <v>3769</v>
      </c>
      <c r="C25" s="2">
        <v>3516</v>
      </c>
      <c r="D25" s="2">
        <v>54035</v>
      </c>
      <c r="E25" s="2">
        <v>40952</v>
      </c>
      <c r="F25" s="44">
        <f t="shared" si="0"/>
        <v>-24.212084759877854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88</v>
      </c>
      <c r="D26" s="3">
        <v>0</v>
      </c>
      <c r="E26" s="3">
        <v>87</v>
      </c>
      <c r="F26" s="47" t="e">
        <f t="shared" si="0"/>
        <v>#DIV/0!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44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339076</v>
      </c>
      <c r="C28" s="3">
        <v>355478</v>
      </c>
      <c r="D28" s="3">
        <v>3611406</v>
      </c>
      <c r="E28" s="3">
        <v>3740564</v>
      </c>
      <c r="F28" s="47">
        <f t="shared" si="0"/>
        <v>3.5763910233299754</v>
      </c>
      <c r="G28" s="45"/>
      <c r="H28" s="45"/>
      <c r="I28" s="45"/>
    </row>
    <row r="29" spans="1:9" x14ac:dyDescent="0.25">
      <c r="A29" s="43" t="s">
        <v>157</v>
      </c>
      <c r="B29" s="2">
        <v>26482</v>
      </c>
      <c r="C29" s="2">
        <v>26178</v>
      </c>
      <c r="D29" s="2">
        <v>427167</v>
      </c>
      <c r="E29" s="2">
        <v>352372</v>
      </c>
      <c r="F29" s="44">
        <f t="shared" si="0"/>
        <v>-17.509545447096798</v>
      </c>
      <c r="G29" s="45"/>
      <c r="H29" s="45"/>
      <c r="I29" s="45"/>
    </row>
    <row r="30" spans="1:9" x14ac:dyDescent="0.25">
      <c r="A30" s="46" t="s">
        <v>158</v>
      </c>
      <c r="B30" s="3">
        <v>97110</v>
      </c>
      <c r="C30" s="3">
        <v>84616</v>
      </c>
      <c r="D30" s="3">
        <v>999941</v>
      </c>
      <c r="E30" s="3">
        <v>1010452</v>
      </c>
      <c r="F30" s="47">
        <f t="shared" si="0"/>
        <v>1.0511620185590971</v>
      </c>
      <c r="G30" s="45"/>
      <c r="H30" s="45"/>
      <c r="I30" s="45"/>
    </row>
    <row r="31" spans="1:9" x14ac:dyDescent="0.25">
      <c r="A31" s="43" t="s">
        <v>159</v>
      </c>
      <c r="B31" s="2">
        <v>47595</v>
      </c>
      <c r="C31" s="2">
        <v>34074</v>
      </c>
      <c r="D31" s="2">
        <v>489760</v>
      </c>
      <c r="E31" s="2">
        <v>775828</v>
      </c>
      <c r="F31" s="44">
        <f t="shared" si="0"/>
        <v>58.409833387781759</v>
      </c>
      <c r="G31" s="45"/>
      <c r="H31" s="45"/>
      <c r="I31" s="45"/>
    </row>
    <row r="32" spans="1:9" x14ac:dyDescent="0.25">
      <c r="A32" s="46" t="s">
        <v>160</v>
      </c>
      <c r="B32" s="3">
        <v>5071349</v>
      </c>
      <c r="C32" s="3">
        <v>4176376</v>
      </c>
      <c r="D32" s="3">
        <v>64017231</v>
      </c>
      <c r="E32" s="3">
        <v>56125555</v>
      </c>
      <c r="F32" s="47">
        <f t="shared" si="0"/>
        <v>-12.327424783493058</v>
      </c>
      <c r="G32" s="45"/>
      <c r="H32" s="45"/>
      <c r="I32" s="45"/>
    </row>
    <row r="33" spans="1:9" x14ac:dyDescent="0.25">
      <c r="A33" s="43" t="s">
        <v>161</v>
      </c>
      <c r="B33" s="2">
        <v>238211</v>
      </c>
      <c r="C33" s="2">
        <v>206317</v>
      </c>
      <c r="D33" s="2">
        <v>2986304</v>
      </c>
      <c r="E33" s="2">
        <v>2658304</v>
      </c>
      <c r="F33" s="44">
        <f t="shared" si="0"/>
        <v>-10.983476565011472</v>
      </c>
      <c r="G33" s="45"/>
      <c r="H33" s="45"/>
      <c r="I33" s="45"/>
    </row>
    <row r="34" spans="1:9" x14ac:dyDescent="0.25">
      <c r="A34" s="46" t="s">
        <v>162</v>
      </c>
      <c r="B34" s="3">
        <v>21619</v>
      </c>
      <c r="C34" s="3">
        <v>20839</v>
      </c>
      <c r="D34" s="3">
        <v>294080</v>
      </c>
      <c r="E34" s="3">
        <v>287010</v>
      </c>
      <c r="F34" s="47">
        <f t="shared" si="0"/>
        <v>-2.4041077257889043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16422542</v>
      </c>
      <c r="C35" s="49">
        <f t="shared" ref="C35:E35" si="1">SUM(C7:C34)</f>
        <v>14397225</v>
      </c>
      <c r="D35" s="49">
        <f t="shared" si="1"/>
        <v>198282966</v>
      </c>
      <c r="E35" s="49">
        <f t="shared" si="1"/>
        <v>187548002</v>
      </c>
      <c r="F35" s="50">
        <f t="shared" ref="F35" si="2">((E35*100)/D35)-100</f>
        <v>-5.4139617822743276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112</v>
      </c>
      <c r="C39" s="54">
        <f t="shared" si="4"/>
        <v>29</v>
      </c>
      <c r="D39" s="54">
        <f>_xlfn.RANK.EQ(B39,$B$39:$B$66)+COUNTIF($B$39:$B$66,B39)-1</f>
        <v>25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56425787</v>
      </c>
      <c r="G39" s="53">
        <f>LOOKUP(E39,$A$39:$A$66,$C$39:$C$66)</f>
        <v>58728590</v>
      </c>
    </row>
    <row r="40" spans="1:9" x14ac:dyDescent="0.25">
      <c r="A40" s="53" t="str">
        <f t="shared" si="5"/>
        <v>Alicante</v>
      </c>
      <c r="B40" s="54">
        <f t="shared" si="3"/>
        <v>1360453</v>
      </c>
      <c r="C40" s="54">
        <f t="shared" si="4"/>
        <v>1171488</v>
      </c>
      <c r="D40" s="54">
        <f t="shared" ref="D40:D66" si="7">_xlfn.RANK.EQ(B40,$B$39:$B$66)+COUNTIF($B$39:$B$66,B40)-1</f>
        <v>11</v>
      </c>
      <c r="E40" s="53" t="str">
        <f t="shared" si="6"/>
        <v>Valencia</v>
      </c>
      <c r="F40" s="53">
        <f t="shared" ref="F40:F55" si="8">LOOKUP(E40,$A$39:$A$66,$B$39:$B$66)</f>
        <v>56125555</v>
      </c>
      <c r="G40" s="53">
        <f t="shared" ref="G40:G66" si="9">LOOKUP(E40,$A$39:$A$66,$C$39:$C$66)</f>
        <v>64017231</v>
      </c>
    </row>
    <row r="41" spans="1:9" x14ac:dyDescent="0.25">
      <c r="A41" s="53" t="str">
        <f t="shared" si="5"/>
        <v>Almería</v>
      </c>
      <c r="B41" s="54">
        <f t="shared" si="3"/>
        <v>373333</v>
      </c>
      <c r="C41" s="54">
        <f t="shared" si="4"/>
        <v>407382</v>
      </c>
      <c r="D41" s="54">
        <f t="shared" si="7"/>
        <v>19</v>
      </c>
      <c r="E41" s="53" t="str">
        <f t="shared" si="6"/>
        <v>Barcelona</v>
      </c>
      <c r="F41" s="53">
        <f t="shared" si="8"/>
        <v>37610182</v>
      </c>
      <c r="G41" s="53">
        <f t="shared" si="9"/>
        <v>37455575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469</v>
      </c>
      <c r="D42" s="54">
        <f t="shared" si="7"/>
        <v>28</v>
      </c>
      <c r="E42" s="53" t="str">
        <f t="shared" si="6"/>
        <v>Las Palmas</v>
      </c>
      <c r="F42" s="53">
        <f t="shared" si="8"/>
        <v>12798647</v>
      </c>
      <c r="G42" s="53">
        <f t="shared" si="9"/>
        <v>13060685</v>
      </c>
    </row>
    <row r="43" spans="1:9" x14ac:dyDescent="0.25">
      <c r="A43" s="53" t="str">
        <f t="shared" si="5"/>
        <v>Bahía de Algeciras</v>
      </c>
      <c r="B43" s="54">
        <f t="shared" si="3"/>
        <v>56425787</v>
      </c>
      <c r="C43" s="54">
        <f t="shared" si="4"/>
        <v>58728590</v>
      </c>
      <c r="D43" s="54">
        <f t="shared" si="7"/>
        <v>1</v>
      </c>
      <c r="E43" s="53" t="str">
        <f t="shared" si="6"/>
        <v>Bilbao</v>
      </c>
      <c r="F43" s="53">
        <f t="shared" si="8"/>
        <v>5399304</v>
      </c>
      <c r="G43" s="53">
        <f t="shared" si="9"/>
        <v>5656436</v>
      </c>
    </row>
    <row r="44" spans="1:9" x14ac:dyDescent="0.25">
      <c r="A44" s="53" t="str">
        <f t="shared" si="5"/>
        <v>Bahía de Cádiz</v>
      </c>
      <c r="B44" s="54">
        <f t="shared" si="3"/>
        <v>1596091</v>
      </c>
      <c r="C44" s="54">
        <f t="shared" si="4"/>
        <v>1748766</v>
      </c>
      <c r="D44" s="54">
        <f t="shared" si="7"/>
        <v>9</v>
      </c>
      <c r="E44" s="53" t="str">
        <f t="shared" si="6"/>
        <v>Santa Cruz de Tenerife</v>
      </c>
      <c r="F44" s="53">
        <f t="shared" si="8"/>
        <v>3740564</v>
      </c>
      <c r="G44" s="53">
        <f t="shared" si="9"/>
        <v>3611406</v>
      </c>
    </row>
    <row r="45" spans="1:9" x14ac:dyDescent="0.25">
      <c r="A45" s="53" t="str">
        <f t="shared" si="5"/>
        <v>Baleares</v>
      </c>
      <c r="B45" s="54">
        <f t="shared" si="3"/>
        <v>362382</v>
      </c>
      <c r="C45" s="54">
        <f t="shared" si="4"/>
        <v>449154</v>
      </c>
      <c r="D45" s="54">
        <f t="shared" si="7"/>
        <v>20</v>
      </c>
      <c r="E45" s="53" t="str">
        <f t="shared" si="6"/>
        <v>Vigo</v>
      </c>
      <c r="F45" s="53">
        <f t="shared" si="8"/>
        <v>2658304</v>
      </c>
      <c r="G45" s="53">
        <f t="shared" si="9"/>
        <v>2986304</v>
      </c>
    </row>
    <row r="46" spans="1:9" x14ac:dyDescent="0.25">
      <c r="A46" s="53" t="str">
        <f t="shared" si="5"/>
        <v>Barcelona</v>
      </c>
      <c r="B46" s="54">
        <f t="shared" si="3"/>
        <v>37610182</v>
      </c>
      <c r="C46" s="54">
        <f t="shared" si="4"/>
        <v>37455575</v>
      </c>
      <c r="D46" s="54">
        <f t="shared" si="7"/>
        <v>3</v>
      </c>
      <c r="E46" s="53" t="str">
        <f t="shared" si="6"/>
        <v>Málaga</v>
      </c>
      <c r="F46" s="53">
        <f t="shared" si="8"/>
        <v>2396555</v>
      </c>
      <c r="G46" s="53">
        <f t="shared" si="9"/>
        <v>2252411</v>
      </c>
    </row>
    <row r="47" spans="1:9" x14ac:dyDescent="0.25">
      <c r="A47" s="53" t="str">
        <f t="shared" si="5"/>
        <v>Bilbao</v>
      </c>
      <c r="B47" s="54">
        <f t="shared" si="3"/>
        <v>5399304</v>
      </c>
      <c r="C47" s="54">
        <f t="shared" si="4"/>
        <v>5656436</v>
      </c>
      <c r="D47" s="54">
        <f t="shared" si="7"/>
        <v>5</v>
      </c>
      <c r="E47" s="53" t="str">
        <f t="shared" si="6"/>
        <v>Bahía de Cádiz</v>
      </c>
      <c r="F47" s="53">
        <f t="shared" si="8"/>
        <v>1596091</v>
      </c>
      <c r="G47" s="53">
        <f t="shared" si="9"/>
        <v>1748766</v>
      </c>
    </row>
    <row r="48" spans="1:9" x14ac:dyDescent="0.25">
      <c r="A48" s="53" t="str">
        <f t="shared" si="5"/>
        <v>Cartagena</v>
      </c>
      <c r="B48" s="54">
        <f t="shared" si="3"/>
        <v>628464</v>
      </c>
      <c r="C48" s="54">
        <f t="shared" si="4"/>
        <v>613474</v>
      </c>
      <c r="D48" s="54">
        <f t="shared" si="7"/>
        <v>15</v>
      </c>
      <c r="E48" s="53" t="str">
        <f t="shared" si="6"/>
        <v>Castellón</v>
      </c>
      <c r="F48" s="53">
        <f t="shared" si="8"/>
        <v>1372636</v>
      </c>
      <c r="G48" s="53">
        <f t="shared" si="9"/>
        <v>1713789</v>
      </c>
    </row>
    <row r="49" spans="1:7" x14ac:dyDescent="0.25">
      <c r="A49" s="53" t="str">
        <f t="shared" si="5"/>
        <v>Castellón</v>
      </c>
      <c r="B49" s="54">
        <f t="shared" si="3"/>
        <v>1372636</v>
      </c>
      <c r="C49" s="54">
        <f t="shared" si="4"/>
        <v>1713789</v>
      </c>
      <c r="D49" s="54">
        <f t="shared" si="7"/>
        <v>10</v>
      </c>
      <c r="E49" s="53" t="str">
        <f t="shared" si="6"/>
        <v>Alicante</v>
      </c>
      <c r="F49" s="53">
        <f t="shared" si="8"/>
        <v>1360453</v>
      </c>
      <c r="G49" s="53">
        <f t="shared" si="9"/>
        <v>1171488</v>
      </c>
    </row>
    <row r="50" spans="1:7" x14ac:dyDescent="0.25">
      <c r="A50" s="53" t="str">
        <f t="shared" si="5"/>
        <v>Ceuta</v>
      </c>
      <c r="B50" s="54">
        <f t="shared" si="3"/>
        <v>67455</v>
      </c>
      <c r="C50" s="54">
        <f t="shared" si="4"/>
        <v>74736</v>
      </c>
      <c r="D50" s="54">
        <f t="shared" si="7"/>
        <v>23</v>
      </c>
      <c r="E50" s="53" t="str">
        <f t="shared" si="6"/>
        <v>Sevilla</v>
      </c>
      <c r="F50" s="53">
        <f t="shared" si="8"/>
        <v>1010452</v>
      </c>
      <c r="G50" s="53">
        <f t="shared" si="9"/>
        <v>999941</v>
      </c>
    </row>
    <row r="51" spans="1:7" x14ac:dyDescent="0.25">
      <c r="A51" s="53" t="str">
        <f t="shared" si="5"/>
        <v>Ferrol-San Cibrao</v>
      </c>
      <c r="B51" s="54">
        <f t="shared" si="3"/>
        <v>411648</v>
      </c>
      <c r="C51" s="54">
        <f t="shared" si="4"/>
        <v>161326</v>
      </c>
      <c r="D51" s="54">
        <f t="shared" si="7"/>
        <v>18</v>
      </c>
      <c r="E51" s="53" t="str">
        <f t="shared" si="6"/>
        <v>Tarragona</v>
      </c>
      <c r="F51" s="53">
        <f t="shared" si="8"/>
        <v>775828</v>
      </c>
      <c r="G51" s="53">
        <f t="shared" si="9"/>
        <v>489760</v>
      </c>
    </row>
    <row r="52" spans="1:7" x14ac:dyDescent="0.25">
      <c r="A52" s="53" t="str">
        <f t="shared" si="5"/>
        <v>Gijón</v>
      </c>
      <c r="B52" s="54">
        <f t="shared" si="3"/>
        <v>630402</v>
      </c>
      <c r="C52" s="54">
        <f t="shared" si="4"/>
        <v>805764</v>
      </c>
      <c r="D52" s="54">
        <f t="shared" si="7"/>
        <v>14</v>
      </c>
      <c r="E52" s="53" t="str">
        <f t="shared" si="6"/>
        <v>Gijón</v>
      </c>
      <c r="F52" s="53">
        <f t="shared" si="8"/>
        <v>630402</v>
      </c>
      <c r="G52" s="53">
        <f t="shared" si="9"/>
        <v>805764</v>
      </c>
    </row>
    <row r="53" spans="1:7" x14ac:dyDescent="0.25">
      <c r="A53" s="53" t="str">
        <f t="shared" si="5"/>
        <v>Huelva</v>
      </c>
      <c r="B53" s="54">
        <f t="shared" si="3"/>
        <v>580664</v>
      </c>
      <c r="C53" s="54">
        <f t="shared" si="4"/>
        <v>574113</v>
      </c>
      <c r="D53" s="54">
        <f t="shared" si="7"/>
        <v>16</v>
      </c>
      <c r="E53" s="53" t="str">
        <f t="shared" si="6"/>
        <v>Cartagena</v>
      </c>
      <c r="F53" s="53">
        <f t="shared" si="8"/>
        <v>628464</v>
      </c>
      <c r="G53" s="53">
        <f t="shared" si="9"/>
        <v>613474</v>
      </c>
    </row>
    <row r="54" spans="1:7" x14ac:dyDescent="0.25">
      <c r="A54" s="53" t="str">
        <f t="shared" si="5"/>
        <v>Las Palmas</v>
      </c>
      <c r="B54" s="54">
        <f t="shared" si="3"/>
        <v>12798647</v>
      </c>
      <c r="C54" s="54">
        <f t="shared" si="4"/>
        <v>13060685</v>
      </c>
      <c r="D54" s="54">
        <f t="shared" si="7"/>
        <v>4</v>
      </c>
      <c r="E54" s="53" t="str">
        <f t="shared" si="6"/>
        <v>Huelva</v>
      </c>
      <c r="F54" s="53">
        <f t="shared" si="8"/>
        <v>580664</v>
      </c>
      <c r="G54" s="53">
        <f t="shared" si="9"/>
        <v>574113</v>
      </c>
    </row>
    <row r="55" spans="1:7" x14ac:dyDescent="0.25">
      <c r="A55" s="53" t="str">
        <f t="shared" si="5"/>
        <v>Málaga</v>
      </c>
      <c r="B55" s="54">
        <f t="shared" si="3"/>
        <v>2396555</v>
      </c>
      <c r="C55" s="54">
        <f t="shared" si="4"/>
        <v>2252411</v>
      </c>
      <c r="D55" s="54">
        <f t="shared" si="7"/>
        <v>8</v>
      </c>
      <c r="E55" s="53" t="str">
        <f t="shared" si="6"/>
        <v>Marín y Ría de Pontevedra</v>
      </c>
      <c r="F55" s="53">
        <f t="shared" si="8"/>
        <v>542763</v>
      </c>
      <c r="G55" s="53">
        <f t="shared" si="9"/>
        <v>528855</v>
      </c>
    </row>
    <row r="56" spans="1:7" x14ac:dyDescent="0.25">
      <c r="A56" s="53" t="str">
        <f t="shared" si="5"/>
        <v>Marín y Ría de Pontevedra</v>
      </c>
      <c r="B56" s="54">
        <f t="shared" si="3"/>
        <v>542763</v>
      </c>
      <c r="C56" s="54">
        <f t="shared" si="4"/>
        <v>528855</v>
      </c>
      <c r="D56" s="54">
        <f t="shared" si="7"/>
        <v>17</v>
      </c>
      <c r="E56" s="53" t="str">
        <f t="shared" si="6"/>
        <v>Ferrol-San Cibrao</v>
      </c>
      <c r="F56" s="53">
        <f t="shared" ref="F56:F66" si="10">LOOKUP(E56,$A$39:$A$66,$B$39:$B$66)</f>
        <v>411648</v>
      </c>
      <c r="G56" s="53">
        <f t="shared" si="9"/>
        <v>161326</v>
      </c>
    </row>
    <row r="57" spans="1:7" x14ac:dyDescent="0.25">
      <c r="A57" s="53" t="str">
        <f t="shared" si="5"/>
        <v>Melilla</v>
      </c>
      <c r="B57" s="54">
        <f t="shared" si="3"/>
        <v>40952</v>
      </c>
      <c r="C57" s="54">
        <f t="shared" si="4"/>
        <v>54035</v>
      </c>
      <c r="D57" s="54">
        <f t="shared" si="7"/>
        <v>24</v>
      </c>
      <c r="E57" s="53" t="str">
        <f t="shared" si="6"/>
        <v>Almería</v>
      </c>
      <c r="F57" s="53">
        <f t="shared" si="10"/>
        <v>373333</v>
      </c>
      <c r="G57" s="53">
        <f t="shared" si="9"/>
        <v>407382</v>
      </c>
    </row>
    <row r="58" spans="1:7" x14ac:dyDescent="0.25">
      <c r="A58" s="53" t="str">
        <f t="shared" si="5"/>
        <v>Motril</v>
      </c>
      <c r="B58" s="54">
        <f t="shared" si="3"/>
        <v>87</v>
      </c>
      <c r="C58" s="54">
        <f t="shared" si="4"/>
        <v>0</v>
      </c>
      <c r="D58" s="54">
        <f t="shared" si="7"/>
        <v>26</v>
      </c>
      <c r="E58" s="53" t="str">
        <f t="shared" si="6"/>
        <v>Baleares</v>
      </c>
      <c r="F58" s="53">
        <f t="shared" si="10"/>
        <v>362382</v>
      </c>
      <c r="G58" s="53">
        <f t="shared" si="9"/>
        <v>449154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str">
        <f t="shared" si="6"/>
        <v>Santander</v>
      </c>
      <c r="F59" s="53">
        <f t="shared" si="10"/>
        <v>352372</v>
      </c>
      <c r="G59" s="53">
        <f t="shared" si="9"/>
        <v>427167</v>
      </c>
    </row>
    <row r="60" spans="1:7" x14ac:dyDescent="0.25">
      <c r="A60" s="53" t="str">
        <f t="shared" si="5"/>
        <v>Santa Cruz de Tenerife</v>
      </c>
      <c r="B60" s="54">
        <f t="shared" si="3"/>
        <v>3740564</v>
      </c>
      <c r="C60" s="54">
        <f t="shared" si="4"/>
        <v>3611406</v>
      </c>
      <c r="D60" s="54">
        <f t="shared" si="7"/>
        <v>6</v>
      </c>
      <c r="E60" s="53" t="str">
        <f t="shared" si="6"/>
        <v>Vilagarcía</v>
      </c>
      <c r="F60" s="53">
        <f t="shared" si="10"/>
        <v>287010</v>
      </c>
      <c r="G60" s="53">
        <f t="shared" si="9"/>
        <v>294080</v>
      </c>
    </row>
    <row r="61" spans="1:7" x14ac:dyDescent="0.25">
      <c r="A61" s="53" t="str">
        <f t="shared" si="5"/>
        <v>Santander</v>
      </c>
      <c r="B61" s="54">
        <f t="shared" si="3"/>
        <v>352372</v>
      </c>
      <c r="C61" s="54">
        <f t="shared" si="4"/>
        <v>427167</v>
      </c>
      <c r="D61" s="54">
        <f t="shared" si="7"/>
        <v>21</v>
      </c>
      <c r="E61" s="53" t="str">
        <f t="shared" si="6"/>
        <v>Ceuta</v>
      </c>
      <c r="F61" s="53">
        <f t="shared" si="10"/>
        <v>67455</v>
      </c>
      <c r="G61" s="53">
        <f t="shared" si="9"/>
        <v>74736</v>
      </c>
    </row>
    <row r="62" spans="1:7" x14ac:dyDescent="0.25">
      <c r="A62" s="53" t="str">
        <f t="shared" si="5"/>
        <v>Sevilla</v>
      </c>
      <c r="B62" s="54">
        <f t="shared" si="3"/>
        <v>1010452</v>
      </c>
      <c r="C62" s="54">
        <f t="shared" si="4"/>
        <v>999941</v>
      </c>
      <c r="D62" s="54">
        <f t="shared" si="7"/>
        <v>12</v>
      </c>
      <c r="E62" s="53" t="str">
        <f t="shared" si="6"/>
        <v>Melilla</v>
      </c>
      <c r="F62" s="53">
        <f t="shared" si="10"/>
        <v>40952</v>
      </c>
      <c r="G62" s="53">
        <f t="shared" si="9"/>
        <v>54035</v>
      </c>
    </row>
    <row r="63" spans="1:7" x14ac:dyDescent="0.25">
      <c r="A63" s="53" t="str">
        <f t="shared" si="5"/>
        <v>Tarragona</v>
      </c>
      <c r="B63" s="54">
        <f t="shared" si="3"/>
        <v>775828</v>
      </c>
      <c r="C63" s="54">
        <f t="shared" si="4"/>
        <v>489760</v>
      </c>
      <c r="D63" s="54">
        <f t="shared" si="7"/>
        <v>13</v>
      </c>
      <c r="E63" s="53" t="str">
        <f t="shared" si="6"/>
        <v>A Coruña</v>
      </c>
      <c r="F63" s="53">
        <f t="shared" si="10"/>
        <v>112</v>
      </c>
      <c r="G63" s="53">
        <f t="shared" si="9"/>
        <v>29</v>
      </c>
    </row>
    <row r="64" spans="1:7" x14ac:dyDescent="0.25">
      <c r="A64" s="53" t="str">
        <f t="shared" si="5"/>
        <v>Valencia</v>
      </c>
      <c r="B64" s="54">
        <f t="shared" si="3"/>
        <v>56125555</v>
      </c>
      <c r="C64" s="54">
        <f t="shared" si="4"/>
        <v>64017231</v>
      </c>
      <c r="D64" s="54">
        <f t="shared" si="7"/>
        <v>2</v>
      </c>
      <c r="E64" s="53" t="str">
        <f t="shared" si="6"/>
        <v>Motril</v>
      </c>
      <c r="F64" s="53">
        <f t="shared" si="10"/>
        <v>87</v>
      </c>
      <c r="G64" s="53">
        <f t="shared" si="9"/>
        <v>0</v>
      </c>
    </row>
    <row r="65" spans="1:7" x14ac:dyDescent="0.25">
      <c r="A65" s="53" t="str">
        <f t="shared" si="5"/>
        <v>Vigo</v>
      </c>
      <c r="B65" s="54">
        <f t="shared" si="3"/>
        <v>2658304</v>
      </c>
      <c r="C65" s="54">
        <f t="shared" si="4"/>
        <v>2986304</v>
      </c>
      <c r="D65" s="54">
        <f t="shared" si="7"/>
        <v>7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287010</v>
      </c>
      <c r="C66" s="54">
        <f t="shared" si="4"/>
        <v>294080</v>
      </c>
      <c r="D66" s="54">
        <f t="shared" si="7"/>
        <v>22</v>
      </c>
      <c r="E66" s="53" t="str">
        <f t="shared" si="6"/>
        <v>Avilés</v>
      </c>
      <c r="F66" s="53">
        <f t="shared" si="10"/>
        <v>0</v>
      </c>
      <c r="G66" s="53">
        <f t="shared" si="9"/>
        <v>469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F1" s="39" t="s">
        <v>98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1319</v>
      </c>
      <c r="C7" s="2">
        <v>1918</v>
      </c>
      <c r="D7" s="2">
        <v>28331</v>
      </c>
      <c r="E7" s="2">
        <v>28131</v>
      </c>
      <c r="F7" s="44">
        <f>((E7*100)/D7)-100</f>
        <v>-0.70594048921675778</v>
      </c>
      <c r="G7" s="45"/>
      <c r="H7" s="45"/>
      <c r="I7" s="45"/>
    </row>
    <row r="8" spans="1:12" x14ac:dyDescent="0.25">
      <c r="A8" s="46" t="s">
        <v>136</v>
      </c>
      <c r="B8" s="3">
        <v>24</v>
      </c>
      <c r="C8" s="3">
        <v>0</v>
      </c>
      <c r="D8" s="3">
        <v>714</v>
      </c>
      <c r="E8" s="3">
        <v>378</v>
      </c>
      <c r="F8" s="47">
        <f t="shared" ref="F8:F34" si="0">((E8*100)/D8)-100</f>
        <v>-47.058823529411768</v>
      </c>
      <c r="G8" s="45"/>
      <c r="H8" s="45"/>
      <c r="I8" s="45"/>
    </row>
    <row r="9" spans="1:12" x14ac:dyDescent="0.25">
      <c r="A9" s="43" t="s">
        <v>137</v>
      </c>
      <c r="B9" s="2">
        <v>221</v>
      </c>
      <c r="C9" s="2">
        <v>145</v>
      </c>
      <c r="D9" s="2">
        <v>3923</v>
      </c>
      <c r="E9" s="2">
        <v>3064</v>
      </c>
      <c r="F9" s="44">
        <f t="shared" si="0"/>
        <v>-21.896507774662254</v>
      </c>
      <c r="G9" s="45"/>
      <c r="H9" s="45"/>
      <c r="I9" s="45"/>
    </row>
    <row r="10" spans="1:12" x14ac:dyDescent="0.25">
      <c r="A10" s="46" t="s">
        <v>138</v>
      </c>
      <c r="B10" s="3">
        <v>559</v>
      </c>
      <c r="C10" s="3">
        <v>528</v>
      </c>
      <c r="D10" s="3">
        <v>18702</v>
      </c>
      <c r="E10" s="3">
        <v>14045</v>
      </c>
      <c r="F10" s="47">
        <f t="shared" si="0"/>
        <v>-24.901080098385194</v>
      </c>
      <c r="G10" s="45"/>
      <c r="H10" s="45"/>
      <c r="I10" s="45"/>
    </row>
    <row r="11" spans="1:12" x14ac:dyDescent="0.25">
      <c r="A11" s="43" t="s">
        <v>139</v>
      </c>
      <c r="B11" s="2">
        <v>36</v>
      </c>
      <c r="C11" s="2">
        <v>105</v>
      </c>
      <c r="D11" s="2">
        <v>911</v>
      </c>
      <c r="E11" s="2">
        <v>1061</v>
      </c>
      <c r="F11" s="44">
        <f t="shared" si="0"/>
        <v>16.46542261251372</v>
      </c>
      <c r="G11" s="45"/>
      <c r="H11" s="45"/>
      <c r="I11" s="45"/>
    </row>
    <row r="12" spans="1:12" x14ac:dyDescent="0.25">
      <c r="A12" s="46" t="s">
        <v>140</v>
      </c>
      <c r="B12" s="3">
        <v>944</v>
      </c>
      <c r="C12" s="3">
        <v>903</v>
      </c>
      <c r="D12" s="3">
        <v>14155</v>
      </c>
      <c r="E12" s="3">
        <v>13453</v>
      </c>
      <c r="F12" s="47">
        <f t="shared" si="0"/>
        <v>-4.9593783115506938</v>
      </c>
      <c r="G12" s="45"/>
      <c r="H12" s="45"/>
      <c r="I12" s="45"/>
    </row>
    <row r="13" spans="1:12" x14ac:dyDescent="0.25">
      <c r="A13" s="43" t="s">
        <v>141</v>
      </c>
      <c r="B13" s="2">
        <v>125</v>
      </c>
      <c r="C13" s="2">
        <v>115</v>
      </c>
      <c r="D13" s="2">
        <v>2114</v>
      </c>
      <c r="E13" s="2">
        <v>1888</v>
      </c>
      <c r="F13" s="44">
        <f t="shared" si="0"/>
        <v>-10.690633869441811</v>
      </c>
      <c r="G13" s="45"/>
      <c r="H13" s="45"/>
      <c r="I13" s="45"/>
    </row>
    <row r="14" spans="1:12" x14ac:dyDescent="0.25">
      <c r="A14" s="46" t="s">
        <v>142</v>
      </c>
      <c r="B14" s="3">
        <v>34</v>
      </c>
      <c r="C14" s="3">
        <v>84</v>
      </c>
      <c r="D14" s="3">
        <v>2168</v>
      </c>
      <c r="E14" s="3">
        <v>3201</v>
      </c>
      <c r="F14" s="47">
        <f t="shared" si="0"/>
        <v>47.647601476014756</v>
      </c>
      <c r="G14" s="45"/>
      <c r="H14" s="45"/>
      <c r="I14" s="45"/>
    </row>
    <row r="15" spans="1:12" x14ac:dyDescent="0.25">
      <c r="A15" s="43" t="s">
        <v>143</v>
      </c>
      <c r="B15" s="2">
        <v>0</v>
      </c>
      <c r="C15" s="2">
        <v>0</v>
      </c>
      <c r="D15" s="2">
        <v>0</v>
      </c>
      <c r="E15" s="2">
        <v>0</v>
      </c>
      <c r="F15" s="44" t="e">
        <f t="shared" si="0"/>
        <v>#DIV/0!</v>
      </c>
      <c r="G15" s="45"/>
      <c r="H15" s="45"/>
      <c r="I15" s="45"/>
    </row>
    <row r="16" spans="1:12" x14ac:dyDescent="0.25">
      <c r="A16" s="46" t="s">
        <v>144</v>
      </c>
      <c r="B16" s="3">
        <v>27</v>
      </c>
      <c r="C16" s="3">
        <v>15</v>
      </c>
      <c r="D16" s="3">
        <v>423</v>
      </c>
      <c r="E16" s="3">
        <v>380</v>
      </c>
      <c r="F16" s="47">
        <f t="shared" si="0"/>
        <v>-10.165484633569733</v>
      </c>
      <c r="G16" s="45"/>
      <c r="H16" s="45"/>
      <c r="I16" s="45"/>
    </row>
    <row r="17" spans="1:9" x14ac:dyDescent="0.25">
      <c r="A17" s="43" t="s">
        <v>145</v>
      </c>
      <c r="B17" s="2">
        <v>92</v>
      </c>
      <c r="C17" s="2">
        <v>91</v>
      </c>
      <c r="D17" s="2">
        <v>3003</v>
      </c>
      <c r="E17" s="2">
        <v>2520</v>
      </c>
      <c r="F17" s="44">
        <f t="shared" si="0"/>
        <v>-16.08391608391608</v>
      </c>
      <c r="G17" s="45"/>
      <c r="H17" s="45"/>
      <c r="I17" s="45"/>
    </row>
    <row r="18" spans="1:9" x14ac:dyDescent="0.25">
      <c r="A18" s="46" t="s">
        <v>146</v>
      </c>
      <c r="B18" s="3">
        <v>2</v>
      </c>
      <c r="C18" s="3">
        <v>28</v>
      </c>
      <c r="D18" s="3">
        <v>44</v>
      </c>
      <c r="E18" s="3">
        <v>39</v>
      </c>
      <c r="F18" s="47">
        <f t="shared" si="0"/>
        <v>-11.36363636363636</v>
      </c>
      <c r="G18" s="45"/>
      <c r="H18" s="45"/>
      <c r="I18" s="45"/>
    </row>
    <row r="19" spans="1:9" x14ac:dyDescent="0.25">
      <c r="A19" s="43" t="s">
        <v>147</v>
      </c>
      <c r="B19" s="2">
        <v>23</v>
      </c>
      <c r="C19" s="2">
        <v>20</v>
      </c>
      <c r="D19" s="2">
        <v>229</v>
      </c>
      <c r="E19" s="2">
        <v>207</v>
      </c>
      <c r="F19" s="44">
        <f t="shared" si="0"/>
        <v>-9.6069868995633243</v>
      </c>
      <c r="G19" s="45"/>
      <c r="H19" s="45"/>
      <c r="I19" s="45"/>
    </row>
    <row r="20" spans="1:9" x14ac:dyDescent="0.25">
      <c r="A20" s="46" t="s">
        <v>148</v>
      </c>
      <c r="B20" s="3">
        <v>76</v>
      </c>
      <c r="C20" s="3">
        <v>120</v>
      </c>
      <c r="D20" s="3">
        <v>14882</v>
      </c>
      <c r="E20" s="3">
        <v>8401</v>
      </c>
      <c r="F20" s="47">
        <f t="shared" si="0"/>
        <v>-43.54925413250907</v>
      </c>
      <c r="G20" s="45"/>
      <c r="H20" s="45"/>
      <c r="I20" s="45"/>
    </row>
    <row r="21" spans="1:9" x14ac:dyDescent="0.25">
      <c r="A21" s="43" t="s">
        <v>149</v>
      </c>
      <c r="B21" s="2">
        <v>21</v>
      </c>
      <c r="C21" s="2">
        <v>13</v>
      </c>
      <c r="D21" s="2">
        <v>178</v>
      </c>
      <c r="E21" s="2">
        <v>172</v>
      </c>
      <c r="F21" s="44">
        <f t="shared" si="0"/>
        <v>-3.3707865168539257</v>
      </c>
      <c r="G21" s="45"/>
      <c r="H21" s="45"/>
      <c r="I21" s="45"/>
    </row>
    <row r="22" spans="1:9" x14ac:dyDescent="0.25">
      <c r="A22" s="46" t="s">
        <v>150</v>
      </c>
      <c r="B22" s="3">
        <v>42</v>
      </c>
      <c r="C22" s="3">
        <v>51</v>
      </c>
      <c r="D22" s="3">
        <v>1203</v>
      </c>
      <c r="E22" s="3">
        <v>1582</v>
      </c>
      <c r="F22" s="47">
        <f t="shared" si="0"/>
        <v>31.504571903574401</v>
      </c>
      <c r="G22" s="45"/>
      <c r="H22" s="45"/>
      <c r="I22" s="45"/>
    </row>
    <row r="23" spans="1:9" x14ac:dyDescent="0.25">
      <c r="A23" s="43" t="s">
        <v>151</v>
      </c>
      <c r="B23" s="2">
        <v>11</v>
      </c>
      <c r="C23" s="2">
        <v>19</v>
      </c>
      <c r="D23" s="2">
        <v>504</v>
      </c>
      <c r="E23" s="2">
        <v>297</v>
      </c>
      <c r="F23" s="44">
        <f t="shared" si="0"/>
        <v>-41.071428571428569</v>
      </c>
      <c r="G23" s="45"/>
      <c r="H23" s="45"/>
      <c r="I23" s="45"/>
    </row>
    <row r="24" spans="1:9" x14ac:dyDescent="0.25">
      <c r="A24" s="46" t="s">
        <v>152</v>
      </c>
      <c r="B24" s="3">
        <v>179</v>
      </c>
      <c r="C24" s="3">
        <v>217</v>
      </c>
      <c r="D24" s="3">
        <v>2731</v>
      </c>
      <c r="E24" s="3">
        <v>3118</v>
      </c>
      <c r="F24" s="47">
        <f t="shared" si="0"/>
        <v>14.170633467594286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0</v>
      </c>
      <c r="D25" s="2">
        <v>0</v>
      </c>
      <c r="E25" s="2">
        <v>0</v>
      </c>
      <c r="F25" s="44" t="e">
        <f t="shared" si="0"/>
        <v>#DIV/0!</v>
      </c>
      <c r="G25" s="45"/>
      <c r="H25" s="45"/>
      <c r="I25" s="45"/>
    </row>
    <row r="26" spans="1:9" x14ac:dyDescent="0.25">
      <c r="A26" s="46" t="s">
        <v>154</v>
      </c>
      <c r="B26" s="3">
        <v>83</v>
      </c>
      <c r="C26" s="3">
        <v>57</v>
      </c>
      <c r="D26" s="3">
        <v>1337</v>
      </c>
      <c r="E26" s="3">
        <v>876</v>
      </c>
      <c r="F26" s="47">
        <f t="shared" si="0"/>
        <v>-34.480179506357516</v>
      </c>
      <c r="G26" s="45"/>
      <c r="H26" s="45"/>
      <c r="I26" s="45"/>
    </row>
    <row r="27" spans="1:9" x14ac:dyDescent="0.25">
      <c r="A27" s="43" t="s">
        <v>155</v>
      </c>
      <c r="B27" s="2">
        <v>1408</v>
      </c>
      <c r="C27" s="2">
        <v>1742</v>
      </c>
      <c r="D27" s="2">
        <v>18811</v>
      </c>
      <c r="E27" s="2">
        <v>19055</v>
      </c>
      <c r="F27" s="44">
        <f t="shared" si="0"/>
        <v>1.2971133911009503</v>
      </c>
      <c r="G27" s="45"/>
      <c r="H27" s="45"/>
      <c r="I27" s="45"/>
    </row>
    <row r="28" spans="1:9" x14ac:dyDescent="0.25">
      <c r="A28" s="46" t="s">
        <v>156</v>
      </c>
      <c r="B28" s="3">
        <v>200</v>
      </c>
      <c r="C28" s="3">
        <v>118</v>
      </c>
      <c r="D28" s="3">
        <v>3502</v>
      </c>
      <c r="E28" s="3">
        <v>2657</v>
      </c>
      <c r="F28" s="47">
        <f t="shared" si="0"/>
        <v>-24.129069103369503</v>
      </c>
      <c r="G28" s="45"/>
      <c r="H28" s="45"/>
      <c r="I28" s="45"/>
    </row>
    <row r="29" spans="1:9" x14ac:dyDescent="0.25">
      <c r="A29" s="43" t="s">
        <v>157</v>
      </c>
      <c r="B29" s="2">
        <v>222</v>
      </c>
      <c r="C29" s="2">
        <v>209</v>
      </c>
      <c r="D29" s="2">
        <v>5366</v>
      </c>
      <c r="E29" s="2">
        <v>5631</v>
      </c>
      <c r="F29" s="44">
        <f t="shared" si="0"/>
        <v>4.9385016772269807</v>
      </c>
      <c r="G29" s="45"/>
      <c r="H29" s="45"/>
      <c r="I29" s="45"/>
    </row>
    <row r="30" spans="1:9" x14ac:dyDescent="0.25">
      <c r="A30" s="46" t="s">
        <v>158</v>
      </c>
      <c r="B30" s="3">
        <v>0</v>
      </c>
      <c r="C30" s="3">
        <v>0</v>
      </c>
      <c r="D30" s="3">
        <v>0</v>
      </c>
      <c r="E30" s="3">
        <v>0</v>
      </c>
      <c r="F30" s="47" t="e">
        <f t="shared" si="0"/>
        <v>#DIV/0!</v>
      </c>
      <c r="G30" s="45"/>
      <c r="H30" s="45"/>
      <c r="I30" s="45"/>
    </row>
    <row r="31" spans="1:9" x14ac:dyDescent="0.25">
      <c r="A31" s="43" t="s">
        <v>159</v>
      </c>
      <c r="B31" s="2">
        <v>152</v>
      </c>
      <c r="C31" s="2">
        <v>128</v>
      </c>
      <c r="D31" s="2">
        <v>2093</v>
      </c>
      <c r="E31" s="2">
        <v>2283</v>
      </c>
      <c r="F31" s="44">
        <f t="shared" si="0"/>
        <v>9.0778786430960281</v>
      </c>
      <c r="G31" s="45"/>
      <c r="H31" s="45"/>
      <c r="I31" s="45"/>
    </row>
    <row r="32" spans="1:9" x14ac:dyDescent="0.25">
      <c r="A32" s="46" t="s">
        <v>160</v>
      </c>
      <c r="B32" s="3">
        <v>45</v>
      </c>
      <c r="C32" s="3">
        <v>59</v>
      </c>
      <c r="D32" s="3">
        <v>1057</v>
      </c>
      <c r="E32" s="3">
        <v>1053</v>
      </c>
      <c r="F32" s="47">
        <f t="shared" si="0"/>
        <v>-0.37842951750236864</v>
      </c>
      <c r="G32" s="45"/>
      <c r="H32" s="45"/>
      <c r="I32" s="45"/>
    </row>
    <row r="33" spans="1:9" x14ac:dyDescent="0.25">
      <c r="A33" s="43" t="s">
        <v>161</v>
      </c>
      <c r="B33" s="2">
        <v>2867</v>
      </c>
      <c r="C33" s="2">
        <v>3070</v>
      </c>
      <c r="D33" s="2">
        <v>36581</v>
      </c>
      <c r="E33" s="2">
        <v>34009</v>
      </c>
      <c r="F33" s="44">
        <f t="shared" si="0"/>
        <v>-7.0309723627019451</v>
      </c>
      <c r="G33" s="45"/>
      <c r="H33" s="45"/>
      <c r="I33" s="45"/>
    </row>
    <row r="34" spans="1:9" x14ac:dyDescent="0.25">
      <c r="A34" s="46" t="s">
        <v>162</v>
      </c>
      <c r="B34" s="3">
        <v>0</v>
      </c>
      <c r="C34" s="3">
        <v>0</v>
      </c>
      <c r="D34" s="3">
        <v>0</v>
      </c>
      <c r="E34" s="3">
        <v>0</v>
      </c>
      <c r="F34" s="47" t="e">
        <f t="shared" si="0"/>
        <v>#DIV/0!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8712</v>
      </c>
      <c r="C35" s="49">
        <f t="shared" ref="C35:E35" si="1">SUM(C7:C34)</f>
        <v>9755</v>
      </c>
      <c r="D35" s="49">
        <f t="shared" si="1"/>
        <v>162962</v>
      </c>
      <c r="E35" s="49">
        <f t="shared" si="1"/>
        <v>147501</v>
      </c>
      <c r="F35" s="50">
        <f t="shared" ref="F35" si="2">((E35*100)/D35)-100</f>
        <v>-9.4874878806102032</v>
      </c>
      <c r="G35" s="45"/>
      <c r="H35" s="45"/>
      <c r="I35" s="45"/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28131</v>
      </c>
      <c r="C39" s="54">
        <f t="shared" si="4"/>
        <v>28331</v>
      </c>
      <c r="D39" s="54">
        <f>_xlfn.RANK.EQ(B39,$B$39:$B$66)+COUNTIF($B$39:$B$66,B39)-1</f>
        <v>2</v>
      </c>
      <c r="E39" s="53" t="str">
        <f t="shared" ref="E39:E66" si="6">INDEX($A$39:$B$66,MATCH(ROW()-38,$D$39:$D$66,0),1)</f>
        <v>Vigo</v>
      </c>
      <c r="F39" s="53">
        <f>LOOKUP(E39,$A$39:$A$66,$B$39:$B$66)</f>
        <v>34009</v>
      </c>
      <c r="G39" s="53">
        <f>LOOKUP(E39,$A$39:$A$66,$C$39:$C$66)</f>
        <v>36581</v>
      </c>
    </row>
    <row r="40" spans="1:9" x14ac:dyDescent="0.25">
      <c r="A40" s="53" t="str">
        <f t="shared" si="5"/>
        <v>Alicante</v>
      </c>
      <c r="B40" s="54">
        <f t="shared" si="3"/>
        <v>378</v>
      </c>
      <c r="C40" s="54">
        <f t="shared" si="4"/>
        <v>714</v>
      </c>
      <c r="D40" s="54">
        <f t="shared" ref="D40:D66" si="7">_xlfn.RANK.EQ(B40,$B$39:$B$66)+COUNTIF($B$39:$B$66,B40)-1</f>
        <v>20</v>
      </c>
      <c r="E40" s="53" t="str">
        <f t="shared" si="6"/>
        <v>A Coruña</v>
      </c>
      <c r="F40" s="53">
        <f t="shared" ref="F40:F55" si="8">LOOKUP(E40,$A$39:$A$66,$B$39:$B$66)</f>
        <v>28131</v>
      </c>
      <c r="G40" s="53">
        <f t="shared" ref="G40:G66" si="9">LOOKUP(E40,$A$39:$A$66,$C$39:$C$66)</f>
        <v>28331</v>
      </c>
    </row>
    <row r="41" spans="1:9" x14ac:dyDescent="0.25">
      <c r="A41" s="53" t="str">
        <f t="shared" si="5"/>
        <v>Almería</v>
      </c>
      <c r="B41" s="54">
        <f t="shared" si="3"/>
        <v>3064</v>
      </c>
      <c r="C41" s="54">
        <f t="shared" si="4"/>
        <v>3923</v>
      </c>
      <c r="D41" s="54">
        <f t="shared" si="7"/>
        <v>10</v>
      </c>
      <c r="E41" s="53" t="str">
        <f t="shared" si="6"/>
        <v>Pasaia</v>
      </c>
      <c r="F41" s="53">
        <f t="shared" si="8"/>
        <v>19055</v>
      </c>
      <c r="G41" s="53">
        <f t="shared" si="9"/>
        <v>18811</v>
      </c>
    </row>
    <row r="42" spans="1:9" x14ac:dyDescent="0.25">
      <c r="A42" s="53" t="str">
        <f t="shared" si="5"/>
        <v>Avilés</v>
      </c>
      <c r="B42" s="54">
        <f t="shared" si="3"/>
        <v>14045</v>
      </c>
      <c r="C42" s="54">
        <f t="shared" si="4"/>
        <v>18702</v>
      </c>
      <c r="D42" s="54">
        <f t="shared" si="7"/>
        <v>4</v>
      </c>
      <c r="E42" s="53" t="str">
        <f t="shared" si="6"/>
        <v>Avilés</v>
      </c>
      <c r="F42" s="53">
        <f t="shared" si="8"/>
        <v>14045</v>
      </c>
      <c r="G42" s="53">
        <f t="shared" si="9"/>
        <v>18702</v>
      </c>
    </row>
    <row r="43" spans="1:9" x14ac:dyDescent="0.25">
      <c r="A43" s="53" t="str">
        <f t="shared" si="5"/>
        <v>Bahía de Algeciras</v>
      </c>
      <c r="B43" s="54">
        <f t="shared" si="3"/>
        <v>1061</v>
      </c>
      <c r="C43" s="54">
        <f t="shared" si="4"/>
        <v>911</v>
      </c>
      <c r="D43" s="54">
        <f t="shared" si="7"/>
        <v>16</v>
      </c>
      <c r="E43" s="53" t="str">
        <f t="shared" si="6"/>
        <v>Bahía de Cádiz</v>
      </c>
      <c r="F43" s="53">
        <f t="shared" si="8"/>
        <v>13453</v>
      </c>
      <c r="G43" s="53">
        <f t="shared" si="9"/>
        <v>14155</v>
      </c>
    </row>
    <row r="44" spans="1:9" x14ac:dyDescent="0.25">
      <c r="A44" s="53" t="str">
        <f t="shared" si="5"/>
        <v>Bahía de Cádiz</v>
      </c>
      <c r="B44" s="54">
        <f t="shared" si="3"/>
        <v>13453</v>
      </c>
      <c r="C44" s="54">
        <f t="shared" si="4"/>
        <v>14155</v>
      </c>
      <c r="D44" s="54">
        <f t="shared" si="7"/>
        <v>5</v>
      </c>
      <c r="E44" s="53" t="str">
        <f t="shared" si="6"/>
        <v>Gijón</v>
      </c>
      <c r="F44" s="53">
        <f t="shared" si="8"/>
        <v>8401</v>
      </c>
      <c r="G44" s="53">
        <f t="shared" si="9"/>
        <v>14882</v>
      </c>
    </row>
    <row r="45" spans="1:9" x14ac:dyDescent="0.25">
      <c r="A45" s="53" t="str">
        <f t="shared" si="5"/>
        <v>Baleares</v>
      </c>
      <c r="B45" s="54">
        <f t="shared" si="3"/>
        <v>1888</v>
      </c>
      <c r="C45" s="54">
        <f t="shared" si="4"/>
        <v>2114</v>
      </c>
      <c r="D45" s="54">
        <f t="shared" si="7"/>
        <v>14</v>
      </c>
      <c r="E45" s="53" t="str">
        <f t="shared" si="6"/>
        <v>Santander</v>
      </c>
      <c r="F45" s="53">
        <f t="shared" si="8"/>
        <v>5631</v>
      </c>
      <c r="G45" s="53">
        <f t="shared" si="9"/>
        <v>5366</v>
      </c>
    </row>
    <row r="46" spans="1:9" x14ac:dyDescent="0.25">
      <c r="A46" s="53" t="str">
        <f t="shared" si="5"/>
        <v>Barcelona</v>
      </c>
      <c r="B46" s="54">
        <f t="shared" si="3"/>
        <v>3201</v>
      </c>
      <c r="C46" s="54">
        <f t="shared" si="4"/>
        <v>2168</v>
      </c>
      <c r="D46" s="54">
        <f t="shared" si="7"/>
        <v>8</v>
      </c>
      <c r="E46" s="53" t="str">
        <f t="shared" si="6"/>
        <v>Barcelona</v>
      </c>
      <c r="F46" s="53">
        <f t="shared" si="8"/>
        <v>3201</v>
      </c>
      <c r="G46" s="53">
        <f t="shared" si="9"/>
        <v>2168</v>
      </c>
    </row>
    <row r="47" spans="1:9" x14ac:dyDescent="0.25">
      <c r="A47" s="53" t="str">
        <f t="shared" si="5"/>
        <v>Bilbao</v>
      </c>
      <c r="B47" s="54">
        <f t="shared" si="3"/>
        <v>0</v>
      </c>
      <c r="C47" s="54">
        <f t="shared" si="4"/>
        <v>0</v>
      </c>
      <c r="D47" s="54">
        <f t="shared" si="7"/>
        <v>28</v>
      </c>
      <c r="E47" s="53" t="str">
        <f t="shared" si="6"/>
        <v>Marín y Ría de Pontevedra</v>
      </c>
      <c r="F47" s="53">
        <f t="shared" si="8"/>
        <v>3118</v>
      </c>
      <c r="G47" s="53">
        <f t="shared" si="9"/>
        <v>2731</v>
      </c>
    </row>
    <row r="48" spans="1:9" x14ac:dyDescent="0.25">
      <c r="A48" s="53" t="str">
        <f t="shared" si="5"/>
        <v>Cartagena</v>
      </c>
      <c r="B48" s="54">
        <f t="shared" si="3"/>
        <v>380</v>
      </c>
      <c r="C48" s="54">
        <f t="shared" si="4"/>
        <v>423</v>
      </c>
      <c r="D48" s="54">
        <f t="shared" si="7"/>
        <v>19</v>
      </c>
      <c r="E48" s="53" t="str">
        <f t="shared" si="6"/>
        <v>Almería</v>
      </c>
      <c r="F48" s="53">
        <f t="shared" si="8"/>
        <v>3064</v>
      </c>
      <c r="G48" s="53">
        <f t="shared" si="9"/>
        <v>3923</v>
      </c>
    </row>
    <row r="49" spans="1:7" x14ac:dyDescent="0.25">
      <c r="A49" s="53" t="str">
        <f t="shared" si="5"/>
        <v>Castellón</v>
      </c>
      <c r="B49" s="54">
        <f t="shared" si="3"/>
        <v>2520</v>
      </c>
      <c r="C49" s="54">
        <f t="shared" si="4"/>
        <v>3003</v>
      </c>
      <c r="D49" s="54">
        <f t="shared" si="7"/>
        <v>12</v>
      </c>
      <c r="E49" s="53" t="str">
        <f t="shared" si="6"/>
        <v>Santa Cruz de Tenerife</v>
      </c>
      <c r="F49" s="53">
        <f t="shared" si="8"/>
        <v>2657</v>
      </c>
      <c r="G49" s="53">
        <f t="shared" si="9"/>
        <v>3502</v>
      </c>
    </row>
    <row r="50" spans="1:7" x14ac:dyDescent="0.25">
      <c r="A50" s="53" t="str">
        <f t="shared" si="5"/>
        <v>Ceuta</v>
      </c>
      <c r="B50" s="54">
        <f t="shared" si="3"/>
        <v>39</v>
      </c>
      <c r="C50" s="54">
        <f t="shared" si="4"/>
        <v>44</v>
      </c>
      <c r="D50" s="54">
        <f t="shared" si="7"/>
        <v>24</v>
      </c>
      <c r="E50" s="53" t="str">
        <f t="shared" si="6"/>
        <v>Castellón</v>
      </c>
      <c r="F50" s="53">
        <f t="shared" si="8"/>
        <v>2520</v>
      </c>
      <c r="G50" s="53">
        <f t="shared" si="9"/>
        <v>3003</v>
      </c>
    </row>
    <row r="51" spans="1:7" x14ac:dyDescent="0.25">
      <c r="A51" s="53" t="str">
        <f t="shared" si="5"/>
        <v>Ferrol-San Cibrao</v>
      </c>
      <c r="B51" s="54">
        <f t="shared" si="3"/>
        <v>207</v>
      </c>
      <c r="C51" s="54">
        <f t="shared" si="4"/>
        <v>229</v>
      </c>
      <c r="D51" s="54">
        <f t="shared" si="7"/>
        <v>22</v>
      </c>
      <c r="E51" s="53" t="str">
        <f t="shared" si="6"/>
        <v>Tarragona</v>
      </c>
      <c r="F51" s="53">
        <f t="shared" si="8"/>
        <v>2283</v>
      </c>
      <c r="G51" s="53">
        <f t="shared" si="9"/>
        <v>2093</v>
      </c>
    </row>
    <row r="52" spans="1:7" x14ac:dyDescent="0.25">
      <c r="A52" s="53" t="str">
        <f t="shared" si="5"/>
        <v>Gijón</v>
      </c>
      <c r="B52" s="54">
        <f t="shared" si="3"/>
        <v>8401</v>
      </c>
      <c r="C52" s="54">
        <f t="shared" si="4"/>
        <v>14882</v>
      </c>
      <c r="D52" s="54">
        <f t="shared" si="7"/>
        <v>6</v>
      </c>
      <c r="E52" s="53" t="str">
        <f t="shared" si="6"/>
        <v>Baleares</v>
      </c>
      <c r="F52" s="53">
        <f t="shared" si="8"/>
        <v>1888</v>
      </c>
      <c r="G52" s="53">
        <f t="shared" si="9"/>
        <v>2114</v>
      </c>
    </row>
    <row r="53" spans="1:7" x14ac:dyDescent="0.25">
      <c r="A53" s="53" t="str">
        <f t="shared" si="5"/>
        <v>Huelva</v>
      </c>
      <c r="B53" s="54">
        <f t="shared" si="3"/>
        <v>172</v>
      </c>
      <c r="C53" s="54">
        <f t="shared" si="4"/>
        <v>178</v>
      </c>
      <c r="D53" s="54">
        <f t="shared" si="7"/>
        <v>23</v>
      </c>
      <c r="E53" s="53" t="str">
        <f t="shared" si="6"/>
        <v>Las Palmas</v>
      </c>
      <c r="F53" s="53">
        <f t="shared" si="8"/>
        <v>1582</v>
      </c>
      <c r="G53" s="53">
        <f t="shared" si="9"/>
        <v>1203</v>
      </c>
    </row>
    <row r="54" spans="1:7" x14ac:dyDescent="0.25">
      <c r="A54" s="53" t="str">
        <f t="shared" si="5"/>
        <v>Las Palmas</v>
      </c>
      <c r="B54" s="54">
        <f t="shared" si="3"/>
        <v>1582</v>
      </c>
      <c r="C54" s="54">
        <f t="shared" si="4"/>
        <v>1203</v>
      </c>
      <c r="D54" s="54">
        <f t="shared" si="7"/>
        <v>15</v>
      </c>
      <c r="E54" s="53" t="str">
        <f t="shared" si="6"/>
        <v>Bahía de Algeciras</v>
      </c>
      <c r="F54" s="53">
        <f t="shared" si="8"/>
        <v>1061</v>
      </c>
      <c r="G54" s="53">
        <f t="shared" si="9"/>
        <v>911</v>
      </c>
    </row>
    <row r="55" spans="1:7" x14ac:dyDescent="0.25">
      <c r="A55" s="53" t="str">
        <f t="shared" si="5"/>
        <v>Málaga</v>
      </c>
      <c r="B55" s="54">
        <f t="shared" si="3"/>
        <v>297</v>
      </c>
      <c r="C55" s="54">
        <f t="shared" si="4"/>
        <v>504</v>
      </c>
      <c r="D55" s="54">
        <f t="shared" si="7"/>
        <v>21</v>
      </c>
      <c r="E55" s="53" t="str">
        <f t="shared" si="6"/>
        <v>Valencia</v>
      </c>
      <c r="F55" s="53">
        <f t="shared" si="8"/>
        <v>1053</v>
      </c>
      <c r="G55" s="53">
        <f t="shared" si="9"/>
        <v>1057</v>
      </c>
    </row>
    <row r="56" spans="1:7" x14ac:dyDescent="0.25">
      <c r="A56" s="53" t="str">
        <f t="shared" si="5"/>
        <v>Marín y Ría de Pontevedra</v>
      </c>
      <c r="B56" s="54">
        <f t="shared" si="3"/>
        <v>3118</v>
      </c>
      <c r="C56" s="54">
        <f t="shared" si="4"/>
        <v>2731</v>
      </c>
      <c r="D56" s="54">
        <f t="shared" si="7"/>
        <v>9</v>
      </c>
      <c r="E56" s="53" t="str">
        <f t="shared" si="6"/>
        <v>Motril</v>
      </c>
      <c r="F56" s="53">
        <f t="shared" ref="F56:F66" si="10">LOOKUP(E56,$A$39:$A$66,$B$39:$B$66)</f>
        <v>876</v>
      </c>
      <c r="G56" s="53">
        <f t="shared" si="9"/>
        <v>1337</v>
      </c>
    </row>
    <row r="57" spans="1:7" x14ac:dyDescent="0.25">
      <c r="A57" s="53" t="str">
        <f t="shared" si="5"/>
        <v>Melilla</v>
      </c>
      <c r="B57" s="54">
        <f t="shared" si="3"/>
        <v>0</v>
      </c>
      <c r="C57" s="54">
        <f t="shared" si="4"/>
        <v>0</v>
      </c>
      <c r="D57" s="54">
        <f t="shared" si="7"/>
        <v>28</v>
      </c>
      <c r="E57" s="53" t="str">
        <f t="shared" si="6"/>
        <v>Cartagena</v>
      </c>
      <c r="F57" s="53">
        <f t="shared" si="10"/>
        <v>380</v>
      </c>
      <c r="G57" s="53">
        <f t="shared" si="9"/>
        <v>423</v>
      </c>
    </row>
    <row r="58" spans="1:7" x14ac:dyDescent="0.25">
      <c r="A58" s="53" t="str">
        <f t="shared" si="5"/>
        <v>Motril</v>
      </c>
      <c r="B58" s="54">
        <f t="shared" si="3"/>
        <v>876</v>
      </c>
      <c r="C58" s="54">
        <f t="shared" si="4"/>
        <v>1337</v>
      </c>
      <c r="D58" s="54">
        <f t="shared" si="7"/>
        <v>18</v>
      </c>
      <c r="E58" s="53" t="str">
        <f t="shared" si="6"/>
        <v>Alicante</v>
      </c>
      <c r="F58" s="53">
        <f t="shared" si="10"/>
        <v>378</v>
      </c>
      <c r="G58" s="53">
        <f t="shared" si="9"/>
        <v>714</v>
      </c>
    </row>
    <row r="59" spans="1:7" x14ac:dyDescent="0.25">
      <c r="A59" s="53" t="str">
        <f t="shared" si="5"/>
        <v>Pasaia</v>
      </c>
      <c r="B59" s="54">
        <f t="shared" si="3"/>
        <v>19055</v>
      </c>
      <c r="C59" s="54">
        <f t="shared" si="4"/>
        <v>18811</v>
      </c>
      <c r="D59" s="54">
        <f t="shared" si="7"/>
        <v>3</v>
      </c>
      <c r="E59" s="53" t="str">
        <f t="shared" si="6"/>
        <v>Málaga</v>
      </c>
      <c r="F59" s="53">
        <f t="shared" si="10"/>
        <v>297</v>
      </c>
      <c r="G59" s="53">
        <f t="shared" si="9"/>
        <v>504</v>
      </c>
    </row>
    <row r="60" spans="1:7" x14ac:dyDescent="0.25">
      <c r="A60" s="53" t="str">
        <f t="shared" si="5"/>
        <v>Santa Cruz de Tenerife</v>
      </c>
      <c r="B60" s="54">
        <f t="shared" si="3"/>
        <v>2657</v>
      </c>
      <c r="C60" s="54">
        <f t="shared" si="4"/>
        <v>3502</v>
      </c>
      <c r="D60" s="54">
        <f t="shared" si="7"/>
        <v>11</v>
      </c>
      <c r="E60" s="53" t="str">
        <f t="shared" si="6"/>
        <v>Ferrol-San Cibrao</v>
      </c>
      <c r="F60" s="53">
        <f t="shared" si="10"/>
        <v>207</v>
      </c>
      <c r="G60" s="53">
        <f t="shared" si="9"/>
        <v>229</v>
      </c>
    </row>
    <row r="61" spans="1:7" x14ac:dyDescent="0.25">
      <c r="A61" s="53" t="str">
        <f t="shared" si="5"/>
        <v>Santander</v>
      </c>
      <c r="B61" s="54">
        <f t="shared" si="3"/>
        <v>5631</v>
      </c>
      <c r="C61" s="54">
        <f t="shared" si="4"/>
        <v>5366</v>
      </c>
      <c r="D61" s="54">
        <f t="shared" si="7"/>
        <v>7</v>
      </c>
      <c r="E61" s="53" t="str">
        <f t="shared" si="6"/>
        <v>Huelva</v>
      </c>
      <c r="F61" s="53">
        <f t="shared" si="10"/>
        <v>172</v>
      </c>
      <c r="G61" s="53">
        <f t="shared" si="9"/>
        <v>178</v>
      </c>
    </row>
    <row r="62" spans="1:7" x14ac:dyDescent="0.25">
      <c r="A62" s="53" t="str">
        <f t="shared" si="5"/>
        <v>Sevilla</v>
      </c>
      <c r="B62" s="54">
        <f t="shared" si="3"/>
        <v>0</v>
      </c>
      <c r="C62" s="54">
        <f t="shared" si="4"/>
        <v>0</v>
      </c>
      <c r="D62" s="54">
        <f t="shared" si="7"/>
        <v>28</v>
      </c>
      <c r="E62" s="53" t="str">
        <f t="shared" si="6"/>
        <v>Ceuta</v>
      </c>
      <c r="F62" s="53">
        <f t="shared" si="10"/>
        <v>39</v>
      </c>
      <c r="G62" s="53">
        <f t="shared" si="9"/>
        <v>44</v>
      </c>
    </row>
    <row r="63" spans="1:7" x14ac:dyDescent="0.25">
      <c r="A63" s="53" t="str">
        <f t="shared" si="5"/>
        <v>Tarragona</v>
      </c>
      <c r="B63" s="54">
        <f t="shared" si="3"/>
        <v>2283</v>
      </c>
      <c r="C63" s="54">
        <f t="shared" si="4"/>
        <v>2093</v>
      </c>
      <c r="D63" s="54">
        <f t="shared" si="7"/>
        <v>13</v>
      </c>
      <c r="E63" s="53" t="e">
        <f t="shared" si="6"/>
        <v>#N/A</v>
      </c>
      <c r="F63" s="53" t="e">
        <f t="shared" si="10"/>
        <v>#N/A</v>
      </c>
      <c r="G63" s="53" t="e">
        <f t="shared" si="9"/>
        <v>#N/A</v>
      </c>
    </row>
    <row r="64" spans="1:7" x14ac:dyDescent="0.25">
      <c r="A64" s="53" t="str">
        <f t="shared" si="5"/>
        <v>Valencia</v>
      </c>
      <c r="B64" s="54">
        <f t="shared" si="3"/>
        <v>1053</v>
      </c>
      <c r="C64" s="54">
        <f t="shared" si="4"/>
        <v>1057</v>
      </c>
      <c r="D64" s="54">
        <f t="shared" si="7"/>
        <v>17</v>
      </c>
      <c r="E64" s="53" t="e">
        <f t="shared" si="6"/>
        <v>#N/A</v>
      </c>
      <c r="F64" s="53" t="e">
        <f t="shared" si="10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34009</v>
      </c>
      <c r="C65" s="54">
        <f t="shared" si="4"/>
        <v>36581</v>
      </c>
      <c r="D65" s="54">
        <f t="shared" si="7"/>
        <v>1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0</v>
      </c>
      <c r="C66" s="54">
        <f t="shared" si="4"/>
        <v>0</v>
      </c>
      <c r="D66" s="54">
        <f t="shared" si="7"/>
        <v>28</v>
      </c>
      <c r="E66" s="53" t="str">
        <f t="shared" si="6"/>
        <v>Bilbao</v>
      </c>
      <c r="F66" s="53">
        <f t="shared" si="10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/>
  </sheetViews>
  <sheetFormatPr baseColWidth="10" defaultColWidth="11.42578125" defaultRowHeight="15" x14ac:dyDescent="0.25"/>
  <cols>
    <col min="1" max="1" width="21.28515625" style="40" bestFit="1" customWidth="1"/>
    <col min="2" max="4" width="11.5703125" style="40" bestFit="1" customWidth="1"/>
    <col min="5" max="5" width="11.42578125" style="40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99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26634</v>
      </c>
      <c r="C7" s="2">
        <v>22231</v>
      </c>
      <c r="D7" s="2">
        <v>65672</v>
      </c>
      <c r="E7" s="2">
        <v>73748</v>
      </c>
      <c r="F7" s="44">
        <f>((E7*100)/D7)-100</f>
        <v>12.297478377390675</v>
      </c>
      <c r="G7" s="45"/>
      <c r="H7" s="45"/>
      <c r="I7" s="45"/>
    </row>
    <row r="8" spans="1:12" x14ac:dyDescent="0.25">
      <c r="A8" s="46" t="s">
        <v>136</v>
      </c>
      <c r="B8" s="3">
        <v>1792</v>
      </c>
      <c r="C8" s="3">
        <v>1542</v>
      </c>
      <c r="D8" s="3">
        <v>12494</v>
      </c>
      <c r="E8" s="3">
        <v>22443</v>
      </c>
      <c r="F8" s="47">
        <f t="shared" ref="F8:F34" si="0">((E8*100)/D8)-100</f>
        <v>79.630222506803278</v>
      </c>
      <c r="G8" s="45"/>
      <c r="H8" s="45"/>
      <c r="I8" s="45"/>
    </row>
    <row r="9" spans="1:12" x14ac:dyDescent="0.25">
      <c r="A9" s="43" t="s">
        <v>137</v>
      </c>
      <c r="B9" s="2">
        <v>4433</v>
      </c>
      <c r="C9" s="2">
        <v>6147</v>
      </c>
      <c r="D9" s="2">
        <v>44833</v>
      </c>
      <c r="E9" s="2">
        <v>79660</v>
      </c>
      <c r="F9" s="44">
        <f t="shared" si="0"/>
        <v>77.681618450694799</v>
      </c>
      <c r="G9" s="45"/>
      <c r="H9" s="45"/>
      <c r="I9" s="45"/>
    </row>
    <row r="10" spans="1:12" x14ac:dyDescent="0.25">
      <c r="A10" s="46" t="s">
        <v>138</v>
      </c>
      <c r="B10" s="3">
        <v>4009</v>
      </c>
      <c r="C10" s="3">
        <v>3774</v>
      </c>
      <c r="D10" s="3">
        <v>56726</v>
      </c>
      <c r="E10" s="3">
        <v>55781</v>
      </c>
      <c r="F10" s="47">
        <f t="shared" si="0"/>
        <v>-1.6659027606388577</v>
      </c>
      <c r="G10" s="45"/>
      <c r="H10" s="45"/>
      <c r="I10" s="45"/>
    </row>
    <row r="11" spans="1:12" x14ac:dyDescent="0.25">
      <c r="A11" s="43" t="s">
        <v>139</v>
      </c>
      <c r="B11" s="2">
        <v>319683</v>
      </c>
      <c r="C11" s="2">
        <v>297597</v>
      </c>
      <c r="D11" s="2">
        <v>3108689</v>
      </c>
      <c r="E11" s="2">
        <v>3993357</v>
      </c>
      <c r="F11" s="44">
        <f t="shared" si="0"/>
        <v>28.457912644204669</v>
      </c>
      <c r="G11" s="45"/>
      <c r="H11" s="45"/>
      <c r="I11" s="45"/>
    </row>
    <row r="12" spans="1:12" x14ac:dyDescent="0.25">
      <c r="A12" s="46" t="s">
        <v>140</v>
      </c>
      <c r="B12" s="3">
        <v>6780</v>
      </c>
      <c r="C12" s="3">
        <v>3029</v>
      </c>
      <c r="D12" s="3">
        <v>101904</v>
      </c>
      <c r="E12" s="3">
        <v>150579</v>
      </c>
      <c r="F12" s="47">
        <f t="shared" si="0"/>
        <v>47.765544041450767</v>
      </c>
      <c r="G12" s="45"/>
      <c r="H12" s="45"/>
      <c r="I12" s="45"/>
    </row>
    <row r="13" spans="1:12" x14ac:dyDescent="0.25">
      <c r="A13" s="43" t="s">
        <v>141</v>
      </c>
      <c r="B13" s="2">
        <v>3683</v>
      </c>
      <c r="C13" s="2">
        <v>4023</v>
      </c>
      <c r="D13" s="2">
        <v>43275</v>
      </c>
      <c r="E13" s="2">
        <v>86072</v>
      </c>
      <c r="F13" s="44">
        <f t="shared" si="0"/>
        <v>98.895436164067007</v>
      </c>
      <c r="G13" s="45"/>
      <c r="H13" s="45"/>
      <c r="I13" s="45"/>
    </row>
    <row r="14" spans="1:12" x14ac:dyDescent="0.25">
      <c r="A14" s="46" t="s">
        <v>142</v>
      </c>
      <c r="B14" s="3">
        <v>102519</v>
      </c>
      <c r="C14" s="3">
        <v>111293</v>
      </c>
      <c r="D14" s="3">
        <v>1435122</v>
      </c>
      <c r="E14" s="3">
        <v>1822508</v>
      </c>
      <c r="F14" s="47">
        <f t="shared" si="0"/>
        <v>26.993245173581059</v>
      </c>
      <c r="G14" s="45"/>
      <c r="H14" s="45"/>
      <c r="I14" s="45"/>
    </row>
    <row r="15" spans="1:12" x14ac:dyDescent="0.25">
      <c r="A15" s="43" t="s">
        <v>143</v>
      </c>
      <c r="B15" s="2">
        <v>8108</v>
      </c>
      <c r="C15" s="2">
        <v>10277</v>
      </c>
      <c r="D15" s="2">
        <v>116474</v>
      </c>
      <c r="E15" s="2">
        <v>122627</v>
      </c>
      <c r="F15" s="44">
        <f t="shared" si="0"/>
        <v>5.2827240414169694</v>
      </c>
      <c r="G15" s="45"/>
      <c r="H15" s="45"/>
      <c r="I15" s="45"/>
    </row>
    <row r="16" spans="1:12" x14ac:dyDescent="0.25">
      <c r="A16" s="46" t="s">
        <v>144</v>
      </c>
      <c r="B16" s="3">
        <v>17799</v>
      </c>
      <c r="C16" s="3">
        <v>9155</v>
      </c>
      <c r="D16" s="3">
        <v>177157</v>
      </c>
      <c r="E16" s="3">
        <v>204376</v>
      </c>
      <c r="F16" s="47">
        <f t="shared" si="0"/>
        <v>15.364337847220256</v>
      </c>
      <c r="G16" s="45"/>
      <c r="H16" s="45"/>
      <c r="I16" s="45"/>
    </row>
    <row r="17" spans="1:9" x14ac:dyDescent="0.25">
      <c r="A17" s="43" t="s">
        <v>145</v>
      </c>
      <c r="B17" s="2">
        <v>2028</v>
      </c>
      <c r="C17" s="2">
        <v>2392</v>
      </c>
      <c r="D17" s="2">
        <v>32233</v>
      </c>
      <c r="E17" s="2">
        <v>32476</v>
      </c>
      <c r="F17" s="44">
        <f t="shared" si="0"/>
        <v>0.75388576924270012</v>
      </c>
      <c r="G17" s="45"/>
      <c r="H17" s="45"/>
      <c r="I17" s="45"/>
    </row>
    <row r="18" spans="1:9" x14ac:dyDescent="0.25">
      <c r="A18" s="46" t="s">
        <v>146</v>
      </c>
      <c r="B18" s="3">
        <v>58162</v>
      </c>
      <c r="C18" s="3">
        <v>57379</v>
      </c>
      <c r="D18" s="3">
        <v>478899</v>
      </c>
      <c r="E18" s="3">
        <v>683016</v>
      </c>
      <c r="F18" s="47">
        <f t="shared" si="0"/>
        <v>42.622139532552779</v>
      </c>
      <c r="G18" s="45"/>
      <c r="H18" s="45"/>
      <c r="I18" s="45"/>
    </row>
    <row r="19" spans="1:9" x14ac:dyDescent="0.25">
      <c r="A19" s="43" t="s">
        <v>147</v>
      </c>
      <c r="B19" s="2">
        <v>955</v>
      </c>
      <c r="C19" s="2">
        <v>1224</v>
      </c>
      <c r="D19" s="2">
        <v>14881</v>
      </c>
      <c r="E19" s="2">
        <v>14158</v>
      </c>
      <c r="F19" s="44">
        <f t="shared" si="0"/>
        <v>-4.8585444526577533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0</v>
      </c>
      <c r="D20" s="3">
        <v>34773</v>
      </c>
      <c r="E20" s="3">
        <v>25562</v>
      </c>
      <c r="F20" s="47">
        <f t="shared" si="0"/>
        <v>-26.488942570385063</v>
      </c>
      <c r="G20" s="45"/>
      <c r="H20" s="45"/>
      <c r="I20" s="45"/>
    </row>
    <row r="21" spans="1:9" x14ac:dyDescent="0.25">
      <c r="A21" s="43" t="s">
        <v>149</v>
      </c>
      <c r="B21" s="2">
        <v>17487</v>
      </c>
      <c r="C21" s="2">
        <v>14433</v>
      </c>
      <c r="D21" s="2">
        <v>210753</v>
      </c>
      <c r="E21" s="2">
        <v>179212</v>
      </c>
      <c r="F21" s="44">
        <f t="shared" si="0"/>
        <v>-14.965860509696185</v>
      </c>
      <c r="G21" s="45"/>
      <c r="H21" s="45"/>
      <c r="I21" s="45"/>
    </row>
    <row r="22" spans="1:9" x14ac:dyDescent="0.25">
      <c r="A22" s="46" t="s">
        <v>150</v>
      </c>
      <c r="B22" s="3">
        <v>229951</v>
      </c>
      <c r="C22" s="3">
        <v>198450</v>
      </c>
      <c r="D22" s="3">
        <v>2278145</v>
      </c>
      <c r="E22" s="3">
        <v>2539071</v>
      </c>
      <c r="F22" s="47">
        <f t="shared" si="0"/>
        <v>11.453441286660862</v>
      </c>
      <c r="G22" s="45"/>
      <c r="H22" s="45"/>
      <c r="I22" s="45"/>
    </row>
    <row r="23" spans="1:9" x14ac:dyDescent="0.25">
      <c r="A23" s="43" t="s">
        <v>151</v>
      </c>
      <c r="B23" s="2">
        <v>5429</v>
      </c>
      <c r="C23" s="2">
        <v>5054</v>
      </c>
      <c r="D23" s="2">
        <v>63991</v>
      </c>
      <c r="E23" s="2">
        <v>74832</v>
      </c>
      <c r="F23" s="44">
        <f t="shared" si="0"/>
        <v>16.941444890687748</v>
      </c>
      <c r="G23" s="45"/>
      <c r="H23" s="45"/>
      <c r="I23" s="45"/>
    </row>
    <row r="24" spans="1:9" x14ac:dyDescent="0.25">
      <c r="A24" s="46" t="s">
        <v>152</v>
      </c>
      <c r="B24" s="3">
        <v>2767</v>
      </c>
      <c r="C24" s="3">
        <v>3939</v>
      </c>
      <c r="D24" s="3">
        <v>29492</v>
      </c>
      <c r="E24" s="3">
        <v>37514</v>
      </c>
      <c r="F24" s="47">
        <f t="shared" si="0"/>
        <v>27.200596772005966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29</v>
      </c>
      <c r="D25" s="2">
        <v>6183</v>
      </c>
      <c r="E25" s="2">
        <v>4973</v>
      </c>
      <c r="F25" s="44">
        <f t="shared" si="0"/>
        <v>-19.5697881287401</v>
      </c>
      <c r="G25" s="45"/>
      <c r="H25" s="45"/>
      <c r="I25" s="45"/>
    </row>
    <row r="26" spans="1:9" x14ac:dyDescent="0.25">
      <c r="A26" s="46" t="s">
        <v>154</v>
      </c>
      <c r="B26" s="3">
        <v>1251</v>
      </c>
      <c r="C26" s="3">
        <v>1111</v>
      </c>
      <c r="D26" s="3">
        <v>17261</v>
      </c>
      <c r="E26" s="3">
        <v>17599</v>
      </c>
      <c r="F26" s="47">
        <f t="shared" si="0"/>
        <v>1.9581716007183871</v>
      </c>
      <c r="G26" s="45"/>
      <c r="H26" s="45"/>
      <c r="I26" s="45"/>
    </row>
    <row r="27" spans="1:9" x14ac:dyDescent="0.25">
      <c r="A27" s="43" t="s">
        <v>155</v>
      </c>
      <c r="B27" s="2">
        <v>2264</v>
      </c>
      <c r="C27" s="2">
        <v>2421</v>
      </c>
      <c r="D27" s="2">
        <v>23939</v>
      </c>
      <c r="E27" s="2">
        <v>25880</v>
      </c>
      <c r="F27" s="44">
        <f t="shared" si="0"/>
        <v>8.1081081081081123</v>
      </c>
      <c r="G27" s="45"/>
      <c r="H27" s="45"/>
      <c r="I27" s="45"/>
    </row>
    <row r="28" spans="1:9" x14ac:dyDescent="0.25">
      <c r="A28" s="46" t="s">
        <v>156</v>
      </c>
      <c r="B28" s="3">
        <v>42396</v>
      </c>
      <c r="C28" s="3">
        <v>84561</v>
      </c>
      <c r="D28" s="3">
        <v>444591</v>
      </c>
      <c r="E28" s="3">
        <v>613804</v>
      </c>
      <c r="F28" s="47">
        <f t="shared" si="0"/>
        <v>38.06037459147845</v>
      </c>
      <c r="G28" s="45"/>
      <c r="H28" s="45"/>
      <c r="I28" s="45"/>
    </row>
    <row r="29" spans="1:9" x14ac:dyDescent="0.25">
      <c r="A29" s="43" t="s">
        <v>157</v>
      </c>
      <c r="B29" s="2">
        <v>2913</v>
      </c>
      <c r="C29" s="2">
        <v>2832</v>
      </c>
      <c r="D29" s="2">
        <v>25332</v>
      </c>
      <c r="E29" s="2">
        <v>35172</v>
      </c>
      <c r="F29" s="44">
        <f t="shared" si="0"/>
        <v>38.844149692089047</v>
      </c>
      <c r="G29" s="45"/>
      <c r="H29" s="45"/>
      <c r="I29" s="45"/>
    </row>
    <row r="30" spans="1:9" x14ac:dyDescent="0.25">
      <c r="A30" s="46" t="s">
        <v>158</v>
      </c>
      <c r="B30" s="3">
        <v>3326</v>
      </c>
      <c r="C30" s="3">
        <v>2116</v>
      </c>
      <c r="D30" s="3">
        <v>25580</v>
      </c>
      <c r="E30" s="3">
        <v>33586</v>
      </c>
      <c r="F30" s="47">
        <f t="shared" si="0"/>
        <v>31.297888975762305</v>
      </c>
      <c r="G30" s="45"/>
      <c r="H30" s="45"/>
      <c r="I30" s="45"/>
    </row>
    <row r="31" spans="1:9" x14ac:dyDescent="0.25">
      <c r="A31" s="43" t="s">
        <v>159</v>
      </c>
      <c r="B31" s="2">
        <v>11332</v>
      </c>
      <c r="C31" s="2">
        <v>10591</v>
      </c>
      <c r="D31" s="2">
        <v>102226</v>
      </c>
      <c r="E31" s="2">
        <v>113598</v>
      </c>
      <c r="F31" s="44">
        <f t="shared" si="0"/>
        <v>11.124371490618827</v>
      </c>
      <c r="G31" s="45"/>
      <c r="H31" s="45"/>
      <c r="I31" s="45"/>
    </row>
    <row r="32" spans="1:9" x14ac:dyDescent="0.25">
      <c r="A32" s="46" t="s">
        <v>160</v>
      </c>
      <c r="B32" s="3">
        <v>34875</v>
      </c>
      <c r="C32" s="3">
        <v>36692</v>
      </c>
      <c r="D32" s="3">
        <v>417914</v>
      </c>
      <c r="E32" s="3">
        <v>401718</v>
      </c>
      <c r="F32" s="47">
        <f t="shared" si="0"/>
        <v>-3.8754384873442831</v>
      </c>
      <c r="G32" s="45"/>
      <c r="H32" s="45"/>
      <c r="I32" s="45"/>
    </row>
    <row r="33" spans="1:9" x14ac:dyDescent="0.25">
      <c r="A33" s="43" t="s">
        <v>161</v>
      </c>
      <c r="B33" s="2">
        <v>10612</v>
      </c>
      <c r="C33" s="2">
        <v>12944</v>
      </c>
      <c r="D33" s="2">
        <v>129671</v>
      </c>
      <c r="E33" s="2">
        <v>128913</v>
      </c>
      <c r="F33" s="44">
        <f t="shared" si="0"/>
        <v>-0.584556300175052</v>
      </c>
      <c r="G33" s="45"/>
      <c r="H33" s="45"/>
      <c r="I33" s="45"/>
    </row>
    <row r="34" spans="1:9" x14ac:dyDescent="0.25">
      <c r="A34" s="46" t="s">
        <v>162</v>
      </c>
      <c r="B34" s="3">
        <v>749</v>
      </c>
      <c r="C34" s="3">
        <v>526</v>
      </c>
      <c r="D34" s="3">
        <v>7778</v>
      </c>
      <c r="E34" s="3">
        <v>7777</v>
      </c>
      <c r="F34" s="47">
        <f t="shared" si="0"/>
        <v>-1.2856775520702968E-2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921937</v>
      </c>
      <c r="C35" s="49">
        <f t="shared" ref="C35:E35" si="1">SUM(C7:C34)</f>
        <v>905762</v>
      </c>
      <c r="D35" s="49">
        <f t="shared" si="1"/>
        <v>9505988</v>
      </c>
      <c r="E35" s="49">
        <f t="shared" si="1"/>
        <v>11580012</v>
      </c>
      <c r="F35" s="50">
        <f t="shared" ref="F35" si="2">((E35*100)/D35)-100</f>
        <v>21.818079299069183</v>
      </c>
      <c r="G35" s="45"/>
      <c r="H35" s="45"/>
      <c r="I35" s="45"/>
    </row>
    <row r="37" spans="1:9" x14ac:dyDescent="0.25">
      <c r="A37" s="52"/>
    </row>
    <row r="38" spans="1:9" s="53" customFormat="1" x14ac:dyDescent="0.25">
      <c r="B38" s="53">
        <f t="shared" ref="B38:B66" si="3">E6</f>
        <v>2022</v>
      </c>
      <c r="C38" s="53">
        <f t="shared" ref="C38:C66" si="4">D6</f>
        <v>2021</v>
      </c>
      <c r="F38" s="53">
        <f>B38</f>
        <v>2022</v>
      </c>
      <c r="G38" s="53">
        <f>C38</f>
        <v>2021</v>
      </c>
    </row>
    <row r="39" spans="1:9" s="53" customFormat="1" x14ac:dyDescent="0.25">
      <c r="A39" s="53" t="str">
        <f t="shared" ref="A39:A66" si="5">A7</f>
        <v>A Coruña</v>
      </c>
      <c r="B39" s="54">
        <f t="shared" si="3"/>
        <v>73748</v>
      </c>
      <c r="C39" s="54">
        <f t="shared" si="4"/>
        <v>65672</v>
      </c>
      <c r="D39" s="54">
        <f>_xlfn.RANK.EQ(B39,$B$39:$B$66)+COUNTIF($B$39:$B$66,B39)-1</f>
        <v>16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3993357</v>
      </c>
      <c r="G39" s="53">
        <f>LOOKUP(E39,$A$39:$A$66,$C$39:$C$66)</f>
        <v>3108689</v>
      </c>
    </row>
    <row r="40" spans="1:9" s="53" customFormat="1" x14ac:dyDescent="0.25">
      <c r="A40" s="53" t="str">
        <f t="shared" si="5"/>
        <v>Alicante</v>
      </c>
      <c r="B40" s="54">
        <f t="shared" si="3"/>
        <v>22443</v>
      </c>
      <c r="C40" s="54">
        <f t="shared" si="4"/>
        <v>12494</v>
      </c>
      <c r="D40" s="54">
        <f t="shared" ref="D40:D66" si="7">_xlfn.RANK.EQ(B40,$B$39:$B$66)+COUNTIF($B$39:$B$66,B40)-1</f>
        <v>24</v>
      </c>
      <c r="E40" s="53" t="str">
        <f t="shared" si="6"/>
        <v>Las Palmas</v>
      </c>
      <c r="F40" s="53">
        <f t="shared" ref="F40:F55" si="8">LOOKUP(E40,$A$39:$A$66,$B$39:$B$66)</f>
        <v>2539071</v>
      </c>
      <c r="G40" s="53">
        <f t="shared" ref="G40:G66" si="9">LOOKUP(E40,$A$39:$A$66,$C$39:$C$66)</f>
        <v>2278145</v>
      </c>
    </row>
    <row r="41" spans="1:9" s="53" customFormat="1" x14ac:dyDescent="0.25">
      <c r="A41" s="53" t="str">
        <f t="shared" si="5"/>
        <v>Almería</v>
      </c>
      <c r="B41" s="54">
        <f t="shared" si="3"/>
        <v>79660</v>
      </c>
      <c r="C41" s="54">
        <f t="shared" si="4"/>
        <v>44833</v>
      </c>
      <c r="D41" s="54">
        <f t="shared" si="7"/>
        <v>14</v>
      </c>
      <c r="E41" s="53" t="str">
        <f t="shared" si="6"/>
        <v>Barcelona</v>
      </c>
      <c r="F41" s="53">
        <f t="shared" si="8"/>
        <v>1822508</v>
      </c>
      <c r="G41" s="53">
        <f t="shared" si="9"/>
        <v>1435122</v>
      </c>
    </row>
    <row r="42" spans="1:9" s="53" customFormat="1" x14ac:dyDescent="0.25">
      <c r="A42" s="53" t="str">
        <f t="shared" si="5"/>
        <v>Avilés</v>
      </c>
      <c r="B42" s="54">
        <f t="shared" si="3"/>
        <v>55781</v>
      </c>
      <c r="C42" s="54">
        <f t="shared" si="4"/>
        <v>56726</v>
      </c>
      <c r="D42" s="54">
        <f t="shared" si="7"/>
        <v>17</v>
      </c>
      <c r="E42" s="53" t="str">
        <f t="shared" si="6"/>
        <v>Ceuta</v>
      </c>
      <c r="F42" s="53">
        <f t="shared" si="8"/>
        <v>683016</v>
      </c>
      <c r="G42" s="53">
        <f t="shared" si="9"/>
        <v>478899</v>
      </c>
    </row>
    <row r="43" spans="1:9" s="53" customFormat="1" x14ac:dyDescent="0.25">
      <c r="A43" s="53" t="str">
        <f t="shared" si="5"/>
        <v>Bahía de Algeciras</v>
      </c>
      <c r="B43" s="54">
        <f t="shared" si="3"/>
        <v>3993357</v>
      </c>
      <c r="C43" s="54">
        <f t="shared" si="4"/>
        <v>3108689</v>
      </c>
      <c r="D43" s="54">
        <f t="shared" si="7"/>
        <v>1</v>
      </c>
      <c r="E43" s="53" t="str">
        <f t="shared" si="6"/>
        <v>Santa Cruz de Tenerife</v>
      </c>
      <c r="F43" s="53">
        <f t="shared" si="8"/>
        <v>613804</v>
      </c>
      <c r="G43" s="53">
        <f t="shared" si="9"/>
        <v>444591</v>
      </c>
    </row>
    <row r="44" spans="1:9" s="53" customFormat="1" x14ac:dyDescent="0.25">
      <c r="A44" s="53" t="str">
        <f t="shared" si="5"/>
        <v>Bahía de Cádiz</v>
      </c>
      <c r="B44" s="54">
        <f t="shared" si="3"/>
        <v>150579</v>
      </c>
      <c r="C44" s="54">
        <f t="shared" si="4"/>
        <v>101904</v>
      </c>
      <c r="D44" s="54">
        <f t="shared" si="7"/>
        <v>9</v>
      </c>
      <c r="E44" s="53" t="str">
        <f t="shared" si="6"/>
        <v>Valencia</v>
      </c>
      <c r="F44" s="53">
        <f t="shared" si="8"/>
        <v>401718</v>
      </c>
      <c r="G44" s="53">
        <f t="shared" si="9"/>
        <v>417914</v>
      </c>
    </row>
    <row r="45" spans="1:9" s="53" customFormat="1" x14ac:dyDescent="0.25">
      <c r="A45" s="53" t="str">
        <f t="shared" si="5"/>
        <v>Baleares</v>
      </c>
      <c r="B45" s="54">
        <f t="shared" si="3"/>
        <v>86072</v>
      </c>
      <c r="C45" s="54">
        <f t="shared" si="4"/>
        <v>43275</v>
      </c>
      <c r="D45" s="54">
        <f t="shared" si="7"/>
        <v>13</v>
      </c>
      <c r="E45" s="53" t="str">
        <f t="shared" si="6"/>
        <v>Cartagena</v>
      </c>
      <c r="F45" s="53">
        <f t="shared" si="8"/>
        <v>204376</v>
      </c>
      <c r="G45" s="53">
        <f t="shared" si="9"/>
        <v>177157</v>
      </c>
    </row>
    <row r="46" spans="1:9" s="53" customFormat="1" x14ac:dyDescent="0.25">
      <c r="A46" s="53" t="str">
        <f t="shared" si="5"/>
        <v>Barcelona</v>
      </c>
      <c r="B46" s="54">
        <f t="shared" si="3"/>
        <v>1822508</v>
      </c>
      <c r="C46" s="54">
        <f t="shared" si="4"/>
        <v>1435122</v>
      </c>
      <c r="D46" s="54">
        <f t="shared" si="7"/>
        <v>3</v>
      </c>
      <c r="E46" s="53" t="str">
        <f t="shared" si="6"/>
        <v>Huelva</v>
      </c>
      <c r="F46" s="53">
        <f t="shared" si="8"/>
        <v>179212</v>
      </c>
      <c r="G46" s="53">
        <f t="shared" si="9"/>
        <v>210753</v>
      </c>
    </row>
    <row r="47" spans="1:9" s="53" customFormat="1" x14ac:dyDescent="0.25">
      <c r="A47" s="53" t="str">
        <f t="shared" si="5"/>
        <v>Bilbao</v>
      </c>
      <c r="B47" s="54">
        <f t="shared" si="3"/>
        <v>122627</v>
      </c>
      <c r="C47" s="54">
        <f t="shared" si="4"/>
        <v>116474</v>
      </c>
      <c r="D47" s="54">
        <f t="shared" si="7"/>
        <v>11</v>
      </c>
      <c r="E47" s="53" t="str">
        <f t="shared" si="6"/>
        <v>Bahía de Cádiz</v>
      </c>
      <c r="F47" s="53">
        <f t="shared" si="8"/>
        <v>150579</v>
      </c>
      <c r="G47" s="53">
        <f t="shared" si="9"/>
        <v>101904</v>
      </c>
    </row>
    <row r="48" spans="1:9" s="53" customFormat="1" x14ac:dyDescent="0.25">
      <c r="A48" s="53" t="str">
        <f t="shared" si="5"/>
        <v>Cartagena</v>
      </c>
      <c r="B48" s="54">
        <f t="shared" si="3"/>
        <v>204376</v>
      </c>
      <c r="C48" s="54">
        <f t="shared" si="4"/>
        <v>177157</v>
      </c>
      <c r="D48" s="54">
        <f t="shared" si="7"/>
        <v>7</v>
      </c>
      <c r="E48" s="53" t="str">
        <f t="shared" si="6"/>
        <v>Vigo</v>
      </c>
      <c r="F48" s="53">
        <f t="shared" si="8"/>
        <v>128913</v>
      </c>
      <c r="G48" s="53">
        <f t="shared" si="9"/>
        <v>129671</v>
      </c>
    </row>
    <row r="49" spans="1:7" s="53" customFormat="1" x14ac:dyDescent="0.25">
      <c r="A49" s="53" t="str">
        <f t="shared" si="5"/>
        <v>Castellón</v>
      </c>
      <c r="B49" s="54">
        <f t="shared" si="3"/>
        <v>32476</v>
      </c>
      <c r="C49" s="54">
        <f t="shared" si="4"/>
        <v>32233</v>
      </c>
      <c r="D49" s="54">
        <f t="shared" si="7"/>
        <v>21</v>
      </c>
      <c r="E49" s="53" t="str">
        <f t="shared" si="6"/>
        <v>Bilbao</v>
      </c>
      <c r="F49" s="53">
        <f t="shared" si="8"/>
        <v>122627</v>
      </c>
      <c r="G49" s="53">
        <f t="shared" si="9"/>
        <v>116474</v>
      </c>
    </row>
    <row r="50" spans="1:7" s="53" customFormat="1" x14ac:dyDescent="0.25">
      <c r="A50" s="53" t="str">
        <f t="shared" si="5"/>
        <v>Ceuta</v>
      </c>
      <c r="B50" s="54">
        <f t="shared" si="3"/>
        <v>683016</v>
      </c>
      <c r="C50" s="54">
        <f t="shared" si="4"/>
        <v>478899</v>
      </c>
      <c r="D50" s="54">
        <f t="shared" si="7"/>
        <v>4</v>
      </c>
      <c r="E50" s="53" t="str">
        <f t="shared" si="6"/>
        <v>Tarragona</v>
      </c>
      <c r="F50" s="53">
        <f t="shared" si="8"/>
        <v>113598</v>
      </c>
      <c r="G50" s="53">
        <f t="shared" si="9"/>
        <v>102226</v>
      </c>
    </row>
    <row r="51" spans="1:7" s="53" customFormat="1" x14ac:dyDescent="0.25">
      <c r="A51" s="53" t="str">
        <f t="shared" si="5"/>
        <v>Ferrol-San Cibrao</v>
      </c>
      <c r="B51" s="54">
        <f t="shared" si="3"/>
        <v>14158</v>
      </c>
      <c r="C51" s="54">
        <f t="shared" si="4"/>
        <v>14881</v>
      </c>
      <c r="D51" s="54">
        <f t="shared" si="7"/>
        <v>26</v>
      </c>
      <c r="E51" s="53" t="str">
        <f t="shared" si="6"/>
        <v>Baleares</v>
      </c>
      <c r="F51" s="53">
        <f t="shared" si="8"/>
        <v>86072</v>
      </c>
      <c r="G51" s="53">
        <f t="shared" si="9"/>
        <v>43275</v>
      </c>
    </row>
    <row r="52" spans="1:7" s="53" customFormat="1" x14ac:dyDescent="0.25">
      <c r="A52" s="53" t="str">
        <f t="shared" si="5"/>
        <v>Gijón</v>
      </c>
      <c r="B52" s="54">
        <f t="shared" si="3"/>
        <v>25562</v>
      </c>
      <c r="C52" s="54">
        <f t="shared" si="4"/>
        <v>34773</v>
      </c>
      <c r="D52" s="54">
        <f t="shared" si="7"/>
        <v>23</v>
      </c>
      <c r="E52" s="53" t="str">
        <f t="shared" si="6"/>
        <v>Almería</v>
      </c>
      <c r="F52" s="53">
        <f t="shared" si="8"/>
        <v>79660</v>
      </c>
      <c r="G52" s="53">
        <f t="shared" si="9"/>
        <v>44833</v>
      </c>
    </row>
    <row r="53" spans="1:7" s="53" customFormat="1" x14ac:dyDescent="0.25">
      <c r="A53" s="53" t="str">
        <f t="shared" si="5"/>
        <v>Huelva</v>
      </c>
      <c r="B53" s="54">
        <f t="shared" si="3"/>
        <v>179212</v>
      </c>
      <c r="C53" s="54">
        <f t="shared" si="4"/>
        <v>210753</v>
      </c>
      <c r="D53" s="54">
        <f t="shared" si="7"/>
        <v>8</v>
      </c>
      <c r="E53" s="53" t="str">
        <f t="shared" si="6"/>
        <v>Málaga</v>
      </c>
      <c r="F53" s="53">
        <f t="shared" si="8"/>
        <v>74832</v>
      </c>
      <c r="G53" s="53">
        <f t="shared" si="9"/>
        <v>63991</v>
      </c>
    </row>
    <row r="54" spans="1:7" s="53" customFormat="1" x14ac:dyDescent="0.25">
      <c r="A54" s="53" t="str">
        <f t="shared" si="5"/>
        <v>Las Palmas</v>
      </c>
      <c r="B54" s="54">
        <f t="shared" si="3"/>
        <v>2539071</v>
      </c>
      <c r="C54" s="54">
        <f t="shared" si="4"/>
        <v>2278145</v>
      </c>
      <c r="D54" s="54">
        <f t="shared" si="7"/>
        <v>2</v>
      </c>
      <c r="E54" s="53" t="str">
        <f t="shared" si="6"/>
        <v>A Coruña</v>
      </c>
      <c r="F54" s="53">
        <f t="shared" si="8"/>
        <v>73748</v>
      </c>
      <c r="G54" s="53">
        <f t="shared" si="9"/>
        <v>65672</v>
      </c>
    </row>
    <row r="55" spans="1:7" s="53" customFormat="1" x14ac:dyDescent="0.25">
      <c r="A55" s="53" t="str">
        <f t="shared" si="5"/>
        <v>Málaga</v>
      </c>
      <c r="B55" s="54">
        <f t="shared" si="3"/>
        <v>74832</v>
      </c>
      <c r="C55" s="54">
        <f t="shared" si="4"/>
        <v>63991</v>
      </c>
      <c r="D55" s="54">
        <f t="shared" si="7"/>
        <v>15</v>
      </c>
      <c r="E55" s="53" t="str">
        <f t="shared" si="6"/>
        <v>Avilés</v>
      </c>
      <c r="F55" s="53">
        <f t="shared" si="8"/>
        <v>55781</v>
      </c>
      <c r="G55" s="53">
        <f t="shared" si="9"/>
        <v>56726</v>
      </c>
    </row>
    <row r="56" spans="1:7" s="53" customFormat="1" x14ac:dyDescent="0.25">
      <c r="A56" s="53" t="str">
        <f t="shared" si="5"/>
        <v>Marín y Ría de Pontevedra</v>
      </c>
      <c r="B56" s="54">
        <f t="shared" si="3"/>
        <v>37514</v>
      </c>
      <c r="C56" s="54">
        <f t="shared" si="4"/>
        <v>29492</v>
      </c>
      <c r="D56" s="54">
        <f t="shared" si="7"/>
        <v>18</v>
      </c>
      <c r="E56" s="53" t="str">
        <f t="shared" si="6"/>
        <v>Marín y Ría de Pontevedra</v>
      </c>
      <c r="F56" s="53">
        <f t="shared" ref="F56:F66" si="10">LOOKUP(E56,$A$39:$A$66,$B$39:$B$66)</f>
        <v>37514</v>
      </c>
      <c r="G56" s="53">
        <f t="shared" si="9"/>
        <v>29492</v>
      </c>
    </row>
    <row r="57" spans="1:7" s="53" customFormat="1" x14ac:dyDescent="0.25">
      <c r="A57" s="53" t="str">
        <f t="shared" si="5"/>
        <v>Melilla</v>
      </c>
      <c r="B57" s="54">
        <f t="shared" si="3"/>
        <v>4973</v>
      </c>
      <c r="C57" s="54">
        <f t="shared" si="4"/>
        <v>6183</v>
      </c>
      <c r="D57" s="54">
        <f t="shared" si="7"/>
        <v>28</v>
      </c>
      <c r="E57" s="53" t="str">
        <f t="shared" si="6"/>
        <v>Santander</v>
      </c>
      <c r="F57" s="53">
        <f t="shared" si="10"/>
        <v>35172</v>
      </c>
      <c r="G57" s="53">
        <f t="shared" si="9"/>
        <v>25332</v>
      </c>
    </row>
    <row r="58" spans="1:7" s="53" customFormat="1" x14ac:dyDescent="0.25">
      <c r="A58" s="53" t="str">
        <f t="shared" si="5"/>
        <v>Motril</v>
      </c>
      <c r="B58" s="54">
        <f t="shared" si="3"/>
        <v>17599</v>
      </c>
      <c r="C58" s="54">
        <f t="shared" si="4"/>
        <v>17261</v>
      </c>
      <c r="D58" s="54">
        <f t="shared" si="7"/>
        <v>25</v>
      </c>
      <c r="E58" s="53" t="str">
        <f t="shared" si="6"/>
        <v>Sevilla</v>
      </c>
      <c r="F58" s="53">
        <f t="shared" si="10"/>
        <v>33586</v>
      </c>
      <c r="G58" s="53">
        <f t="shared" si="9"/>
        <v>25580</v>
      </c>
    </row>
    <row r="59" spans="1:7" s="53" customFormat="1" x14ac:dyDescent="0.25">
      <c r="A59" s="53" t="str">
        <f t="shared" si="5"/>
        <v>Pasaia</v>
      </c>
      <c r="B59" s="54">
        <f t="shared" si="3"/>
        <v>25880</v>
      </c>
      <c r="C59" s="54">
        <f t="shared" si="4"/>
        <v>23939</v>
      </c>
      <c r="D59" s="54">
        <f t="shared" si="7"/>
        <v>22</v>
      </c>
      <c r="E59" s="53" t="str">
        <f t="shared" si="6"/>
        <v>Castellón</v>
      </c>
      <c r="F59" s="53">
        <f t="shared" si="10"/>
        <v>32476</v>
      </c>
      <c r="G59" s="53">
        <f t="shared" si="9"/>
        <v>32233</v>
      </c>
    </row>
    <row r="60" spans="1:7" s="53" customFormat="1" x14ac:dyDescent="0.25">
      <c r="A60" s="53" t="str">
        <f t="shared" si="5"/>
        <v>Santa Cruz de Tenerife</v>
      </c>
      <c r="B60" s="54">
        <f t="shared" si="3"/>
        <v>613804</v>
      </c>
      <c r="C60" s="54">
        <f t="shared" si="4"/>
        <v>444591</v>
      </c>
      <c r="D60" s="54">
        <f t="shared" si="7"/>
        <v>5</v>
      </c>
      <c r="E60" s="53" t="str">
        <f t="shared" si="6"/>
        <v>Pasaia</v>
      </c>
      <c r="F60" s="53">
        <f t="shared" si="10"/>
        <v>25880</v>
      </c>
      <c r="G60" s="53">
        <f t="shared" si="9"/>
        <v>23939</v>
      </c>
    </row>
    <row r="61" spans="1:7" s="53" customFormat="1" x14ac:dyDescent="0.25">
      <c r="A61" s="53" t="str">
        <f t="shared" si="5"/>
        <v>Santander</v>
      </c>
      <c r="B61" s="54">
        <f t="shared" si="3"/>
        <v>35172</v>
      </c>
      <c r="C61" s="54">
        <f t="shared" si="4"/>
        <v>25332</v>
      </c>
      <c r="D61" s="54">
        <f t="shared" si="7"/>
        <v>19</v>
      </c>
      <c r="E61" s="53" t="str">
        <f t="shared" si="6"/>
        <v>Gijón</v>
      </c>
      <c r="F61" s="53">
        <f t="shared" si="10"/>
        <v>25562</v>
      </c>
      <c r="G61" s="53">
        <f t="shared" si="9"/>
        <v>34773</v>
      </c>
    </row>
    <row r="62" spans="1:7" s="53" customFormat="1" x14ac:dyDescent="0.25">
      <c r="A62" s="53" t="str">
        <f t="shared" si="5"/>
        <v>Sevilla</v>
      </c>
      <c r="B62" s="54">
        <f t="shared" si="3"/>
        <v>33586</v>
      </c>
      <c r="C62" s="54">
        <f t="shared" si="4"/>
        <v>25580</v>
      </c>
      <c r="D62" s="54">
        <f t="shared" si="7"/>
        <v>20</v>
      </c>
      <c r="E62" s="53" t="str">
        <f t="shared" si="6"/>
        <v>Alicante</v>
      </c>
      <c r="F62" s="53">
        <f t="shared" si="10"/>
        <v>22443</v>
      </c>
      <c r="G62" s="53">
        <f t="shared" si="9"/>
        <v>12494</v>
      </c>
    </row>
    <row r="63" spans="1:7" x14ac:dyDescent="0.25">
      <c r="A63" s="53" t="str">
        <f t="shared" si="5"/>
        <v>Tarragona</v>
      </c>
      <c r="B63" s="54">
        <f t="shared" si="3"/>
        <v>113598</v>
      </c>
      <c r="C63" s="54">
        <f t="shared" si="4"/>
        <v>102226</v>
      </c>
      <c r="D63" s="54">
        <f t="shared" si="7"/>
        <v>12</v>
      </c>
      <c r="E63" s="53" t="str">
        <f t="shared" si="6"/>
        <v>Motril</v>
      </c>
      <c r="F63" s="53">
        <f t="shared" si="10"/>
        <v>17599</v>
      </c>
      <c r="G63" s="53">
        <f t="shared" si="9"/>
        <v>17261</v>
      </c>
    </row>
    <row r="64" spans="1:7" x14ac:dyDescent="0.25">
      <c r="A64" s="53" t="str">
        <f t="shared" si="5"/>
        <v>Valencia</v>
      </c>
      <c r="B64" s="54">
        <f t="shared" si="3"/>
        <v>401718</v>
      </c>
      <c r="C64" s="54">
        <f t="shared" si="4"/>
        <v>417914</v>
      </c>
      <c r="D64" s="54">
        <f t="shared" si="7"/>
        <v>6</v>
      </c>
      <c r="E64" s="53" t="str">
        <f t="shared" si="6"/>
        <v>Ferrol-San Cibrao</v>
      </c>
      <c r="F64" s="53">
        <f t="shared" si="10"/>
        <v>14158</v>
      </c>
      <c r="G64" s="53">
        <f t="shared" si="9"/>
        <v>14881</v>
      </c>
    </row>
    <row r="65" spans="1:7" x14ac:dyDescent="0.25">
      <c r="A65" s="53" t="str">
        <f t="shared" si="5"/>
        <v>Vigo</v>
      </c>
      <c r="B65" s="54">
        <f t="shared" si="3"/>
        <v>128913</v>
      </c>
      <c r="C65" s="54">
        <f t="shared" si="4"/>
        <v>129671</v>
      </c>
      <c r="D65" s="54">
        <f t="shared" si="7"/>
        <v>10</v>
      </c>
      <c r="E65" s="53" t="str">
        <f t="shared" si="6"/>
        <v>Vilagarcía</v>
      </c>
      <c r="F65" s="53">
        <f t="shared" si="10"/>
        <v>7777</v>
      </c>
      <c r="G65" s="53">
        <f t="shared" si="9"/>
        <v>7778</v>
      </c>
    </row>
    <row r="66" spans="1:7" x14ac:dyDescent="0.25">
      <c r="A66" s="53" t="str">
        <f t="shared" si="5"/>
        <v>Vilagarcía</v>
      </c>
      <c r="B66" s="54">
        <f t="shared" si="3"/>
        <v>7777</v>
      </c>
      <c r="C66" s="54">
        <f t="shared" si="4"/>
        <v>7778</v>
      </c>
      <c r="D66" s="54">
        <f t="shared" si="7"/>
        <v>27</v>
      </c>
      <c r="E66" s="53" t="str">
        <f t="shared" si="6"/>
        <v>Melilla</v>
      </c>
      <c r="F66" s="53">
        <f t="shared" si="10"/>
        <v>4973</v>
      </c>
      <c r="G66" s="53">
        <f t="shared" si="9"/>
        <v>6183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4" width="11.5703125" style="40" bestFit="1" customWidth="1"/>
    <col min="5" max="5" width="11.42578125" style="40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120</v>
      </c>
    </row>
    <row r="2" spans="1:12" s="39" customFormat="1" ht="21" x14ac:dyDescent="0.25">
      <c r="I2" s="39" t="s">
        <v>80</v>
      </c>
    </row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3036</v>
      </c>
      <c r="C7" s="2">
        <v>3374</v>
      </c>
      <c r="D7" s="2">
        <v>27387</v>
      </c>
      <c r="E7" s="2">
        <v>31511</v>
      </c>
      <c r="F7" s="44">
        <f>((E7*100)/D7)-100</f>
        <v>15.058239310621829</v>
      </c>
      <c r="G7" s="45"/>
      <c r="H7" s="45"/>
      <c r="I7" s="45"/>
    </row>
    <row r="8" spans="1:12" x14ac:dyDescent="0.25">
      <c r="A8" s="46" t="s">
        <v>136</v>
      </c>
      <c r="B8" s="3">
        <v>124</v>
      </c>
      <c r="C8" s="3">
        <v>82</v>
      </c>
      <c r="D8" s="3">
        <v>2655</v>
      </c>
      <c r="E8" s="3">
        <v>2280</v>
      </c>
      <c r="F8" s="47">
        <f t="shared" ref="F8:F34" si="0">((E8*100)/D8)-100</f>
        <v>-14.124293785310741</v>
      </c>
      <c r="G8" s="45"/>
      <c r="H8" s="45"/>
      <c r="I8" s="45"/>
    </row>
    <row r="9" spans="1:12" x14ac:dyDescent="0.25">
      <c r="A9" s="43" t="s">
        <v>137</v>
      </c>
      <c r="B9" s="2">
        <v>2273</v>
      </c>
      <c r="C9" s="2">
        <v>3423</v>
      </c>
      <c r="D9" s="2">
        <v>24545</v>
      </c>
      <c r="E9" s="2">
        <v>40964</v>
      </c>
      <c r="F9" s="44">
        <f t="shared" si="0"/>
        <v>66.893460990018326</v>
      </c>
      <c r="G9" s="45"/>
      <c r="H9" s="45"/>
      <c r="I9" s="45"/>
    </row>
    <row r="10" spans="1:12" x14ac:dyDescent="0.25">
      <c r="A10" s="46" t="s">
        <v>138</v>
      </c>
      <c r="B10" s="3">
        <v>1099</v>
      </c>
      <c r="C10" s="3">
        <v>1075</v>
      </c>
      <c r="D10" s="3">
        <v>17948</v>
      </c>
      <c r="E10" s="3">
        <v>16843</v>
      </c>
      <c r="F10" s="47">
        <f t="shared" si="0"/>
        <v>-6.1566748384221057</v>
      </c>
      <c r="G10" s="45"/>
      <c r="H10" s="45"/>
      <c r="I10" s="45"/>
    </row>
    <row r="11" spans="1:12" x14ac:dyDescent="0.25">
      <c r="A11" s="43" t="s">
        <v>139</v>
      </c>
      <c r="B11" s="2">
        <v>306890</v>
      </c>
      <c r="C11" s="2">
        <v>287154</v>
      </c>
      <c r="D11" s="2">
        <v>2942643</v>
      </c>
      <c r="E11" s="2">
        <v>3806161</v>
      </c>
      <c r="F11" s="44">
        <f t="shared" si="0"/>
        <v>29.344980006069363</v>
      </c>
      <c r="G11" s="45"/>
      <c r="H11" s="45"/>
      <c r="I11" s="45"/>
    </row>
    <row r="12" spans="1:12" x14ac:dyDescent="0.25">
      <c r="A12" s="46" t="s">
        <v>140</v>
      </c>
      <c r="B12" s="3">
        <v>1944</v>
      </c>
      <c r="C12" s="3">
        <v>1166</v>
      </c>
      <c r="D12" s="3">
        <v>33374</v>
      </c>
      <c r="E12" s="3">
        <v>30053</v>
      </c>
      <c r="F12" s="47">
        <f t="shared" si="0"/>
        <v>-9.9508599508599502</v>
      </c>
      <c r="G12" s="45"/>
      <c r="H12" s="45"/>
      <c r="I12" s="45"/>
    </row>
    <row r="13" spans="1:12" x14ac:dyDescent="0.25">
      <c r="A13" s="43" t="s">
        <v>141</v>
      </c>
      <c r="B13" s="2">
        <v>120</v>
      </c>
      <c r="C13" s="2">
        <v>119</v>
      </c>
      <c r="D13" s="2">
        <v>3535</v>
      </c>
      <c r="E13" s="2">
        <v>1873</v>
      </c>
      <c r="F13" s="44">
        <f t="shared" si="0"/>
        <v>-47.015558698727013</v>
      </c>
      <c r="G13" s="45"/>
      <c r="H13" s="45"/>
      <c r="I13" s="45"/>
    </row>
    <row r="14" spans="1:12" x14ac:dyDescent="0.25">
      <c r="A14" s="46" t="s">
        <v>142</v>
      </c>
      <c r="B14" s="3">
        <v>88059</v>
      </c>
      <c r="C14" s="3">
        <v>93557</v>
      </c>
      <c r="D14" s="3">
        <v>1278910</v>
      </c>
      <c r="E14" s="3">
        <v>1559318</v>
      </c>
      <c r="F14" s="47">
        <f t="shared" si="0"/>
        <v>21.925545972742412</v>
      </c>
      <c r="G14" s="45"/>
      <c r="H14" s="45"/>
      <c r="I14" s="45"/>
    </row>
    <row r="15" spans="1:12" x14ac:dyDescent="0.25">
      <c r="A15" s="43" t="s">
        <v>143</v>
      </c>
      <c r="B15" s="2">
        <v>4172</v>
      </c>
      <c r="C15" s="2">
        <v>5447</v>
      </c>
      <c r="D15" s="2">
        <v>60683</v>
      </c>
      <c r="E15" s="2">
        <v>64997</v>
      </c>
      <c r="F15" s="44">
        <f t="shared" si="0"/>
        <v>7.1090750292503628</v>
      </c>
      <c r="G15" s="45"/>
      <c r="H15" s="45"/>
      <c r="I15" s="45"/>
    </row>
    <row r="16" spans="1:12" x14ac:dyDescent="0.25">
      <c r="A16" s="46" t="s">
        <v>144</v>
      </c>
      <c r="B16" s="3">
        <v>3150</v>
      </c>
      <c r="C16" s="3">
        <v>845</v>
      </c>
      <c r="D16" s="3">
        <v>16360</v>
      </c>
      <c r="E16" s="3">
        <v>45324</v>
      </c>
      <c r="F16" s="47">
        <f t="shared" si="0"/>
        <v>177.04156479217602</v>
      </c>
      <c r="G16" s="45"/>
      <c r="H16" s="45"/>
      <c r="I16" s="45"/>
    </row>
    <row r="17" spans="1:9" x14ac:dyDescent="0.25">
      <c r="A17" s="43" t="s">
        <v>145</v>
      </c>
      <c r="B17" s="2">
        <v>0</v>
      </c>
      <c r="C17" s="2">
        <v>0</v>
      </c>
      <c r="D17" s="2">
        <v>0</v>
      </c>
      <c r="E17" s="2">
        <v>0</v>
      </c>
      <c r="F17" s="44" t="e">
        <f t="shared" si="0"/>
        <v>#DIV/0!</v>
      </c>
      <c r="G17" s="45"/>
      <c r="H17" s="45"/>
      <c r="I17" s="45"/>
    </row>
    <row r="18" spans="1:9" x14ac:dyDescent="0.25">
      <c r="A18" s="46" t="s">
        <v>146</v>
      </c>
      <c r="B18" s="3">
        <v>56680</v>
      </c>
      <c r="C18" s="3">
        <v>55414</v>
      </c>
      <c r="D18" s="3">
        <v>464192</v>
      </c>
      <c r="E18" s="3">
        <v>666984</v>
      </c>
      <c r="F18" s="47">
        <f t="shared" si="0"/>
        <v>43.687094995174419</v>
      </c>
      <c r="G18" s="45"/>
      <c r="H18" s="45"/>
      <c r="I18" s="45"/>
    </row>
    <row r="19" spans="1:9" x14ac:dyDescent="0.25">
      <c r="A19" s="43" t="s">
        <v>147</v>
      </c>
      <c r="B19" s="2">
        <v>381</v>
      </c>
      <c r="C19" s="2">
        <v>1013</v>
      </c>
      <c r="D19" s="2">
        <v>7481</v>
      </c>
      <c r="E19" s="2">
        <v>9007</v>
      </c>
      <c r="F19" s="44">
        <f t="shared" si="0"/>
        <v>20.398342467584541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0</v>
      </c>
      <c r="D20" s="3">
        <v>34322</v>
      </c>
      <c r="E20" s="3">
        <v>25562</v>
      </c>
      <c r="F20" s="47">
        <f t="shared" si="0"/>
        <v>-25.522988170852514</v>
      </c>
      <c r="G20" s="45"/>
      <c r="H20" s="45"/>
      <c r="I20" s="45"/>
    </row>
    <row r="21" spans="1:9" x14ac:dyDescent="0.25">
      <c r="A21" s="43" t="s">
        <v>149</v>
      </c>
      <c r="B21" s="2">
        <v>15738</v>
      </c>
      <c r="C21" s="2">
        <v>12826</v>
      </c>
      <c r="D21" s="2">
        <v>190134</v>
      </c>
      <c r="E21" s="2">
        <v>156675</v>
      </c>
      <c r="F21" s="44">
        <f t="shared" si="0"/>
        <v>-17.597589068762034</v>
      </c>
      <c r="G21" s="45"/>
      <c r="H21" s="45"/>
      <c r="I21" s="45"/>
    </row>
    <row r="22" spans="1:9" x14ac:dyDescent="0.25">
      <c r="A22" s="46" t="s">
        <v>150</v>
      </c>
      <c r="B22" s="3">
        <v>202407</v>
      </c>
      <c r="C22" s="3">
        <v>174933</v>
      </c>
      <c r="D22" s="3">
        <v>2077818</v>
      </c>
      <c r="E22" s="3">
        <v>2307455</v>
      </c>
      <c r="F22" s="47">
        <f t="shared" si="0"/>
        <v>11.051834183744674</v>
      </c>
      <c r="G22" s="45"/>
      <c r="H22" s="45"/>
      <c r="I22" s="45"/>
    </row>
    <row r="23" spans="1:9" x14ac:dyDescent="0.25">
      <c r="A23" s="43" t="s">
        <v>151</v>
      </c>
      <c r="B23" s="2">
        <v>2246</v>
      </c>
      <c r="C23" s="2">
        <v>1887</v>
      </c>
      <c r="D23" s="2">
        <v>23168</v>
      </c>
      <c r="E23" s="2">
        <v>27677</v>
      </c>
      <c r="F23" s="44">
        <f t="shared" si="0"/>
        <v>19.462189226519342</v>
      </c>
      <c r="G23" s="45"/>
      <c r="H23" s="45"/>
      <c r="I23" s="45"/>
    </row>
    <row r="24" spans="1:9" x14ac:dyDescent="0.25">
      <c r="A24" s="46" t="s">
        <v>152</v>
      </c>
      <c r="B24" s="3">
        <v>1828</v>
      </c>
      <c r="C24" s="3">
        <v>2795</v>
      </c>
      <c r="D24" s="3">
        <v>17765</v>
      </c>
      <c r="E24" s="3">
        <v>20710</v>
      </c>
      <c r="F24" s="47">
        <f t="shared" si="0"/>
        <v>16.577540106951872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0</v>
      </c>
      <c r="D25" s="2">
        <v>0</v>
      </c>
      <c r="E25" s="2">
        <v>0</v>
      </c>
      <c r="F25" s="44" t="e">
        <f t="shared" si="0"/>
        <v>#DIV/0!</v>
      </c>
      <c r="G25" s="45"/>
      <c r="H25" s="45"/>
      <c r="I25" s="45"/>
    </row>
    <row r="26" spans="1:9" x14ac:dyDescent="0.25">
      <c r="A26" s="46" t="s">
        <v>154</v>
      </c>
      <c r="B26" s="3">
        <v>875</v>
      </c>
      <c r="C26" s="3">
        <v>681</v>
      </c>
      <c r="D26" s="3">
        <v>9057</v>
      </c>
      <c r="E26" s="3">
        <v>11194</v>
      </c>
      <c r="F26" s="47">
        <f t="shared" si="0"/>
        <v>23.59500938500608</v>
      </c>
      <c r="G26" s="45"/>
      <c r="H26" s="45"/>
      <c r="I26" s="45"/>
    </row>
    <row r="27" spans="1:9" x14ac:dyDescent="0.25">
      <c r="A27" s="43" t="s">
        <v>155</v>
      </c>
      <c r="B27" s="2">
        <v>1272</v>
      </c>
      <c r="C27" s="2">
        <v>1007</v>
      </c>
      <c r="D27" s="2">
        <v>9147</v>
      </c>
      <c r="E27" s="2">
        <v>10887</v>
      </c>
      <c r="F27" s="44">
        <f t="shared" si="0"/>
        <v>19.022630370613314</v>
      </c>
      <c r="G27" s="45"/>
      <c r="H27" s="45"/>
      <c r="I27" s="45"/>
    </row>
    <row r="28" spans="1:9" x14ac:dyDescent="0.25">
      <c r="A28" s="46" t="s">
        <v>156</v>
      </c>
      <c r="B28" s="3">
        <v>30563</v>
      </c>
      <c r="C28" s="3">
        <v>57944</v>
      </c>
      <c r="D28" s="3">
        <v>372977</v>
      </c>
      <c r="E28" s="3">
        <v>486711</v>
      </c>
      <c r="F28" s="47">
        <f t="shared" si="0"/>
        <v>30.493569308563252</v>
      </c>
      <c r="G28" s="45"/>
      <c r="H28" s="45"/>
      <c r="I28" s="45"/>
    </row>
    <row r="29" spans="1:9" x14ac:dyDescent="0.25">
      <c r="A29" s="43" t="s">
        <v>157</v>
      </c>
      <c r="B29" s="2">
        <v>1322</v>
      </c>
      <c r="C29" s="2">
        <v>1564</v>
      </c>
      <c r="D29" s="2">
        <v>12947</v>
      </c>
      <c r="E29" s="2">
        <v>15437</v>
      </c>
      <c r="F29" s="44">
        <f t="shared" si="0"/>
        <v>19.232254576349732</v>
      </c>
      <c r="G29" s="45"/>
      <c r="H29" s="45"/>
      <c r="I29" s="45"/>
    </row>
    <row r="30" spans="1:9" x14ac:dyDescent="0.25">
      <c r="A30" s="46" t="s">
        <v>158</v>
      </c>
      <c r="B30" s="3">
        <v>1944</v>
      </c>
      <c r="C30" s="3">
        <v>1228</v>
      </c>
      <c r="D30" s="3">
        <v>14715</v>
      </c>
      <c r="E30" s="3">
        <v>14636</v>
      </c>
      <c r="F30" s="47">
        <f t="shared" si="0"/>
        <v>-0.53686714237173305</v>
      </c>
      <c r="G30" s="45"/>
      <c r="H30" s="45"/>
      <c r="I30" s="45"/>
    </row>
    <row r="31" spans="1:9" x14ac:dyDescent="0.25">
      <c r="A31" s="43" t="s">
        <v>159</v>
      </c>
      <c r="B31" s="2">
        <v>8691</v>
      </c>
      <c r="C31" s="2">
        <v>5368</v>
      </c>
      <c r="D31" s="2">
        <v>53788</v>
      </c>
      <c r="E31" s="2">
        <v>54962</v>
      </c>
      <c r="F31" s="44">
        <f t="shared" si="0"/>
        <v>2.1826429686919084</v>
      </c>
      <c r="G31" s="45"/>
      <c r="H31" s="45"/>
      <c r="I31" s="45"/>
    </row>
    <row r="32" spans="1:9" x14ac:dyDescent="0.25">
      <c r="A32" s="46" t="s">
        <v>160</v>
      </c>
      <c r="B32" s="3">
        <v>30340</v>
      </c>
      <c r="C32" s="3">
        <v>30085</v>
      </c>
      <c r="D32" s="3">
        <v>371341</v>
      </c>
      <c r="E32" s="3">
        <v>331850</v>
      </c>
      <c r="F32" s="47">
        <f t="shared" si="0"/>
        <v>-10.63469964264651</v>
      </c>
      <c r="G32" s="45"/>
      <c r="H32" s="45"/>
      <c r="I32" s="45"/>
    </row>
    <row r="33" spans="1:9" x14ac:dyDescent="0.25">
      <c r="A33" s="43" t="s">
        <v>161</v>
      </c>
      <c r="B33" s="2">
        <v>4686</v>
      </c>
      <c r="C33" s="2">
        <v>7347</v>
      </c>
      <c r="D33" s="2">
        <v>63681</v>
      </c>
      <c r="E33" s="2">
        <v>67940</v>
      </c>
      <c r="F33" s="44">
        <f t="shared" si="0"/>
        <v>6.6880231152149037</v>
      </c>
      <c r="G33" s="45"/>
      <c r="H33" s="45"/>
      <c r="I33" s="45"/>
    </row>
    <row r="34" spans="1:9" x14ac:dyDescent="0.25">
      <c r="A34" s="46" t="s">
        <v>162</v>
      </c>
      <c r="B34" s="3">
        <v>107</v>
      </c>
      <c r="C34" s="3">
        <v>125</v>
      </c>
      <c r="D34" s="3">
        <v>1794</v>
      </c>
      <c r="E34" s="3">
        <v>2051</v>
      </c>
      <c r="F34" s="47">
        <f t="shared" si="0"/>
        <v>14.325529542920847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769947</v>
      </c>
      <c r="C35" s="49">
        <f t="shared" ref="C35:E35" si="1">SUM(C7:C34)</f>
        <v>750459</v>
      </c>
      <c r="D35" s="49">
        <f t="shared" si="1"/>
        <v>8132367</v>
      </c>
      <c r="E35" s="49">
        <f t="shared" si="1"/>
        <v>9809062</v>
      </c>
      <c r="F35" s="50">
        <f t="shared" ref="F35" si="2">((E35*100)/D35)-100</f>
        <v>20.617552060796072</v>
      </c>
      <c r="G35" s="45"/>
      <c r="H35" s="45"/>
      <c r="I35" s="45"/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31511</v>
      </c>
      <c r="C39" s="54">
        <f t="shared" si="4"/>
        <v>27387</v>
      </c>
      <c r="D39" s="54">
        <f>_xlfn.RANK.EQ(B39,$B$39:$B$66)+COUNTIF($B$39:$B$66,B39)-1</f>
        <v>13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3806161</v>
      </c>
      <c r="G39" s="53">
        <f>LOOKUP(E39,$A$39:$A$66,$C$39:$C$66)</f>
        <v>2942643</v>
      </c>
    </row>
    <row r="40" spans="1:9" x14ac:dyDescent="0.25">
      <c r="A40" s="53" t="str">
        <f t="shared" si="5"/>
        <v>Alicante</v>
      </c>
      <c r="B40" s="54">
        <f t="shared" si="3"/>
        <v>2280</v>
      </c>
      <c r="C40" s="54">
        <f t="shared" si="4"/>
        <v>2655</v>
      </c>
      <c r="D40" s="54">
        <f t="shared" ref="D40:D66" si="7">_xlfn.RANK.EQ(B40,$B$39:$B$66)+COUNTIF($B$39:$B$66,B40)-1</f>
        <v>24</v>
      </c>
      <c r="E40" s="53" t="str">
        <f t="shared" si="6"/>
        <v>Las Palmas</v>
      </c>
      <c r="F40" s="53">
        <f t="shared" ref="F40:F66" si="8">LOOKUP(E40,$A$39:$A$66,$B$39:$B$66)</f>
        <v>2307455</v>
      </c>
      <c r="G40" s="53">
        <f t="shared" ref="G40:G66" si="9">LOOKUP(E40,$A$39:$A$66,$C$39:$C$66)</f>
        <v>2077818</v>
      </c>
    </row>
    <row r="41" spans="1:9" x14ac:dyDescent="0.25">
      <c r="A41" s="53" t="str">
        <f t="shared" si="5"/>
        <v>Almería</v>
      </c>
      <c r="B41" s="54">
        <f t="shared" si="3"/>
        <v>40964</v>
      </c>
      <c r="C41" s="54">
        <f t="shared" si="4"/>
        <v>24545</v>
      </c>
      <c r="D41" s="54">
        <f t="shared" si="7"/>
        <v>12</v>
      </c>
      <c r="E41" s="53" t="str">
        <f t="shared" si="6"/>
        <v>Barcelona</v>
      </c>
      <c r="F41" s="53">
        <f t="shared" si="8"/>
        <v>1559318</v>
      </c>
      <c r="G41" s="53">
        <f t="shared" si="9"/>
        <v>1278910</v>
      </c>
    </row>
    <row r="42" spans="1:9" x14ac:dyDescent="0.25">
      <c r="A42" s="53" t="str">
        <f t="shared" si="5"/>
        <v>Avilés</v>
      </c>
      <c r="B42" s="54">
        <f t="shared" si="3"/>
        <v>16843</v>
      </c>
      <c r="C42" s="54">
        <f t="shared" si="4"/>
        <v>17948</v>
      </c>
      <c r="D42" s="54">
        <f t="shared" si="7"/>
        <v>18</v>
      </c>
      <c r="E42" s="53" t="str">
        <f t="shared" si="6"/>
        <v>Ceuta</v>
      </c>
      <c r="F42" s="53">
        <f t="shared" si="8"/>
        <v>666984</v>
      </c>
      <c r="G42" s="53">
        <f t="shared" si="9"/>
        <v>464192</v>
      </c>
    </row>
    <row r="43" spans="1:9" x14ac:dyDescent="0.25">
      <c r="A43" s="53" t="str">
        <f t="shared" si="5"/>
        <v>Bahía de Algeciras</v>
      </c>
      <c r="B43" s="54">
        <f t="shared" si="3"/>
        <v>3806161</v>
      </c>
      <c r="C43" s="54">
        <f t="shared" si="4"/>
        <v>2942643</v>
      </c>
      <c r="D43" s="54">
        <f t="shared" si="7"/>
        <v>1</v>
      </c>
      <c r="E43" s="53" t="str">
        <f t="shared" si="6"/>
        <v>Santa Cruz de Tenerife</v>
      </c>
      <c r="F43" s="53">
        <f t="shared" si="8"/>
        <v>486711</v>
      </c>
      <c r="G43" s="53">
        <f t="shared" si="9"/>
        <v>372977</v>
      </c>
    </row>
    <row r="44" spans="1:9" x14ac:dyDescent="0.25">
      <c r="A44" s="53" t="str">
        <f t="shared" si="5"/>
        <v>Bahía de Cádiz</v>
      </c>
      <c r="B44" s="54">
        <f t="shared" si="3"/>
        <v>30053</v>
      </c>
      <c r="C44" s="54">
        <f t="shared" si="4"/>
        <v>33374</v>
      </c>
      <c r="D44" s="54">
        <f t="shared" si="7"/>
        <v>14</v>
      </c>
      <c r="E44" s="53" t="str">
        <f t="shared" si="6"/>
        <v>Valencia</v>
      </c>
      <c r="F44" s="53">
        <f t="shared" si="8"/>
        <v>331850</v>
      </c>
      <c r="G44" s="53">
        <f t="shared" si="9"/>
        <v>371341</v>
      </c>
    </row>
    <row r="45" spans="1:9" x14ac:dyDescent="0.25">
      <c r="A45" s="53" t="str">
        <f t="shared" si="5"/>
        <v>Baleares</v>
      </c>
      <c r="B45" s="54">
        <f t="shared" si="3"/>
        <v>1873</v>
      </c>
      <c r="C45" s="54">
        <f t="shared" si="4"/>
        <v>3535</v>
      </c>
      <c r="D45" s="54">
        <f t="shared" si="7"/>
        <v>26</v>
      </c>
      <c r="E45" s="53" t="str">
        <f t="shared" si="6"/>
        <v>Huelva</v>
      </c>
      <c r="F45" s="53">
        <f t="shared" si="8"/>
        <v>156675</v>
      </c>
      <c r="G45" s="53">
        <f t="shared" si="9"/>
        <v>190134</v>
      </c>
    </row>
    <row r="46" spans="1:9" x14ac:dyDescent="0.25">
      <c r="A46" s="53" t="str">
        <f t="shared" si="5"/>
        <v>Barcelona</v>
      </c>
      <c r="B46" s="54">
        <f t="shared" si="3"/>
        <v>1559318</v>
      </c>
      <c r="C46" s="54">
        <f t="shared" si="4"/>
        <v>1278910</v>
      </c>
      <c r="D46" s="54">
        <f t="shared" si="7"/>
        <v>3</v>
      </c>
      <c r="E46" s="53" t="str">
        <f t="shared" si="6"/>
        <v>Vigo</v>
      </c>
      <c r="F46" s="53">
        <f t="shared" si="8"/>
        <v>67940</v>
      </c>
      <c r="G46" s="53">
        <f t="shared" si="9"/>
        <v>63681</v>
      </c>
    </row>
    <row r="47" spans="1:9" x14ac:dyDescent="0.25">
      <c r="A47" s="53" t="str">
        <f t="shared" si="5"/>
        <v>Bilbao</v>
      </c>
      <c r="B47" s="54">
        <f t="shared" si="3"/>
        <v>64997</v>
      </c>
      <c r="C47" s="54">
        <f t="shared" si="4"/>
        <v>60683</v>
      </c>
      <c r="D47" s="54">
        <f t="shared" si="7"/>
        <v>9</v>
      </c>
      <c r="E47" s="53" t="str">
        <f t="shared" si="6"/>
        <v>Bilbao</v>
      </c>
      <c r="F47" s="53">
        <f t="shared" si="8"/>
        <v>64997</v>
      </c>
      <c r="G47" s="53">
        <f t="shared" si="9"/>
        <v>60683</v>
      </c>
    </row>
    <row r="48" spans="1:9" x14ac:dyDescent="0.25">
      <c r="A48" s="53" t="str">
        <f t="shared" si="5"/>
        <v>Cartagena</v>
      </c>
      <c r="B48" s="54">
        <f t="shared" si="3"/>
        <v>45324</v>
      </c>
      <c r="C48" s="54">
        <f t="shared" si="4"/>
        <v>16360</v>
      </c>
      <c r="D48" s="54">
        <f t="shared" si="7"/>
        <v>11</v>
      </c>
      <c r="E48" s="53" t="str">
        <f t="shared" si="6"/>
        <v>Tarragona</v>
      </c>
      <c r="F48" s="53">
        <f t="shared" si="8"/>
        <v>54962</v>
      </c>
      <c r="G48" s="53">
        <f t="shared" si="9"/>
        <v>53788</v>
      </c>
    </row>
    <row r="49" spans="1:7" x14ac:dyDescent="0.25">
      <c r="A49" s="53" t="str">
        <f t="shared" si="5"/>
        <v>Castellón</v>
      </c>
      <c r="B49" s="54">
        <f t="shared" si="3"/>
        <v>0</v>
      </c>
      <c r="C49" s="54">
        <f t="shared" si="4"/>
        <v>0</v>
      </c>
      <c r="D49" s="54">
        <f t="shared" si="7"/>
        <v>28</v>
      </c>
      <c r="E49" s="53" t="str">
        <f t="shared" si="6"/>
        <v>Cartagena</v>
      </c>
      <c r="F49" s="53">
        <f t="shared" si="8"/>
        <v>45324</v>
      </c>
      <c r="G49" s="53">
        <f t="shared" si="9"/>
        <v>16360</v>
      </c>
    </row>
    <row r="50" spans="1:7" x14ac:dyDescent="0.25">
      <c r="A50" s="53" t="str">
        <f t="shared" si="5"/>
        <v>Ceuta</v>
      </c>
      <c r="B50" s="54">
        <f t="shared" si="3"/>
        <v>666984</v>
      </c>
      <c r="C50" s="54">
        <f t="shared" si="4"/>
        <v>464192</v>
      </c>
      <c r="D50" s="54">
        <f t="shared" si="7"/>
        <v>4</v>
      </c>
      <c r="E50" s="53" t="str">
        <f t="shared" si="6"/>
        <v>Almería</v>
      </c>
      <c r="F50" s="53">
        <f t="shared" si="8"/>
        <v>40964</v>
      </c>
      <c r="G50" s="53">
        <f t="shared" si="9"/>
        <v>24545</v>
      </c>
    </row>
    <row r="51" spans="1:7" x14ac:dyDescent="0.25">
      <c r="A51" s="53" t="str">
        <f t="shared" si="5"/>
        <v>Ferrol-San Cibrao</v>
      </c>
      <c r="B51" s="54">
        <f t="shared" si="3"/>
        <v>9007</v>
      </c>
      <c r="C51" s="54">
        <f t="shared" si="4"/>
        <v>7481</v>
      </c>
      <c r="D51" s="54">
        <f t="shared" si="7"/>
        <v>23</v>
      </c>
      <c r="E51" s="53" t="str">
        <f t="shared" si="6"/>
        <v>A Coruña</v>
      </c>
      <c r="F51" s="53">
        <f t="shared" si="8"/>
        <v>31511</v>
      </c>
      <c r="G51" s="53">
        <f t="shared" si="9"/>
        <v>27387</v>
      </c>
    </row>
    <row r="52" spans="1:7" x14ac:dyDescent="0.25">
      <c r="A52" s="53" t="str">
        <f t="shared" si="5"/>
        <v>Gijón</v>
      </c>
      <c r="B52" s="54">
        <f t="shared" si="3"/>
        <v>25562</v>
      </c>
      <c r="C52" s="54">
        <f t="shared" si="4"/>
        <v>34322</v>
      </c>
      <c r="D52" s="54">
        <f t="shared" si="7"/>
        <v>16</v>
      </c>
      <c r="E52" s="53" t="str">
        <f t="shared" si="6"/>
        <v>Bahía de Cádiz</v>
      </c>
      <c r="F52" s="53">
        <f t="shared" si="8"/>
        <v>30053</v>
      </c>
      <c r="G52" s="53">
        <f t="shared" si="9"/>
        <v>33374</v>
      </c>
    </row>
    <row r="53" spans="1:7" x14ac:dyDescent="0.25">
      <c r="A53" s="53" t="str">
        <f t="shared" si="5"/>
        <v>Huelva</v>
      </c>
      <c r="B53" s="54">
        <f t="shared" si="3"/>
        <v>156675</v>
      </c>
      <c r="C53" s="54">
        <f t="shared" si="4"/>
        <v>190134</v>
      </c>
      <c r="D53" s="54">
        <f t="shared" si="7"/>
        <v>7</v>
      </c>
      <c r="E53" s="53" t="str">
        <f t="shared" si="6"/>
        <v>Málaga</v>
      </c>
      <c r="F53" s="53">
        <f t="shared" si="8"/>
        <v>27677</v>
      </c>
      <c r="G53" s="53">
        <f t="shared" si="9"/>
        <v>23168</v>
      </c>
    </row>
    <row r="54" spans="1:7" x14ac:dyDescent="0.25">
      <c r="A54" s="53" t="str">
        <f t="shared" si="5"/>
        <v>Las Palmas</v>
      </c>
      <c r="B54" s="54">
        <f t="shared" si="3"/>
        <v>2307455</v>
      </c>
      <c r="C54" s="54">
        <f t="shared" si="4"/>
        <v>2077818</v>
      </c>
      <c r="D54" s="54">
        <f t="shared" si="7"/>
        <v>2</v>
      </c>
      <c r="E54" s="53" t="str">
        <f t="shared" si="6"/>
        <v>Gijón</v>
      </c>
      <c r="F54" s="53">
        <f t="shared" si="8"/>
        <v>25562</v>
      </c>
      <c r="G54" s="53">
        <f t="shared" si="9"/>
        <v>34322</v>
      </c>
    </row>
    <row r="55" spans="1:7" x14ac:dyDescent="0.25">
      <c r="A55" s="53" t="str">
        <f t="shared" si="5"/>
        <v>Málaga</v>
      </c>
      <c r="B55" s="54">
        <f t="shared" si="3"/>
        <v>27677</v>
      </c>
      <c r="C55" s="54">
        <f t="shared" si="4"/>
        <v>23168</v>
      </c>
      <c r="D55" s="54">
        <f t="shared" si="7"/>
        <v>15</v>
      </c>
      <c r="E55" s="53" t="str">
        <f t="shared" si="6"/>
        <v>Marín y Ría de Pontevedra</v>
      </c>
      <c r="F55" s="53">
        <f t="shared" si="8"/>
        <v>20710</v>
      </c>
      <c r="G55" s="53">
        <f t="shared" si="9"/>
        <v>17765</v>
      </c>
    </row>
    <row r="56" spans="1:7" x14ac:dyDescent="0.25">
      <c r="A56" s="53" t="str">
        <f t="shared" si="5"/>
        <v>Marín y Ría de Pontevedra</v>
      </c>
      <c r="B56" s="54">
        <f t="shared" si="3"/>
        <v>20710</v>
      </c>
      <c r="C56" s="54">
        <f t="shared" si="4"/>
        <v>17765</v>
      </c>
      <c r="D56" s="54">
        <f t="shared" si="7"/>
        <v>17</v>
      </c>
      <c r="E56" s="53" t="str">
        <f t="shared" si="6"/>
        <v>Avilés</v>
      </c>
      <c r="F56" s="53">
        <f t="shared" si="8"/>
        <v>16843</v>
      </c>
      <c r="G56" s="53">
        <f t="shared" si="9"/>
        <v>17948</v>
      </c>
    </row>
    <row r="57" spans="1:7" x14ac:dyDescent="0.25">
      <c r="A57" s="53" t="str">
        <f t="shared" si="5"/>
        <v>Melilla</v>
      </c>
      <c r="B57" s="54">
        <f t="shared" si="3"/>
        <v>0</v>
      </c>
      <c r="C57" s="54">
        <f t="shared" si="4"/>
        <v>0</v>
      </c>
      <c r="D57" s="54">
        <f t="shared" si="7"/>
        <v>28</v>
      </c>
      <c r="E57" s="53" t="str">
        <f t="shared" si="6"/>
        <v>Santander</v>
      </c>
      <c r="F57" s="53">
        <f t="shared" si="8"/>
        <v>15437</v>
      </c>
      <c r="G57" s="53">
        <f t="shared" si="9"/>
        <v>12947</v>
      </c>
    </row>
    <row r="58" spans="1:7" x14ac:dyDescent="0.25">
      <c r="A58" s="53" t="str">
        <f t="shared" si="5"/>
        <v>Motril</v>
      </c>
      <c r="B58" s="54">
        <f t="shared" si="3"/>
        <v>11194</v>
      </c>
      <c r="C58" s="54">
        <f t="shared" si="4"/>
        <v>9057</v>
      </c>
      <c r="D58" s="54">
        <f t="shared" si="7"/>
        <v>21</v>
      </c>
      <c r="E58" s="53" t="str">
        <f t="shared" si="6"/>
        <v>Sevilla</v>
      </c>
      <c r="F58" s="53">
        <f t="shared" si="8"/>
        <v>14636</v>
      </c>
      <c r="G58" s="53">
        <f t="shared" si="9"/>
        <v>14715</v>
      </c>
    </row>
    <row r="59" spans="1:7" x14ac:dyDescent="0.25">
      <c r="A59" s="53" t="str">
        <f t="shared" si="5"/>
        <v>Pasaia</v>
      </c>
      <c r="B59" s="54">
        <f t="shared" si="3"/>
        <v>10887</v>
      </c>
      <c r="C59" s="54">
        <f t="shared" si="4"/>
        <v>9147</v>
      </c>
      <c r="D59" s="54">
        <f t="shared" si="7"/>
        <v>22</v>
      </c>
      <c r="E59" s="53" t="str">
        <f t="shared" si="6"/>
        <v>Motril</v>
      </c>
      <c r="F59" s="53">
        <f t="shared" si="8"/>
        <v>11194</v>
      </c>
      <c r="G59" s="53">
        <f t="shared" si="9"/>
        <v>9057</v>
      </c>
    </row>
    <row r="60" spans="1:7" x14ac:dyDescent="0.25">
      <c r="A60" s="53" t="str">
        <f t="shared" si="5"/>
        <v>Santa Cruz de Tenerife</v>
      </c>
      <c r="B60" s="54">
        <f t="shared" si="3"/>
        <v>486711</v>
      </c>
      <c r="C60" s="54">
        <f t="shared" si="4"/>
        <v>372977</v>
      </c>
      <c r="D60" s="54">
        <f t="shared" si="7"/>
        <v>5</v>
      </c>
      <c r="E60" s="53" t="str">
        <f t="shared" si="6"/>
        <v>Pasaia</v>
      </c>
      <c r="F60" s="53">
        <f t="shared" si="8"/>
        <v>10887</v>
      </c>
      <c r="G60" s="53">
        <f t="shared" si="9"/>
        <v>9147</v>
      </c>
    </row>
    <row r="61" spans="1:7" x14ac:dyDescent="0.25">
      <c r="A61" s="53" t="str">
        <f t="shared" si="5"/>
        <v>Santander</v>
      </c>
      <c r="B61" s="54">
        <f t="shared" si="3"/>
        <v>15437</v>
      </c>
      <c r="C61" s="54">
        <f t="shared" si="4"/>
        <v>12947</v>
      </c>
      <c r="D61" s="54">
        <f t="shared" si="7"/>
        <v>19</v>
      </c>
      <c r="E61" s="53" t="str">
        <f t="shared" si="6"/>
        <v>Ferrol-San Cibrao</v>
      </c>
      <c r="F61" s="53">
        <f t="shared" si="8"/>
        <v>9007</v>
      </c>
      <c r="G61" s="53">
        <f t="shared" si="9"/>
        <v>7481</v>
      </c>
    </row>
    <row r="62" spans="1:7" x14ac:dyDescent="0.25">
      <c r="A62" s="53" t="str">
        <f t="shared" si="5"/>
        <v>Sevilla</v>
      </c>
      <c r="B62" s="54">
        <f t="shared" si="3"/>
        <v>14636</v>
      </c>
      <c r="C62" s="54">
        <f t="shared" si="4"/>
        <v>14715</v>
      </c>
      <c r="D62" s="54">
        <f t="shared" si="7"/>
        <v>20</v>
      </c>
      <c r="E62" s="53" t="str">
        <f t="shared" si="6"/>
        <v>Alicante</v>
      </c>
      <c r="F62" s="53">
        <f t="shared" si="8"/>
        <v>2280</v>
      </c>
      <c r="G62" s="53">
        <f t="shared" si="9"/>
        <v>2655</v>
      </c>
    </row>
    <row r="63" spans="1:7" x14ac:dyDescent="0.25">
      <c r="A63" s="53" t="str">
        <f t="shared" si="5"/>
        <v>Tarragona</v>
      </c>
      <c r="B63" s="54">
        <f t="shared" si="3"/>
        <v>54962</v>
      </c>
      <c r="C63" s="54">
        <f t="shared" si="4"/>
        <v>53788</v>
      </c>
      <c r="D63" s="54">
        <f t="shared" si="7"/>
        <v>10</v>
      </c>
      <c r="E63" s="53" t="str">
        <f t="shared" si="6"/>
        <v>Vilagarcía</v>
      </c>
      <c r="F63" s="53">
        <f t="shared" si="8"/>
        <v>2051</v>
      </c>
      <c r="G63" s="53">
        <f t="shared" si="9"/>
        <v>1794</v>
      </c>
    </row>
    <row r="64" spans="1:7" x14ac:dyDescent="0.25">
      <c r="A64" s="53" t="str">
        <f t="shared" si="5"/>
        <v>Valencia</v>
      </c>
      <c r="B64" s="54">
        <f t="shared" si="3"/>
        <v>331850</v>
      </c>
      <c r="C64" s="54">
        <f t="shared" si="4"/>
        <v>371341</v>
      </c>
      <c r="D64" s="54">
        <f t="shared" si="7"/>
        <v>6</v>
      </c>
      <c r="E64" s="53" t="str">
        <f t="shared" si="6"/>
        <v>Baleares</v>
      </c>
      <c r="F64" s="53">
        <f t="shared" si="8"/>
        <v>1873</v>
      </c>
      <c r="G64" s="53">
        <f t="shared" si="9"/>
        <v>3535</v>
      </c>
    </row>
    <row r="65" spans="1:7" x14ac:dyDescent="0.25">
      <c r="A65" s="53" t="str">
        <f t="shared" si="5"/>
        <v>Vigo</v>
      </c>
      <c r="B65" s="54">
        <f t="shared" si="3"/>
        <v>67940</v>
      </c>
      <c r="C65" s="54">
        <f t="shared" si="4"/>
        <v>63681</v>
      </c>
      <c r="D65" s="54">
        <f t="shared" si="7"/>
        <v>8</v>
      </c>
      <c r="E65" s="53" t="e">
        <f t="shared" si="6"/>
        <v>#N/A</v>
      </c>
      <c r="F65" s="53" t="e">
        <f t="shared" si="8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2051</v>
      </c>
      <c r="C66" s="54">
        <f t="shared" si="4"/>
        <v>1794</v>
      </c>
      <c r="D66" s="54">
        <f t="shared" si="7"/>
        <v>25</v>
      </c>
      <c r="E66" s="53" t="str">
        <f t="shared" si="6"/>
        <v>Castellón</v>
      </c>
      <c r="F66" s="53">
        <f t="shared" si="8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/>
  </sheetViews>
  <sheetFormatPr baseColWidth="10" defaultColWidth="11.42578125" defaultRowHeight="15" x14ac:dyDescent="0.25"/>
  <cols>
    <col min="1" max="1" width="21.28515625" style="40" bestFit="1" customWidth="1"/>
    <col min="2" max="4" width="11.5703125" style="40" bestFit="1" customWidth="1"/>
    <col min="5" max="5" width="11.42578125" style="40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79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619</v>
      </c>
      <c r="E7" s="2">
        <v>0</v>
      </c>
      <c r="F7" s="44">
        <f>((E7*100)/D7)-100</f>
        <v>-100</v>
      </c>
      <c r="G7" s="45"/>
      <c r="H7" s="45"/>
      <c r="I7" s="45"/>
    </row>
    <row r="8" spans="1:12" x14ac:dyDescent="0.25">
      <c r="A8" s="46" t="s">
        <v>136</v>
      </c>
      <c r="B8" s="3">
        <v>0</v>
      </c>
      <c r="C8" s="3">
        <v>0</v>
      </c>
      <c r="D8" s="3">
        <v>0</v>
      </c>
      <c r="E8" s="3">
        <v>0</v>
      </c>
      <c r="F8" s="47" t="e">
        <f t="shared" ref="F8:F34" si="0">((E8*100)/D8)-100</f>
        <v>#DIV/0!</v>
      </c>
      <c r="G8" s="45"/>
      <c r="H8" s="45"/>
      <c r="I8" s="45"/>
    </row>
    <row r="9" spans="1:12" x14ac:dyDescent="0.25">
      <c r="A9" s="43" t="s">
        <v>137</v>
      </c>
      <c r="B9" s="2">
        <v>0</v>
      </c>
      <c r="C9" s="2">
        <v>0</v>
      </c>
      <c r="D9" s="2">
        <v>0</v>
      </c>
      <c r="E9" s="2">
        <v>0</v>
      </c>
      <c r="F9" s="44" t="e">
        <f t="shared" si="0"/>
        <v>#DIV/0!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10001</v>
      </c>
      <c r="E10" s="3">
        <v>0</v>
      </c>
      <c r="F10" s="47">
        <f t="shared" si="0"/>
        <v>-100</v>
      </c>
      <c r="G10" s="45"/>
      <c r="H10" s="45"/>
      <c r="I10" s="45"/>
    </row>
    <row r="11" spans="1:12" x14ac:dyDescent="0.25">
      <c r="A11" s="43" t="s">
        <v>139</v>
      </c>
      <c r="B11" s="2">
        <v>287127</v>
      </c>
      <c r="C11" s="2">
        <v>262149</v>
      </c>
      <c r="D11" s="2">
        <v>2588251</v>
      </c>
      <c r="E11" s="2">
        <v>3537282</v>
      </c>
      <c r="F11" s="44">
        <f t="shared" si="0"/>
        <v>36.666884316861086</v>
      </c>
      <c r="G11" s="45"/>
      <c r="H11" s="45"/>
      <c r="I11" s="45"/>
    </row>
    <row r="12" spans="1:12" x14ac:dyDescent="0.25">
      <c r="A12" s="46" t="s">
        <v>140</v>
      </c>
      <c r="B12" s="3">
        <v>0</v>
      </c>
      <c r="C12" s="3">
        <v>0</v>
      </c>
      <c r="D12" s="3">
        <v>0</v>
      </c>
      <c r="E12" s="3">
        <v>0</v>
      </c>
      <c r="F12" s="47" t="e">
        <f t="shared" si="0"/>
        <v>#DIV/0!</v>
      </c>
      <c r="G12" s="45"/>
      <c r="H12" s="45"/>
      <c r="I12" s="45"/>
    </row>
    <row r="13" spans="1:12" x14ac:dyDescent="0.25">
      <c r="A13" s="43" t="s">
        <v>141</v>
      </c>
      <c r="B13" s="2">
        <v>0</v>
      </c>
      <c r="C13" s="2">
        <v>114</v>
      </c>
      <c r="D13" s="2">
        <v>0</v>
      </c>
      <c r="E13" s="2">
        <v>0</v>
      </c>
      <c r="F13" s="44" t="e">
        <f t="shared" si="0"/>
        <v>#DIV/0!</v>
      </c>
      <c r="G13" s="45"/>
      <c r="H13" s="45"/>
      <c r="I13" s="45"/>
    </row>
    <row r="14" spans="1:12" x14ac:dyDescent="0.25">
      <c r="A14" s="46" t="s">
        <v>142</v>
      </c>
      <c r="B14" s="3">
        <v>0</v>
      </c>
      <c r="C14" s="3">
        <v>0</v>
      </c>
      <c r="D14" s="3">
        <v>0</v>
      </c>
      <c r="E14" s="3">
        <v>0</v>
      </c>
      <c r="F14" s="47" t="e">
        <f t="shared" si="0"/>
        <v>#DIV/0!</v>
      </c>
      <c r="G14" s="45"/>
      <c r="H14" s="45"/>
      <c r="I14" s="45"/>
    </row>
    <row r="15" spans="1:12" x14ac:dyDescent="0.25">
      <c r="A15" s="43" t="s">
        <v>143</v>
      </c>
      <c r="B15" s="2">
        <v>0</v>
      </c>
      <c r="C15" s="2">
        <v>0</v>
      </c>
      <c r="D15" s="2">
        <v>0</v>
      </c>
      <c r="E15" s="2">
        <v>0</v>
      </c>
      <c r="F15" s="44" t="e">
        <f t="shared" si="0"/>
        <v>#DIV/0!</v>
      </c>
      <c r="G15" s="45"/>
      <c r="H15" s="45"/>
      <c r="I15" s="45"/>
    </row>
    <row r="16" spans="1:12" x14ac:dyDescent="0.25">
      <c r="A16" s="46" t="s">
        <v>144</v>
      </c>
      <c r="B16" s="3">
        <v>0</v>
      </c>
      <c r="C16" s="3">
        <v>0</v>
      </c>
      <c r="D16" s="3">
        <v>0</v>
      </c>
      <c r="E16" s="3">
        <v>0</v>
      </c>
      <c r="F16" s="47" t="e">
        <f t="shared" si="0"/>
        <v>#DIV/0!</v>
      </c>
      <c r="G16" s="45"/>
      <c r="H16" s="45"/>
      <c r="I16" s="45"/>
    </row>
    <row r="17" spans="1:9" x14ac:dyDescent="0.25">
      <c r="A17" s="43" t="s">
        <v>145</v>
      </c>
      <c r="B17" s="2">
        <v>0</v>
      </c>
      <c r="C17" s="2">
        <v>0</v>
      </c>
      <c r="D17" s="2">
        <v>0</v>
      </c>
      <c r="E17" s="2">
        <v>0</v>
      </c>
      <c r="F17" s="44" t="e">
        <f t="shared" si="0"/>
        <v>#DIV/0!</v>
      </c>
      <c r="G17" s="45"/>
      <c r="H17" s="45"/>
      <c r="I17" s="45"/>
    </row>
    <row r="18" spans="1:9" x14ac:dyDescent="0.25">
      <c r="A18" s="46" t="s">
        <v>146</v>
      </c>
      <c r="B18" s="3">
        <v>0</v>
      </c>
      <c r="C18" s="3">
        <v>0</v>
      </c>
      <c r="D18" s="3">
        <v>0</v>
      </c>
      <c r="E18" s="3">
        <v>0</v>
      </c>
      <c r="F18" s="47" t="e">
        <f t="shared" si="0"/>
        <v>#DIV/0!</v>
      </c>
      <c r="G18" s="45"/>
      <c r="H18" s="45"/>
      <c r="I18" s="45"/>
    </row>
    <row r="19" spans="1:9" x14ac:dyDescent="0.25">
      <c r="A19" s="43" t="s">
        <v>147</v>
      </c>
      <c r="B19" s="2">
        <v>0</v>
      </c>
      <c r="C19" s="2">
        <v>0</v>
      </c>
      <c r="D19" s="2">
        <v>4972</v>
      </c>
      <c r="E19" s="2">
        <v>29</v>
      </c>
      <c r="F19" s="44">
        <f t="shared" si="0"/>
        <v>-99.416733708769101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0</v>
      </c>
      <c r="D20" s="3">
        <v>0</v>
      </c>
      <c r="E20" s="3">
        <v>0</v>
      </c>
      <c r="F20" s="47" t="e">
        <f t="shared" si="0"/>
        <v>#DIV/0!</v>
      </c>
      <c r="G20" s="45"/>
      <c r="H20" s="45"/>
      <c r="I20" s="45"/>
    </row>
    <row r="21" spans="1:9" x14ac:dyDescent="0.25">
      <c r="A21" s="43" t="s">
        <v>149</v>
      </c>
      <c r="B21" s="2">
        <v>15807</v>
      </c>
      <c r="C21" s="2">
        <v>5105</v>
      </c>
      <c r="D21" s="2">
        <v>73337</v>
      </c>
      <c r="E21" s="2">
        <v>86740</v>
      </c>
      <c r="F21" s="44">
        <f t="shared" si="0"/>
        <v>18.275904386598853</v>
      </c>
      <c r="G21" s="45"/>
      <c r="H21" s="45"/>
      <c r="I21" s="45"/>
    </row>
    <row r="22" spans="1:9" x14ac:dyDescent="0.25">
      <c r="A22" s="46" t="s">
        <v>150</v>
      </c>
      <c r="B22" s="3">
        <v>0</v>
      </c>
      <c r="C22" s="3">
        <v>0</v>
      </c>
      <c r="D22" s="3">
        <v>1</v>
      </c>
      <c r="E22" s="3">
        <v>1</v>
      </c>
      <c r="F22" s="47">
        <f t="shared" si="0"/>
        <v>0</v>
      </c>
      <c r="G22" s="45"/>
      <c r="H22" s="45"/>
      <c r="I22" s="45"/>
    </row>
    <row r="23" spans="1:9" x14ac:dyDescent="0.25">
      <c r="A23" s="43" t="s">
        <v>151</v>
      </c>
      <c r="B23" s="2">
        <v>0</v>
      </c>
      <c r="C23" s="2">
        <v>0</v>
      </c>
      <c r="D23" s="2">
        <v>0</v>
      </c>
      <c r="E23" s="2">
        <v>0</v>
      </c>
      <c r="F23" s="44" t="e">
        <f t="shared" si="0"/>
        <v>#DIV/0!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0</v>
      </c>
      <c r="E24" s="3">
        <v>0</v>
      </c>
      <c r="F24" s="47" t="e">
        <f t="shared" si="0"/>
        <v>#DIV/0!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0</v>
      </c>
      <c r="D25" s="2">
        <v>0</v>
      </c>
      <c r="E25" s="2">
        <v>0</v>
      </c>
      <c r="F25" s="44" t="e">
        <f t="shared" si="0"/>
        <v>#DIV/0!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0</v>
      </c>
      <c r="D26" s="3">
        <v>0</v>
      </c>
      <c r="E26" s="3">
        <v>0</v>
      </c>
      <c r="F26" s="47" t="e">
        <f t="shared" si="0"/>
        <v>#DIV/0!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44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134</v>
      </c>
      <c r="C28" s="3">
        <v>123</v>
      </c>
      <c r="D28" s="3">
        <v>1034</v>
      </c>
      <c r="E28" s="3">
        <v>1559</v>
      </c>
      <c r="F28" s="47">
        <f t="shared" si="0"/>
        <v>50.773694390715661</v>
      </c>
      <c r="G28" s="45"/>
      <c r="H28" s="45"/>
      <c r="I28" s="45"/>
    </row>
    <row r="29" spans="1:9" x14ac:dyDescent="0.25">
      <c r="A29" s="43" t="s">
        <v>157</v>
      </c>
      <c r="B29" s="2">
        <v>0</v>
      </c>
      <c r="C29" s="2">
        <v>0</v>
      </c>
      <c r="D29" s="2">
        <v>0</v>
      </c>
      <c r="E29" s="2">
        <v>0</v>
      </c>
      <c r="F29" s="44" t="e">
        <f t="shared" si="0"/>
        <v>#DIV/0!</v>
      </c>
      <c r="G29" s="45"/>
      <c r="H29" s="45"/>
      <c r="I29" s="45"/>
    </row>
    <row r="30" spans="1:9" x14ac:dyDescent="0.25">
      <c r="A30" s="46" t="s">
        <v>158</v>
      </c>
      <c r="B30" s="3">
        <v>0</v>
      </c>
      <c r="C30" s="3">
        <v>2712</v>
      </c>
      <c r="D30" s="3">
        <v>0</v>
      </c>
      <c r="E30" s="3">
        <v>0</v>
      </c>
      <c r="F30" s="47" t="e">
        <f t="shared" si="0"/>
        <v>#DIV/0!</v>
      </c>
      <c r="G30" s="45"/>
      <c r="H30" s="45"/>
      <c r="I30" s="45"/>
    </row>
    <row r="31" spans="1:9" x14ac:dyDescent="0.25">
      <c r="A31" s="43" t="s">
        <v>159</v>
      </c>
      <c r="B31" s="2">
        <v>0</v>
      </c>
      <c r="C31" s="2">
        <v>4987</v>
      </c>
      <c r="D31" s="2">
        <v>3570</v>
      </c>
      <c r="E31" s="2">
        <v>192705</v>
      </c>
      <c r="F31" s="44">
        <f t="shared" si="0"/>
        <v>5297.8991596638652</v>
      </c>
      <c r="G31" s="45"/>
      <c r="H31" s="45"/>
      <c r="I31" s="45"/>
    </row>
    <row r="32" spans="1:9" x14ac:dyDescent="0.25">
      <c r="A32" s="46" t="s">
        <v>160</v>
      </c>
      <c r="B32" s="3">
        <v>0</v>
      </c>
      <c r="C32" s="3">
        <v>0</v>
      </c>
      <c r="D32" s="3">
        <v>0</v>
      </c>
      <c r="E32" s="3">
        <v>0</v>
      </c>
      <c r="F32" s="47" t="e">
        <f t="shared" si="0"/>
        <v>#DIV/0!</v>
      </c>
      <c r="G32" s="45"/>
      <c r="H32" s="45"/>
      <c r="I32" s="45"/>
    </row>
    <row r="33" spans="1:9" x14ac:dyDescent="0.25">
      <c r="A33" s="43" t="s">
        <v>161</v>
      </c>
      <c r="B33" s="2">
        <v>0</v>
      </c>
      <c r="C33" s="2">
        <v>0</v>
      </c>
      <c r="D33" s="2">
        <v>0</v>
      </c>
      <c r="E33" s="2">
        <v>0</v>
      </c>
      <c r="F33" s="44" t="e">
        <f t="shared" si="0"/>
        <v>#DIV/0!</v>
      </c>
      <c r="G33" s="45"/>
      <c r="H33" s="45"/>
      <c r="I33" s="45"/>
    </row>
    <row r="34" spans="1:9" x14ac:dyDescent="0.25">
      <c r="A34" s="46" t="s">
        <v>162</v>
      </c>
      <c r="B34" s="3">
        <v>0</v>
      </c>
      <c r="C34" s="3">
        <v>0</v>
      </c>
      <c r="D34" s="3">
        <v>0</v>
      </c>
      <c r="E34" s="3">
        <v>0</v>
      </c>
      <c r="F34" s="47" t="e">
        <f t="shared" si="0"/>
        <v>#DIV/0!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303068</v>
      </c>
      <c r="C35" s="49">
        <f t="shared" ref="C35:E35" si="1">SUM(C7:C34)</f>
        <v>275190</v>
      </c>
      <c r="D35" s="49">
        <f t="shared" si="1"/>
        <v>2681785</v>
      </c>
      <c r="E35" s="49">
        <f t="shared" si="1"/>
        <v>3818316</v>
      </c>
      <c r="F35" s="50">
        <f t="shared" ref="F35" si="2">((E35*100)/D35)-100</f>
        <v>42.379646392235031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s="53" customFormat="1" x14ac:dyDescent="0.25">
      <c r="B38" s="53">
        <f t="shared" ref="B38:B66" si="3">E6</f>
        <v>2022</v>
      </c>
      <c r="C38" s="53">
        <f t="shared" ref="C38:C66" si="4">D6</f>
        <v>2021</v>
      </c>
      <c r="F38" s="53">
        <f>B38</f>
        <v>2022</v>
      </c>
      <c r="G38" s="53">
        <f>C38</f>
        <v>2021</v>
      </c>
    </row>
    <row r="39" spans="1:9" s="53" customFormat="1" x14ac:dyDescent="0.25">
      <c r="A39" s="53" t="str">
        <f t="shared" ref="A39:A66" si="5">A7</f>
        <v>A Coruña</v>
      </c>
      <c r="B39" s="54">
        <f t="shared" si="3"/>
        <v>0</v>
      </c>
      <c r="C39" s="54">
        <f t="shared" si="4"/>
        <v>619</v>
      </c>
      <c r="D39" s="54">
        <f>_xlfn.RANK.EQ(B39,$B$39:$B$66)+COUNTIF($B$39:$B$66,B39)-1</f>
        <v>28</v>
      </c>
      <c r="E39" s="53" t="str">
        <f t="shared" ref="E39:E47" si="6">INDEX($A$39:$B$66,MATCH(ROW()-38,$D$39:$D$66,0),1)</f>
        <v>Bahía de Algeciras</v>
      </c>
      <c r="F39" s="53">
        <f>LOOKUP(E39,$A$39:$A$66,$B$39:$B$66)</f>
        <v>3537282</v>
      </c>
      <c r="G39" s="53">
        <f>LOOKUP(E39,$A$39:$A$66,$C$39:$C$66)</f>
        <v>2588251</v>
      </c>
    </row>
    <row r="40" spans="1:9" s="53" customFormat="1" x14ac:dyDescent="0.25">
      <c r="A40" s="53" t="str">
        <f t="shared" si="5"/>
        <v>Alicante</v>
      </c>
      <c r="B40" s="54">
        <f t="shared" si="3"/>
        <v>0</v>
      </c>
      <c r="C40" s="54">
        <f t="shared" si="4"/>
        <v>0</v>
      </c>
      <c r="D40" s="54">
        <f t="shared" ref="D40:D66" si="7">_xlfn.RANK.EQ(B40,$B$39:$B$66)+COUNTIF($B$39:$B$66,B40)-1</f>
        <v>28</v>
      </c>
      <c r="E40" s="53" t="str">
        <f t="shared" si="6"/>
        <v>Tarragona</v>
      </c>
      <c r="F40" s="53">
        <f t="shared" ref="F40:F66" si="8">LOOKUP(E40,$A$39:$A$66,$B$39:$B$66)</f>
        <v>192705</v>
      </c>
      <c r="G40" s="53">
        <f t="shared" ref="G40:G66" si="9">LOOKUP(E40,$A$39:$A$66,$C$39:$C$66)</f>
        <v>3570</v>
      </c>
    </row>
    <row r="41" spans="1:9" s="53" customFormat="1" x14ac:dyDescent="0.25">
      <c r="A41" s="53" t="str">
        <f t="shared" si="5"/>
        <v>Almería</v>
      </c>
      <c r="B41" s="54">
        <f t="shared" si="3"/>
        <v>0</v>
      </c>
      <c r="C41" s="54">
        <f t="shared" si="4"/>
        <v>0</v>
      </c>
      <c r="D41" s="54">
        <f t="shared" si="7"/>
        <v>28</v>
      </c>
      <c r="E41" s="53" t="str">
        <f t="shared" si="6"/>
        <v>Huelva</v>
      </c>
      <c r="F41" s="53">
        <f t="shared" si="8"/>
        <v>86740</v>
      </c>
      <c r="G41" s="53">
        <f t="shared" si="9"/>
        <v>73337</v>
      </c>
    </row>
    <row r="42" spans="1:9" s="53" customFormat="1" x14ac:dyDescent="0.25">
      <c r="A42" s="53" t="str">
        <f t="shared" si="5"/>
        <v>Avilés</v>
      </c>
      <c r="B42" s="54">
        <f t="shared" si="3"/>
        <v>0</v>
      </c>
      <c r="C42" s="54">
        <f t="shared" si="4"/>
        <v>10001</v>
      </c>
      <c r="D42" s="54">
        <f t="shared" si="7"/>
        <v>28</v>
      </c>
      <c r="E42" s="53" t="str">
        <f t="shared" si="6"/>
        <v>Santa Cruz de Tenerife</v>
      </c>
      <c r="F42" s="53">
        <f t="shared" si="8"/>
        <v>1559</v>
      </c>
      <c r="G42" s="53">
        <f t="shared" si="9"/>
        <v>1034</v>
      </c>
    </row>
    <row r="43" spans="1:9" s="53" customFormat="1" x14ac:dyDescent="0.25">
      <c r="A43" s="53" t="str">
        <f t="shared" si="5"/>
        <v>Bahía de Algeciras</v>
      </c>
      <c r="B43" s="54">
        <f t="shared" si="3"/>
        <v>3537282</v>
      </c>
      <c r="C43" s="54">
        <f t="shared" si="4"/>
        <v>2588251</v>
      </c>
      <c r="D43" s="54">
        <f t="shared" si="7"/>
        <v>1</v>
      </c>
      <c r="E43" s="53" t="str">
        <f t="shared" si="6"/>
        <v>Ferrol-San Cibrao</v>
      </c>
      <c r="F43" s="53">
        <f t="shared" si="8"/>
        <v>29</v>
      </c>
      <c r="G43" s="53">
        <f t="shared" si="9"/>
        <v>4972</v>
      </c>
    </row>
    <row r="44" spans="1:9" s="53" customFormat="1" x14ac:dyDescent="0.25">
      <c r="A44" s="53" t="str">
        <f t="shared" si="5"/>
        <v>Bahía de Cádiz</v>
      </c>
      <c r="B44" s="54">
        <f t="shared" si="3"/>
        <v>0</v>
      </c>
      <c r="C44" s="54">
        <f t="shared" si="4"/>
        <v>0</v>
      </c>
      <c r="D44" s="54">
        <f t="shared" si="7"/>
        <v>28</v>
      </c>
      <c r="E44" s="53" t="str">
        <f t="shared" si="6"/>
        <v>Las Palmas</v>
      </c>
      <c r="F44" s="53">
        <f t="shared" si="8"/>
        <v>1</v>
      </c>
      <c r="G44" s="53">
        <f t="shared" si="9"/>
        <v>1</v>
      </c>
    </row>
    <row r="45" spans="1:9" s="53" customFormat="1" x14ac:dyDescent="0.25">
      <c r="A45" s="53" t="str">
        <f t="shared" si="5"/>
        <v>Baleares</v>
      </c>
      <c r="B45" s="54">
        <f t="shared" si="3"/>
        <v>0</v>
      </c>
      <c r="C45" s="54">
        <f t="shared" si="4"/>
        <v>0</v>
      </c>
      <c r="D45" s="54">
        <f t="shared" si="7"/>
        <v>28</v>
      </c>
      <c r="E45" s="53" t="e">
        <f t="shared" si="6"/>
        <v>#N/A</v>
      </c>
      <c r="F45" s="53" t="e">
        <f t="shared" si="8"/>
        <v>#N/A</v>
      </c>
      <c r="G45" s="53" t="e">
        <f t="shared" si="9"/>
        <v>#N/A</v>
      </c>
    </row>
    <row r="46" spans="1:9" s="53" customFormat="1" x14ac:dyDescent="0.25">
      <c r="A46" s="53" t="str">
        <f t="shared" si="5"/>
        <v>Barcelona</v>
      </c>
      <c r="B46" s="54">
        <f t="shared" si="3"/>
        <v>0</v>
      </c>
      <c r="C46" s="54">
        <f t="shared" si="4"/>
        <v>0</v>
      </c>
      <c r="D46" s="54">
        <f t="shared" si="7"/>
        <v>28</v>
      </c>
      <c r="E46" s="53" t="e">
        <f t="shared" si="6"/>
        <v>#N/A</v>
      </c>
      <c r="F46" s="53" t="e">
        <f t="shared" si="8"/>
        <v>#N/A</v>
      </c>
      <c r="G46" s="53" t="e">
        <f t="shared" si="9"/>
        <v>#N/A</v>
      </c>
    </row>
    <row r="47" spans="1:9" s="53" customFormat="1" x14ac:dyDescent="0.25">
      <c r="A47" s="53" t="str">
        <f t="shared" si="5"/>
        <v>Bilbao</v>
      </c>
      <c r="B47" s="54">
        <f t="shared" si="3"/>
        <v>0</v>
      </c>
      <c r="C47" s="54">
        <f t="shared" si="4"/>
        <v>0</v>
      </c>
      <c r="D47" s="54">
        <f t="shared" si="7"/>
        <v>28</v>
      </c>
      <c r="E47" s="53" t="e">
        <f t="shared" si="6"/>
        <v>#N/A</v>
      </c>
      <c r="F47" s="53" t="e">
        <f t="shared" si="8"/>
        <v>#N/A</v>
      </c>
      <c r="G47" s="53" t="e">
        <f t="shared" si="9"/>
        <v>#N/A</v>
      </c>
    </row>
    <row r="48" spans="1:9" s="53" customFormat="1" x14ac:dyDescent="0.25">
      <c r="A48" s="53" t="str">
        <f t="shared" si="5"/>
        <v>Cartagena</v>
      </c>
      <c r="B48" s="54">
        <f t="shared" si="3"/>
        <v>0</v>
      </c>
      <c r="C48" s="54">
        <f t="shared" si="4"/>
        <v>0</v>
      </c>
      <c r="D48" s="54">
        <f t="shared" si="7"/>
        <v>28</v>
      </c>
      <c r="E48" s="53" t="s">
        <v>30</v>
      </c>
      <c r="F48" s="53">
        <f t="shared" si="8"/>
        <v>0</v>
      </c>
      <c r="G48" s="53">
        <f t="shared" si="9"/>
        <v>0</v>
      </c>
    </row>
    <row r="49" spans="1:7" s="53" customFormat="1" x14ac:dyDescent="0.25">
      <c r="A49" s="53" t="str">
        <f t="shared" si="5"/>
        <v>Castellón</v>
      </c>
      <c r="B49" s="54">
        <f t="shared" si="3"/>
        <v>0</v>
      </c>
      <c r="C49" s="54">
        <f t="shared" si="4"/>
        <v>0</v>
      </c>
      <c r="D49" s="54">
        <f t="shared" si="7"/>
        <v>28</v>
      </c>
      <c r="E49" s="53" t="e">
        <f t="shared" ref="E49:E66" si="10">INDEX($A$39:$B$66,MATCH(ROW()-38,$D$39:$D$66,0),1)</f>
        <v>#N/A</v>
      </c>
      <c r="F49" s="53" t="e">
        <f t="shared" si="8"/>
        <v>#N/A</v>
      </c>
      <c r="G49" s="53" t="e">
        <f t="shared" si="9"/>
        <v>#N/A</v>
      </c>
    </row>
    <row r="50" spans="1:7" s="53" customFormat="1" x14ac:dyDescent="0.25">
      <c r="A50" s="53" t="str">
        <f t="shared" si="5"/>
        <v>Ceuta</v>
      </c>
      <c r="B50" s="54">
        <f t="shared" si="3"/>
        <v>0</v>
      </c>
      <c r="C50" s="54">
        <f t="shared" si="4"/>
        <v>0</v>
      </c>
      <c r="D50" s="54">
        <f t="shared" si="7"/>
        <v>28</v>
      </c>
      <c r="E50" s="53" t="e">
        <f t="shared" si="10"/>
        <v>#N/A</v>
      </c>
      <c r="F50" s="53" t="e">
        <f t="shared" si="8"/>
        <v>#N/A</v>
      </c>
      <c r="G50" s="53" t="e">
        <f t="shared" si="9"/>
        <v>#N/A</v>
      </c>
    </row>
    <row r="51" spans="1:7" s="53" customFormat="1" x14ac:dyDescent="0.25">
      <c r="A51" s="53" t="str">
        <f t="shared" si="5"/>
        <v>Ferrol-San Cibrao</v>
      </c>
      <c r="B51" s="54">
        <f t="shared" si="3"/>
        <v>29</v>
      </c>
      <c r="C51" s="54">
        <f t="shared" si="4"/>
        <v>4972</v>
      </c>
      <c r="D51" s="54">
        <f t="shared" si="7"/>
        <v>5</v>
      </c>
      <c r="E51" s="53" t="e">
        <f t="shared" si="10"/>
        <v>#N/A</v>
      </c>
      <c r="F51" s="53" t="e">
        <f t="shared" si="8"/>
        <v>#N/A</v>
      </c>
      <c r="G51" s="53" t="e">
        <f t="shared" si="9"/>
        <v>#N/A</v>
      </c>
    </row>
    <row r="52" spans="1:7" s="53" customFormat="1" x14ac:dyDescent="0.25">
      <c r="A52" s="53" t="str">
        <f t="shared" si="5"/>
        <v>Gijón</v>
      </c>
      <c r="B52" s="54">
        <f t="shared" si="3"/>
        <v>0</v>
      </c>
      <c r="C52" s="54">
        <f t="shared" si="4"/>
        <v>0</v>
      </c>
      <c r="D52" s="54">
        <f t="shared" si="7"/>
        <v>28</v>
      </c>
      <c r="E52" s="53" t="e">
        <f t="shared" si="10"/>
        <v>#N/A</v>
      </c>
      <c r="F52" s="53" t="e">
        <f t="shared" si="8"/>
        <v>#N/A</v>
      </c>
      <c r="G52" s="53" t="e">
        <f t="shared" si="9"/>
        <v>#N/A</v>
      </c>
    </row>
    <row r="53" spans="1:7" s="53" customFormat="1" x14ac:dyDescent="0.25">
      <c r="A53" s="53" t="str">
        <f t="shared" si="5"/>
        <v>Huelva</v>
      </c>
      <c r="B53" s="54">
        <f t="shared" si="3"/>
        <v>86740</v>
      </c>
      <c r="C53" s="54">
        <f t="shared" si="4"/>
        <v>73337</v>
      </c>
      <c r="D53" s="54">
        <f t="shared" si="7"/>
        <v>3</v>
      </c>
      <c r="E53" s="53" t="e">
        <f t="shared" si="10"/>
        <v>#N/A</v>
      </c>
      <c r="F53" s="53" t="e">
        <f t="shared" si="8"/>
        <v>#N/A</v>
      </c>
      <c r="G53" s="53" t="e">
        <f t="shared" si="9"/>
        <v>#N/A</v>
      </c>
    </row>
    <row r="54" spans="1:7" s="53" customFormat="1" x14ac:dyDescent="0.25">
      <c r="A54" s="53" t="str">
        <f t="shared" si="5"/>
        <v>Las Palmas</v>
      </c>
      <c r="B54" s="54">
        <f t="shared" si="3"/>
        <v>1</v>
      </c>
      <c r="C54" s="54">
        <f t="shared" si="4"/>
        <v>1</v>
      </c>
      <c r="D54" s="54">
        <f t="shared" si="7"/>
        <v>6</v>
      </c>
      <c r="E54" s="53" t="e">
        <f t="shared" si="10"/>
        <v>#N/A</v>
      </c>
      <c r="F54" s="53" t="e">
        <f t="shared" si="8"/>
        <v>#N/A</v>
      </c>
      <c r="G54" s="53" t="e">
        <f t="shared" si="9"/>
        <v>#N/A</v>
      </c>
    </row>
    <row r="55" spans="1:7" s="53" customFormat="1" x14ac:dyDescent="0.25">
      <c r="A55" s="53" t="str">
        <f t="shared" si="5"/>
        <v>Málaga</v>
      </c>
      <c r="B55" s="54">
        <f>E23</f>
        <v>0</v>
      </c>
      <c r="C55" s="54">
        <f t="shared" si="4"/>
        <v>0</v>
      </c>
      <c r="D55" s="54">
        <f t="shared" si="7"/>
        <v>28</v>
      </c>
      <c r="E55" s="53" t="e">
        <f t="shared" si="10"/>
        <v>#N/A</v>
      </c>
      <c r="F55" s="53" t="e">
        <f t="shared" si="8"/>
        <v>#N/A</v>
      </c>
      <c r="G55" s="53" t="e">
        <f t="shared" si="9"/>
        <v>#N/A</v>
      </c>
    </row>
    <row r="56" spans="1:7" s="53" customFormat="1" x14ac:dyDescent="0.25">
      <c r="A56" s="53" t="str">
        <f t="shared" si="5"/>
        <v>Marín y Ría de Pontevedra</v>
      </c>
      <c r="B56" s="54">
        <f t="shared" si="3"/>
        <v>0</v>
      </c>
      <c r="C56" s="54">
        <f t="shared" si="4"/>
        <v>0</v>
      </c>
      <c r="D56" s="54">
        <f t="shared" si="7"/>
        <v>28</v>
      </c>
      <c r="E56" s="53" t="e">
        <f t="shared" si="10"/>
        <v>#N/A</v>
      </c>
      <c r="F56" s="53" t="e">
        <f t="shared" si="8"/>
        <v>#N/A</v>
      </c>
      <c r="G56" s="53" t="e">
        <f t="shared" si="9"/>
        <v>#N/A</v>
      </c>
    </row>
    <row r="57" spans="1:7" s="53" customFormat="1" x14ac:dyDescent="0.25">
      <c r="A57" s="53" t="str">
        <f t="shared" si="5"/>
        <v>Melilla</v>
      </c>
      <c r="B57" s="54">
        <f t="shared" si="3"/>
        <v>0</v>
      </c>
      <c r="C57" s="54">
        <f t="shared" si="4"/>
        <v>0</v>
      </c>
      <c r="D57" s="54">
        <f t="shared" si="7"/>
        <v>28</v>
      </c>
      <c r="E57" s="53" t="e">
        <f t="shared" si="10"/>
        <v>#N/A</v>
      </c>
      <c r="F57" s="53" t="e">
        <f t="shared" si="8"/>
        <v>#N/A</v>
      </c>
      <c r="G57" s="53" t="e">
        <f t="shared" si="9"/>
        <v>#N/A</v>
      </c>
    </row>
    <row r="58" spans="1:7" s="53" customFormat="1" x14ac:dyDescent="0.25">
      <c r="A58" s="53" t="str">
        <f t="shared" si="5"/>
        <v>Motril</v>
      </c>
      <c r="B58" s="54">
        <f t="shared" si="3"/>
        <v>0</v>
      </c>
      <c r="C58" s="54">
        <f t="shared" si="4"/>
        <v>0</v>
      </c>
      <c r="D58" s="54">
        <f t="shared" si="7"/>
        <v>28</v>
      </c>
      <c r="E58" s="53" t="e">
        <f t="shared" si="10"/>
        <v>#N/A</v>
      </c>
      <c r="F58" s="53" t="e">
        <f t="shared" si="8"/>
        <v>#N/A</v>
      </c>
      <c r="G58" s="53" t="e">
        <f t="shared" si="9"/>
        <v>#N/A</v>
      </c>
    </row>
    <row r="59" spans="1:7" s="53" customFormat="1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e">
        <f t="shared" si="10"/>
        <v>#N/A</v>
      </c>
      <c r="F59" s="53" t="e">
        <f t="shared" si="8"/>
        <v>#N/A</v>
      </c>
      <c r="G59" s="53" t="e">
        <f t="shared" si="9"/>
        <v>#N/A</v>
      </c>
    </row>
    <row r="60" spans="1:7" s="53" customFormat="1" x14ac:dyDescent="0.25">
      <c r="A60" s="53" t="str">
        <f t="shared" si="5"/>
        <v>Santa Cruz de Tenerife</v>
      </c>
      <c r="B60" s="54">
        <f t="shared" si="3"/>
        <v>1559</v>
      </c>
      <c r="C60" s="54">
        <f t="shared" si="4"/>
        <v>1034</v>
      </c>
      <c r="D60" s="54">
        <f t="shared" si="7"/>
        <v>4</v>
      </c>
      <c r="E60" s="53" t="e">
        <f t="shared" si="10"/>
        <v>#N/A</v>
      </c>
      <c r="F60" s="53" t="e">
        <f t="shared" si="8"/>
        <v>#N/A</v>
      </c>
      <c r="G60" s="53" t="e">
        <f t="shared" si="9"/>
        <v>#N/A</v>
      </c>
    </row>
    <row r="61" spans="1:7" s="53" customFormat="1" x14ac:dyDescent="0.25">
      <c r="A61" s="53" t="str">
        <f t="shared" si="5"/>
        <v>Santander</v>
      </c>
      <c r="B61" s="54">
        <f t="shared" si="3"/>
        <v>0</v>
      </c>
      <c r="C61" s="54">
        <f t="shared" si="4"/>
        <v>0</v>
      </c>
      <c r="D61" s="54">
        <f t="shared" si="7"/>
        <v>28</v>
      </c>
      <c r="E61" s="53" t="e">
        <f t="shared" si="10"/>
        <v>#N/A</v>
      </c>
      <c r="F61" s="53" t="e">
        <f t="shared" si="8"/>
        <v>#N/A</v>
      </c>
      <c r="G61" s="53" t="e">
        <f t="shared" si="9"/>
        <v>#N/A</v>
      </c>
    </row>
    <row r="62" spans="1:7" s="53" customFormat="1" x14ac:dyDescent="0.25">
      <c r="A62" s="53" t="str">
        <f t="shared" si="5"/>
        <v>Sevilla</v>
      </c>
      <c r="B62" s="54">
        <f t="shared" si="3"/>
        <v>0</v>
      </c>
      <c r="C62" s="54">
        <f t="shared" si="4"/>
        <v>0</v>
      </c>
      <c r="D62" s="54">
        <f t="shared" si="7"/>
        <v>28</v>
      </c>
      <c r="E62" s="53" t="e">
        <f t="shared" si="10"/>
        <v>#N/A</v>
      </c>
      <c r="F62" s="53" t="e">
        <f t="shared" si="8"/>
        <v>#N/A</v>
      </c>
      <c r="G62" s="53" t="e">
        <f t="shared" si="9"/>
        <v>#N/A</v>
      </c>
    </row>
    <row r="63" spans="1:7" s="53" customFormat="1" x14ac:dyDescent="0.25">
      <c r="A63" s="53" t="str">
        <f t="shared" si="5"/>
        <v>Tarragona</v>
      </c>
      <c r="B63" s="54">
        <f t="shared" si="3"/>
        <v>192705</v>
      </c>
      <c r="C63" s="54">
        <f t="shared" si="4"/>
        <v>3570</v>
      </c>
      <c r="D63" s="54">
        <f t="shared" si="7"/>
        <v>2</v>
      </c>
      <c r="E63" s="53" t="e">
        <f t="shared" si="10"/>
        <v>#N/A</v>
      </c>
      <c r="F63" s="53" t="e">
        <f t="shared" si="8"/>
        <v>#N/A</v>
      </c>
      <c r="G63" s="53" t="e">
        <f t="shared" si="9"/>
        <v>#N/A</v>
      </c>
    </row>
    <row r="64" spans="1:7" s="53" customFormat="1" x14ac:dyDescent="0.25">
      <c r="A64" s="53" t="str">
        <f t="shared" si="5"/>
        <v>Valencia</v>
      </c>
      <c r="B64" s="54">
        <f t="shared" si="3"/>
        <v>0</v>
      </c>
      <c r="C64" s="54">
        <f t="shared" si="4"/>
        <v>0</v>
      </c>
      <c r="D64" s="54">
        <f t="shared" si="7"/>
        <v>28</v>
      </c>
      <c r="E64" s="53" t="e">
        <f t="shared" si="10"/>
        <v>#N/A</v>
      </c>
      <c r="F64" s="53" t="e">
        <f t="shared" si="8"/>
        <v>#N/A</v>
      </c>
      <c r="G64" s="53" t="e">
        <f t="shared" si="9"/>
        <v>#N/A</v>
      </c>
    </row>
    <row r="65" spans="1:7" s="53" customFormat="1" x14ac:dyDescent="0.25">
      <c r="A65" s="53" t="str">
        <f t="shared" si="5"/>
        <v>Vigo</v>
      </c>
      <c r="B65" s="54">
        <f t="shared" si="3"/>
        <v>0</v>
      </c>
      <c r="C65" s="54">
        <f t="shared" si="4"/>
        <v>0</v>
      </c>
      <c r="D65" s="54">
        <f t="shared" si="7"/>
        <v>28</v>
      </c>
      <c r="E65" s="53" t="e">
        <f t="shared" si="10"/>
        <v>#N/A</v>
      </c>
      <c r="F65" s="53" t="e">
        <f t="shared" si="8"/>
        <v>#N/A</v>
      </c>
      <c r="G65" s="53" t="e">
        <f t="shared" si="9"/>
        <v>#N/A</v>
      </c>
    </row>
    <row r="66" spans="1:7" s="53" customFormat="1" x14ac:dyDescent="0.25">
      <c r="A66" s="53" t="str">
        <f t="shared" si="5"/>
        <v>Vilagarcía</v>
      </c>
      <c r="B66" s="54">
        <f t="shared" si="3"/>
        <v>0</v>
      </c>
      <c r="C66" s="54">
        <f t="shared" si="4"/>
        <v>0</v>
      </c>
      <c r="D66" s="54">
        <f t="shared" si="7"/>
        <v>28</v>
      </c>
      <c r="E66" s="53" t="str">
        <f t="shared" si="10"/>
        <v>A Coruña</v>
      </c>
      <c r="F66" s="53">
        <f t="shared" si="8"/>
        <v>0</v>
      </c>
      <c r="G66" s="53">
        <f t="shared" si="9"/>
        <v>619</v>
      </c>
    </row>
    <row r="67" spans="1:7" s="53" customFormat="1" x14ac:dyDescent="0.25"/>
    <row r="68" spans="1:7" s="53" customFormat="1" x14ac:dyDescent="0.25">
      <c r="A68" s="68"/>
      <c r="B68" s="69"/>
      <c r="C68" s="69"/>
      <c r="D68" s="69"/>
      <c r="E68" s="69"/>
      <c r="F68" s="70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F1" s="39" t="s">
        <v>100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470045</v>
      </c>
      <c r="D7" s="2">
        <v>0</v>
      </c>
      <c r="E7" s="2">
        <v>1929275</v>
      </c>
      <c r="F7" s="44" t="e">
        <f>((E7*100)/D7)-100</f>
        <v>#DIV/0!</v>
      </c>
      <c r="G7" s="45"/>
      <c r="H7" s="45"/>
      <c r="I7" s="45"/>
    </row>
    <row r="8" spans="1:12" x14ac:dyDescent="0.25">
      <c r="A8" s="46" t="s">
        <v>136</v>
      </c>
      <c r="B8" s="3">
        <v>2987</v>
      </c>
      <c r="C8" s="3">
        <v>1076</v>
      </c>
      <c r="D8" s="3">
        <v>27100</v>
      </c>
      <c r="E8" s="3">
        <v>18634</v>
      </c>
      <c r="F8" s="47">
        <f t="shared" ref="F8:F34" si="0">((E8*100)/D8)-100</f>
        <v>-31.239852398523979</v>
      </c>
      <c r="G8" s="45"/>
      <c r="H8" s="45"/>
      <c r="I8" s="45"/>
    </row>
    <row r="9" spans="1:12" x14ac:dyDescent="0.25">
      <c r="A9" s="43" t="s">
        <v>137</v>
      </c>
      <c r="B9" s="2">
        <v>0</v>
      </c>
      <c r="C9" s="2">
        <v>0</v>
      </c>
      <c r="D9" s="2">
        <v>2</v>
      </c>
      <c r="E9" s="2">
        <v>11322</v>
      </c>
      <c r="F9" s="59">
        <f t="shared" si="0"/>
        <v>566000</v>
      </c>
      <c r="G9" s="45"/>
      <c r="H9" s="45"/>
      <c r="I9" s="45"/>
    </row>
    <row r="10" spans="1:12" x14ac:dyDescent="0.25">
      <c r="A10" s="46" t="s">
        <v>138</v>
      </c>
      <c r="B10" s="3">
        <v>3005</v>
      </c>
      <c r="C10" s="3">
        <v>0</v>
      </c>
      <c r="D10" s="3">
        <v>4765</v>
      </c>
      <c r="E10" s="3">
        <v>6050</v>
      </c>
      <c r="F10" s="47">
        <f t="shared" si="0"/>
        <v>26.967471143756555</v>
      </c>
      <c r="G10" s="45"/>
      <c r="H10" s="45"/>
      <c r="I10" s="45"/>
    </row>
    <row r="11" spans="1:12" x14ac:dyDescent="0.25">
      <c r="A11" s="43" t="s">
        <v>139</v>
      </c>
      <c r="B11" s="2">
        <v>5371965</v>
      </c>
      <c r="C11" s="2">
        <v>4913978</v>
      </c>
      <c r="D11" s="2">
        <v>65954089</v>
      </c>
      <c r="E11" s="2">
        <v>62961267</v>
      </c>
      <c r="F11" s="59">
        <f t="shared" si="0"/>
        <v>-4.5377353328313035</v>
      </c>
      <c r="G11" s="45"/>
      <c r="H11" s="45"/>
      <c r="I11" s="45"/>
    </row>
    <row r="12" spans="1:12" x14ac:dyDescent="0.25">
      <c r="A12" s="46" t="s">
        <v>140</v>
      </c>
      <c r="B12" s="3">
        <v>165977</v>
      </c>
      <c r="C12" s="3">
        <v>151465</v>
      </c>
      <c r="D12" s="3">
        <v>1636471</v>
      </c>
      <c r="E12" s="3">
        <v>1889851</v>
      </c>
      <c r="F12" s="47">
        <f t="shared" si="0"/>
        <v>15.483317455671383</v>
      </c>
      <c r="G12" s="45"/>
      <c r="H12" s="45"/>
      <c r="I12" s="45"/>
    </row>
    <row r="13" spans="1:12" x14ac:dyDescent="0.25">
      <c r="A13" s="43" t="s">
        <v>141</v>
      </c>
      <c r="B13" s="2">
        <v>641</v>
      </c>
      <c r="C13" s="2">
        <v>1313</v>
      </c>
      <c r="D13" s="2">
        <v>15904</v>
      </c>
      <c r="E13" s="2">
        <v>19954</v>
      </c>
      <c r="F13" s="44">
        <f t="shared" si="0"/>
        <v>25.465291750503013</v>
      </c>
      <c r="G13" s="45"/>
      <c r="H13" s="45"/>
      <c r="I13" s="45"/>
    </row>
    <row r="14" spans="1:12" x14ac:dyDescent="0.25">
      <c r="A14" s="46" t="s">
        <v>142</v>
      </c>
      <c r="B14" s="3">
        <v>2004756</v>
      </c>
      <c r="C14" s="3">
        <v>1975091</v>
      </c>
      <c r="D14" s="3">
        <v>22944117</v>
      </c>
      <c r="E14" s="3">
        <v>25419178</v>
      </c>
      <c r="F14" s="47">
        <f t="shared" si="0"/>
        <v>10.787344747239558</v>
      </c>
      <c r="G14" s="45"/>
      <c r="H14" s="45"/>
      <c r="I14" s="45"/>
    </row>
    <row r="15" spans="1:12" x14ac:dyDescent="0.25">
      <c r="A15" s="43" t="s">
        <v>143</v>
      </c>
      <c r="B15" s="2">
        <v>7131</v>
      </c>
      <c r="C15" s="2">
        <v>7688</v>
      </c>
      <c r="D15" s="2">
        <v>51915</v>
      </c>
      <c r="E15" s="2">
        <v>102489</v>
      </c>
      <c r="F15" s="44">
        <f t="shared" si="0"/>
        <v>97.416931522681296</v>
      </c>
      <c r="G15" s="45"/>
      <c r="H15" s="45"/>
      <c r="I15" s="45"/>
    </row>
    <row r="16" spans="1:12" x14ac:dyDescent="0.25">
      <c r="A16" s="46" t="s">
        <v>144</v>
      </c>
      <c r="B16" s="3">
        <v>0</v>
      </c>
      <c r="C16" s="3">
        <v>0</v>
      </c>
      <c r="D16" s="3">
        <v>67943</v>
      </c>
      <c r="E16" s="3">
        <v>121779</v>
      </c>
      <c r="F16" s="47">
        <f t="shared" si="0"/>
        <v>79.23700749157382</v>
      </c>
      <c r="G16" s="45"/>
      <c r="H16" s="45"/>
      <c r="I16" s="45"/>
    </row>
    <row r="17" spans="1:9" x14ac:dyDescent="0.25">
      <c r="A17" s="43" t="s">
        <v>145</v>
      </c>
      <c r="B17" s="2">
        <v>10870</v>
      </c>
      <c r="C17" s="2">
        <v>9633</v>
      </c>
      <c r="D17" s="2">
        <v>76435</v>
      </c>
      <c r="E17" s="2">
        <v>35390</v>
      </c>
      <c r="F17" s="44">
        <f t="shared" si="0"/>
        <v>-53.699221560803295</v>
      </c>
      <c r="G17" s="45"/>
      <c r="H17" s="45"/>
      <c r="I17" s="45"/>
    </row>
    <row r="18" spans="1:9" x14ac:dyDescent="0.25">
      <c r="A18" s="46" t="s">
        <v>146</v>
      </c>
      <c r="B18" s="3">
        <v>0</v>
      </c>
      <c r="C18" s="3">
        <v>0</v>
      </c>
      <c r="D18" s="3">
        <v>37</v>
      </c>
      <c r="E18" s="3">
        <v>0</v>
      </c>
      <c r="F18" s="47">
        <f t="shared" si="0"/>
        <v>-100</v>
      </c>
      <c r="G18" s="45"/>
      <c r="H18" s="45"/>
      <c r="I18" s="45"/>
    </row>
    <row r="19" spans="1:9" x14ac:dyDescent="0.25">
      <c r="A19" s="43" t="s">
        <v>147</v>
      </c>
      <c r="B19" s="2">
        <v>993</v>
      </c>
      <c r="C19" s="2">
        <v>103920</v>
      </c>
      <c r="D19" s="2">
        <v>7065</v>
      </c>
      <c r="E19" s="2">
        <v>686156</v>
      </c>
      <c r="F19" s="59">
        <f t="shared" si="0"/>
        <v>9612.0452937013451</v>
      </c>
      <c r="G19" s="45"/>
      <c r="H19" s="45"/>
      <c r="I19" s="45"/>
    </row>
    <row r="20" spans="1:9" x14ac:dyDescent="0.25">
      <c r="A20" s="46" t="s">
        <v>148</v>
      </c>
      <c r="B20" s="3">
        <v>61960</v>
      </c>
      <c r="C20" s="3">
        <v>768425</v>
      </c>
      <c r="D20" s="3">
        <v>550519</v>
      </c>
      <c r="E20" s="3">
        <v>3180472</v>
      </c>
      <c r="F20" s="47">
        <f t="shared" si="0"/>
        <v>477.72247642678997</v>
      </c>
      <c r="G20" s="45"/>
      <c r="H20" s="45"/>
      <c r="I20" s="45"/>
    </row>
    <row r="21" spans="1:9" x14ac:dyDescent="0.25">
      <c r="A21" s="43" t="s">
        <v>149</v>
      </c>
      <c r="B21" s="2">
        <v>152137</v>
      </c>
      <c r="C21" s="2">
        <v>220810</v>
      </c>
      <c r="D21" s="2">
        <v>2805553</v>
      </c>
      <c r="E21" s="2">
        <v>2279543</v>
      </c>
      <c r="F21" s="44">
        <f t="shared" si="0"/>
        <v>-18.748888365324049</v>
      </c>
      <c r="G21" s="45"/>
      <c r="H21" s="45"/>
      <c r="I21" s="45"/>
    </row>
    <row r="22" spans="1:9" x14ac:dyDescent="0.25">
      <c r="A22" s="46" t="s">
        <v>150</v>
      </c>
      <c r="B22" s="3">
        <v>1038122</v>
      </c>
      <c r="C22" s="3">
        <v>1037660</v>
      </c>
      <c r="D22" s="3">
        <v>13593061</v>
      </c>
      <c r="E22" s="3">
        <v>12125491</v>
      </c>
      <c r="F22" s="47">
        <f t="shared" si="0"/>
        <v>-10.796464460800991</v>
      </c>
      <c r="G22" s="45"/>
      <c r="H22" s="45"/>
      <c r="I22" s="45"/>
    </row>
    <row r="23" spans="1:9" x14ac:dyDescent="0.25">
      <c r="A23" s="43" t="s">
        <v>151</v>
      </c>
      <c r="B23" s="2">
        <v>208460</v>
      </c>
      <c r="C23" s="2">
        <v>127</v>
      </c>
      <c r="D23" s="2">
        <v>2093769</v>
      </c>
      <c r="E23" s="2">
        <v>2121396</v>
      </c>
      <c r="F23" s="44">
        <f t="shared" si="0"/>
        <v>1.3194865336147359</v>
      </c>
      <c r="G23" s="45"/>
      <c r="H23" s="45"/>
      <c r="I23" s="45"/>
    </row>
    <row r="24" spans="1:9" x14ac:dyDescent="0.25">
      <c r="A24" s="46" t="s">
        <v>152</v>
      </c>
      <c r="B24" s="3">
        <v>244</v>
      </c>
      <c r="C24" s="3">
        <v>29</v>
      </c>
      <c r="D24" s="3">
        <v>7133</v>
      </c>
      <c r="E24" s="3">
        <v>1150</v>
      </c>
      <c r="F24" s="47">
        <f t="shared" si="0"/>
        <v>-83.877751296789569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0</v>
      </c>
      <c r="D25" s="2">
        <v>107</v>
      </c>
      <c r="E25" s="2">
        <v>0</v>
      </c>
      <c r="F25" s="59">
        <f t="shared" si="0"/>
        <v>-100</v>
      </c>
      <c r="G25" s="45"/>
      <c r="H25" s="45"/>
      <c r="I25" s="45"/>
    </row>
    <row r="26" spans="1:9" x14ac:dyDescent="0.25">
      <c r="A26" s="46" t="s">
        <v>154</v>
      </c>
      <c r="B26" s="3">
        <v>16083</v>
      </c>
      <c r="C26" s="3">
        <v>0</v>
      </c>
      <c r="D26" s="3">
        <v>177362</v>
      </c>
      <c r="E26" s="3">
        <v>66490</v>
      </c>
      <c r="F26" s="47">
        <f t="shared" si="0"/>
        <v>-62.511699236589571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917</v>
      </c>
      <c r="D27" s="2">
        <v>2770</v>
      </c>
      <c r="E27" s="2">
        <v>9221</v>
      </c>
      <c r="F27" s="44">
        <f t="shared" si="0"/>
        <v>232.88808664259926</v>
      </c>
      <c r="G27" s="45"/>
      <c r="H27" s="45"/>
      <c r="I27" s="45"/>
    </row>
    <row r="28" spans="1:9" x14ac:dyDescent="0.25">
      <c r="A28" s="46" t="s">
        <v>156</v>
      </c>
      <c r="B28" s="3">
        <v>70402</v>
      </c>
      <c r="C28" s="3">
        <v>90362</v>
      </c>
      <c r="D28" s="3">
        <v>619076</v>
      </c>
      <c r="E28" s="3">
        <v>645508</v>
      </c>
      <c r="F28" s="47">
        <f t="shared" si="0"/>
        <v>4.2695888711563725</v>
      </c>
      <c r="G28" s="45"/>
      <c r="H28" s="45"/>
      <c r="I28" s="45"/>
    </row>
    <row r="29" spans="1:9" x14ac:dyDescent="0.25">
      <c r="A29" s="43" t="s">
        <v>157</v>
      </c>
      <c r="B29" s="2">
        <v>9313</v>
      </c>
      <c r="C29" s="2">
        <v>10551</v>
      </c>
      <c r="D29" s="2">
        <v>117068</v>
      </c>
      <c r="E29" s="2">
        <v>83570</v>
      </c>
      <c r="F29" s="44">
        <f t="shared" si="0"/>
        <v>-28.614138791129946</v>
      </c>
      <c r="G29" s="45"/>
      <c r="H29" s="45"/>
      <c r="I29" s="45"/>
    </row>
    <row r="30" spans="1:9" x14ac:dyDescent="0.25">
      <c r="A30" s="46" t="s">
        <v>158</v>
      </c>
      <c r="B30" s="3">
        <v>0</v>
      </c>
      <c r="C30" s="3">
        <v>0</v>
      </c>
      <c r="D30" s="3">
        <v>0</v>
      </c>
      <c r="E30" s="3">
        <v>0</v>
      </c>
      <c r="F30" s="60" t="e">
        <f t="shared" si="0"/>
        <v>#DIV/0!</v>
      </c>
      <c r="G30" s="45"/>
      <c r="H30" s="45"/>
      <c r="I30" s="45"/>
    </row>
    <row r="31" spans="1:9" x14ac:dyDescent="0.25">
      <c r="A31" s="43" t="s">
        <v>159</v>
      </c>
      <c r="B31" s="2">
        <v>191392</v>
      </c>
      <c r="C31" s="2">
        <v>279930</v>
      </c>
      <c r="D31" s="2">
        <v>2603281</v>
      </c>
      <c r="E31" s="2">
        <v>3077431</v>
      </c>
      <c r="F31" s="44">
        <f t="shared" si="0"/>
        <v>18.213554356982598</v>
      </c>
      <c r="G31" s="45"/>
      <c r="H31" s="45"/>
      <c r="I31" s="45"/>
    </row>
    <row r="32" spans="1:9" x14ac:dyDescent="0.25">
      <c r="A32" s="46" t="s">
        <v>160</v>
      </c>
      <c r="B32" s="3">
        <v>2850973</v>
      </c>
      <c r="C32" s="3">
        <v>2207053</v>
      </c>
      <c r="D32" s="3">
        <v>36601812</v>
      </c>
      <c r="E32" s="3">
        <v>30338909</v>
      </c>
      <c r="F32" s="47">
        <f t="shared" si="0"/>
        <v>-17.110909700317563</v>
      </c>
      <c r="G32" s="45"/>
      <c r="H32" s="45"/>
      <c r="I32" s="45"/>
    </row>
    <row r="33" spans="1:9" x14ac:dyDescent="0.25">
      <c r="A33" s="43" t="s">
        <v>161</v>
      </c>
      <c r="B33" s="2">
        <v>21356</v>
      </c>
      <c r="C33" s="2">
        <v>13215</v>
      </c>
      <c r="D33" s="2">
        <v>254450</v>
      </c>
      <c r="E33" s="2">
        <v>258281</v>
      </c>
      <c r="F33" s="44">
        <f t="shared" si="0"/>
        <v>1.5056003144036225</v>
      </c>
      <c r="G33" s="45"/>
      <c r="H33" s="45"/>
      <c r="I33" s="45"/>
    </row>
    <row r="34" spans="1:9" x14ac:dyDescent="0.25">
      <c r="A34" s="46" t="s">
        <v>162</v>
      </c>
      <c r="B34" s="3">
        <v>33</v>
      </c>
      <c r="C34" s="3">
        <v>0</v>
      </c>
      <c r="D34" s="3">
        <v>8365</v>
      </c>
      <c r="E34" s="3">
        <v>24544</v>
      </c>
      <c r="F34" s="47">
        <f t="shared" si="0"/>
        <v>193.41303048416017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12188800</v>
      </c>
      <c r="C35" s="49">
        <f t="shared" ref="C35:E35" si="1">SUM(C7:C34)</f>
        <v>12263288</v>
      </c>
      <c r="D35" s="49">
        <f t="shared" si="1"/>
        <v>150220169</v>
      </c>
      <c r="E35" s="49">
        <f t="shared" si="1"/>
        <v>147413351</v>
      </c>
      <c r="F35" s="50">
        <f t="shared" ref="F35" si="2">((E35*100)/D35)-100</f>
        <v>-1.8684694729640512</v>
      </c>
      <c r="G35" s="45"/>
      <c r="H35" s="45"/>
      <c r="I35" s="45"/>
    </row>
    <row r="36" spans="1:9" x14ac:dyDescent="0.25">
      <c r="A36" s="51" t="s">
        <v>84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1929275</v>
      </c>
      <c r="C39" s="54">
        <f t="shared" si="4"/>
        <v>0</v>
      </c>
      <c r="D39" s="54">
        <f>_xlfn.RANK.EQ(B39,$B$39:$B$66)+COUNTIF($B$39:$B$66,B39)-1</f>
        <v>9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62961267</v>
      </c>
      <c r="G39" s="53">
        <f>LOOKUP(E39,$A$39:$A$66,$C$39:$C$66)</f>
        <v>65954089</v>
      </c>
    </row>
    <row r="40" spans="1:9" x14ac:dyDescent="0.25">
      <c r="A40" s="53" t="str">
        <f t="shared" si="5"/>
        <v>Alicante</v>
      </c>
      <c r="B40" s="54">
        <f t="shared" si="3"/>
        <v>18634</v>
      </c>
      <c r="C40" s="54">
        <f t="shared" si="4"/>
        <v>27100</v>
      </c>
      <c r="D40" s="54">
        <f t="shared" ref="D40:D66" si="7">_xlfn.RANK.EQ(B40,$B$39:$B$66)+COUNTIF($B$39:$B$66,B40)-1</f>
        <v>21</v>
      </c>
      <c r="E40" s="53" t="str">
        <f t="shared" si="6"/>
        <v>Valencia</v>
      </c>
      <c r="F40" s="53">
        <f t="shared" ref="F40:F55" si="8">LOOKUP(E40,$A$39:$A$66,$B$39:$B$66)</f>
        <v>30338909</v>
      </c>
      <c r="G40" s="53">
        <f t="shared" ref="G40:G66" si="9">LOOKUP(E40,$A$39:$A$66,$C$39:$C$66)</f>
        <v>36601812</v>
      </c>
    </row>
    <row r="41" spans="1:9" x14ac:dyDescent="0.25">
      <c r="A41" s="53" t="str">
        <f t="shared" si="5"/>
        <v>Almería</v>
      </c>
      <c r="B41" s="54">
        <f t="shared" si="3"/>
        <v>11322</v>
      </c>
      <c r="C41" s="54">
        <f t="shared" si="4"/>
        <v>2</v>
      </c>
      <c r="D41" s="54">
        <f t="shared" si="7"/>
        <v>22</v>
      </c>
      <c r="E41" s="53" t="str">
        <f t="shared" si="6"/>
        <v>Barcelona</v>
      </c>
      <c r="F41" s="53">
        <f t="shared" si="8"/>
        <v>25419178</v>
      </c>
      <c r="G41" s="53">
        <f t="shared" si="9"/>
        <v>22944117</v>
      </c>
    </row>
    <row r="42" spans="1:9" x14ac:dyDescent="0.25">
      <c r="A42" s="53" t="str">
        <f t="shared" si="5"/>
        <v>Avilés</v>
      </c>
      <c r="B42" s="54">
        <f t="shared" si="3"/>
        <v>6050</v>
      </c>
      <c r="C42" s="54">
        <f t="shared" si="4"/>
        <v>4765</v>
      </c>
      <c r="D42" s="54">
        <f t="shared" si="7"/>
        <v>24</v>
      </c>
      <c r="E42" s="53" t="str">
        <f t="shared" si="6"/>
        <v>Las Palmas</v>
      </c>
      <c r="F42" s="53">
        <f t="shared" si="8"/>
        <v>12125491</v>
      </c>
      <c r="G42" s="53">
        <f t="shared" si="9"/>
        <v>13593061</v>
      </c>
    </row>
    <row r="43" spans="1:9" x14ac:dyDescent="0.25">
      <c r="A43" s="53" t="str">
        <f t="shared" si="5"/>
        <v>Bahía de Algeciras</v>
      </c>
      <c r="B43" s="54">
        <f t="shared" si="3"/>
        <v>62961267</v>
      </c>
      <c r="C43" s="54">
        <f t="shared" si="4"/>
        <v>65954089</v>
      </c>
      <c r="D43" s="54">
        <f t="shared" si="7"/>
        <v>1</v>
      </c>
      <c r="E43" s="53" t="str">
        <f t="shared" si="6"/>
        <v>Gijón</v>
      </c>
      <c r="F43" s="53">
        <f t="shared" si="8"/>
        <v>3180472</v>
      </c>
      <c r="G43" s="53">
        <f t="shared" si="9"/>
        <v>550519</v>
      </c>
    </row>
    <row r="44" spans="1:9" x14ac:dyDescent="0.25">
      <c r="A44" s="53" t="str">
        <f t="shared" si="5"/>
        <v>Bahía de Cádiz</v>
      </c>
      <c r="B44" s="54">
        <f t="shared" si="3"/>
        <v>1889851</v>
      </c>
      <c r="C44" s="54">
        <f t="shared" si="4"/>
        <v>1636471</v>
      </c>
      <c r="D44" s="54">
        <f t="shared" si="7"/>
        <v>10</v>
      </c>
      <c r="E44" s="53" t="str">
        <f t="shared" si="6"/>
        <v>Tarragona</v>
      </c>
      <c r="F44" s="53">
        <f t="shared" si="8"/>
        <v>3077431</v>
      </c>
      <c r="G44" s="53">
        <f t="shared" si="9"/>
        <v>2603281</v>
      </c>
    </row>
    <row r="45" spans="1:9" x14ac:dyDescent="0.25">
      <c r="A45" s="53" t="str">
        <f t="shared" si="5"/>
        <v>Baleares</v>
      </c>
      <c r="B45" s="54">
        <f t="shared" si="3"/>
        <v>19954</v>
      </c>
      <c r="C45" s="54">
        <f t="shared" si="4"/>
        <v>15904</v>
      </c>
      <c r="D45" s="54">
        <f t="shared" si="7"/>
        <v>20</v>
      </c>
      <c r="E45" s="53" t="str">
        <f t="shared" si="6"/>
        <v>Huelva</v>
      </c>
      <c r="F45" s="53">
        <f t="shared" si="8"/>
        <v>2279543</v>
      </c>
      <c r="G45" s="53">
        <f t="shared" si="9"/>
        <v>2805553</v>
      </c>
    </row>
    <row r="46" spans="1:9" x14ac:dyDescent="0.25">
      <c r="A46" s="53" t="str">
        <f t="shared" si="5"/>
        <v>Barcelona</v>
      </c>
      <c r="B46" s="54">
        <f t="shared" si="3"/>
        <v>25419178</v>
      </c>
      <c r="C46" s="54">
        <f t="shared" si="4"/>
        <v>22944117</v>
      </c>
      <c r="D46" s="54">
        <f t="shared" si="7"/>
        <v>3</v>
      </c>
      <c r="E46" s="53" t="str">
        <f t="shared" si="6"/>
        <v>Málaga</v>
      </c>
      <c r="F46" s="53">
        <f t="shared" si="8"/>
        <v>2121396</v>
      </c>
      <c r="G46" s="53">
        <f t="shared" si="9"/>
        <v>2093769</v>
      </c>
    </row>
    <row r="47" spans="1:9" x14ac:dyDescent="0.25">
      <c r="A47" s="53" t="str">
        <f t="shared" si="5"/>
        <v>Bilbao</v>
      </c>
      <c r="B47" s="54">
        <f t="shared" si="3"/>
        <v>102489</v>
      </c>
      <c r="C47" s="54">
        <f t="shared" si="4"/>
        <v>51915</v>
      </c>
      <c r="D47" s="54">
        <f t="shared" si="7"/>
        <v>15</v>
      </c>
      <c r="E47" s="53" t="str">
        <f t="shared" si="6"/>
        <v>A Coruña</v>
      </c>
      <c r="F47" s="53">
        <f t="shared" si="8"/>
        <v>1929275</v>
      </c>
      <c r="G47" s="53">
        <f t="shared" si="9"/>
        <v>0</v>
      </c>
    </row>
    <row r="48" spans="1:9" x14ac:dyDescent="0.25">
      <c r="A48" s="53" t="str">
        <f t="shared" si="5"/>
        <v>Cartagena</v>
      </c>
      <c r="B48" s="54">
        <f t="shared" si="3"/>
        <v>121779</v>
      </c>
      <c r="C48" s="54">
        <f t="shared" si="4"/>
        <v>67943</v>
      </c>
      <c r="D48" s="54">
        <f t="shared" si="7"/>
        <v>14</v>
      </c>
      <c r="E48" s="53" t="str">
        <f t="shared" si="6"/>
        <v>Bahía de Cádiz</v>
      </c>
      <c r="F48" s="53">
        <f t="shared" si="8"/>
        <v>1889851</v>
      </c>
      <c r="G48" s="53">
        <f t="shared" si="9"/>
        <v>1636471</v>
      </c>
    </row>
    <row r="49" spans="1:7" x14ac:dyDescent="0.25">
      <c r="A49" s="53" t="str">
        <f t="shared" si="5"/>
        <v>Castellón</v>
      </c>
      <c r="B49" s="54">
        <f t="shared" si="3"/>
        <v>35390</v>
      </c>
      <c r="C49" s="54">
        <f t="shared" si="4"/>
        <v>76435</v>
      </c>
      <c r="D49" s="54">
        <f t="shared" si="7"/>
        <v>18</v>
      </c>
      <c r="E49" s="53" t="str">
        <f t="shared" si="6"/>
        <v>Ferrol-San Cibrao</v>
      </c>
      <c r="F49" s="53">
        <f t="shared" si="8"/>
        <v>686156</v>
      </c>
      <c r="G49" s="53">
        <f t="shared" si="9"/>
        <v>7065</v>
      </c>
    </row>
    <row r="50" spans="1:7" x14ac:dyDescent="0.25">
      <c r="A50" s="53" t="str">
        <f t="shared" si="5"/>
        <v>Ceuta</v>
      </c>
      <c r="B50" s="54">
        <f t="shared" si="3"/>
        <v>0</v>
      </c>
      <c r="C50" s="54">
        <f t="shared" si="4"/>
        <v>37</v>
      </c>
      <c r="D50" s="54">
        <f t="shared" si="7"/>
        <v>28</v>
      </c>
      <c r="E50" s="53" t="str">
        <f t="shared" si="6"/>
        <v>Santa Cruz de Tenerife</v>
      </c>
      <c r="F50" s="53">
        <f t="shared" si="8"/>
        <v>645508</v>
      </c>
      <c r="G50" s="53">
        <f t="shared" si="9"/>
        <v>619076</v>
      </c>
    </row>
    <row r="51" spans="1:7" x14ac:dyDescent="0.25">
      <c r="A51" s="53" t="str">
        <f t="shared" si="5"/>
        <v>Ferrol-San Cibrao</v>
      </c>
      <c r="B51" s="54">
        <f t="shared" si="3"/>
        <v>686156</v>
      </c>
      <c r="C51" s="54">
        <f t="shared" si="4"/>
        <v>7065</v>
      </c>
      <c r="D51" s="54">
        <f t="shared" si="7"/>
        <v>11</v>
      </c>
      <c r="E51" s="53" t="str">
        <f t="shared" si="6"/>
        <v>Vigo</v>
      </c>
      <c r="F51" s="53">
        <f t="shared" si="8"/>
        <v>258281</v>
      </c>
      <c r="G51" s="53">
        <f t="shared" si="9"/>
        <v>254450</v>
      </c>
    </row>
    <row r="52" spans="1:7" x14ac:dyDescent="0.25">
      <c r="A52" s="53" t="str">
        <f t="shared" si="5"/>
        <v>Gijón</v>
      </c>
      <c r="B52" s="54">
        <f t="shared" si="3"/>
        <v>3180472</v>
      </c>
      <c r="C52" s="54">
        <f t="shared" si="4"/>
        <v>550519</v>
      </c>
      <c r="D52" s="54">
        <f t="shared" si="7"/>
        <v>5</v>
      </c>
      <c r="E52" s="53" t="str">
        <f t="shared" si="6"/>
        <v>Cartagena</v>
      </c>
      <c r="F52" s="53">
        <f t="shared" si="8"/>
        <v>121779</v>
      </c>
      <c r="G52" s="53">
        <f t="shared" si="9"/>
        <v>67943</v>
      </c>
    </row>
    <row r="53" spans="1:7" x14ac:dyDescent="0.25">
      <c r="A53" s="53" t="str">
        <f t="shared" si="5"/>
        <v>Huelva</v>
      </c>
      <c r="B53" s="54">
        <f t="shared" si="3"/>
        <v>2279543</v>
      </c>
      <c r="C53" s="54">
        <f t="shared" si="4"/>
        <v>2805553</v>
      </c>
      <c r="D53" s="54">
        <f t="shared" si="7"/>
        <v>7</v>
      </c>
      <c r="E53" s="53" t="str">
        <f t="shared" si="6"/>
        <v>Bilbao</v>
      </c>
      <c r="F53" s="53">
        <f t="shared" si="8"/>
        <v>102489</v>
      </c>
      <c r="G53" s="53">
        <f t="shared" si="9"/>
        <v>51915</v>
      </c>
    </row>
    <row r="54" spans="1:7" x14ac:dyDescent="0.25">
      <c r="A54" s="53" t="str">
        <f t="shared" si="5"/>
        <v>Las Palmas</v>
      </c>
      <c r="B54" s="54">
        <f t="shared" si="3"/>
        <v>12125491</v>
      </c>
      <c r="C54" s="54">
        <f t="shared" si="4"/>
        <v>13593061</v>
      </c>
      <c r="D54" s="54">
        <f t="shared" si="7"/>
        <v>4</v>
      </c>
      <c r="E54" s="53" t="str">
        <f t="shared" si="6"/>
        <v>Santander</v>
      </c>
      <c r="F54" s="53">
        <f t="shared" si="8"/>
        <v>83570</v>
      </c>
      <c r="G54" s="53">
        <f t="shared" si="9"/>
        <v>117068</v>
      </c>
    </row>
    <row r="55" spans="1:7" x14ac:dyDescent="0.25">
      <c r="A55" s="53" t="str">
        <f t="shared" si="5"/>
        <v>Málaga</v>
      </c>
      <c r="B55" s="54">
        <f t="shared" si="3"/>
        <v>2121396</v>
      </c>
      <c r="C55" s="54">
        <f t="shared" si="4"/>
        <v>2093769</v>
      </c>
      <c r="D55" s="54">
        <f t="shared" si="7"/>
        <v>8</v>
      </c>
      <c r="E55" s="53" t="str">
        <f t="shared" si="6"/>
        <v>Motril</v>
      </c>
      <c r="F55" s="53">
        <f t="shared" si="8"/>
        <v>66490</v>
      </c>
      <c r="G55" s="53">
        <f t="shared" si="9"/>
        <v>177362</v>
      </c>
    </row>
    <row r="56" spans="1:7" x14ac:dyDescent="0.25">
      <c r="A56" s="53" t="str">
        <f t="shared" si="5"/>
        <v>Marín y Ría de Pontevedra</v>
      </c>
      <c r="B56" s="54">
        <f t="shared" si="3"/>
        <v>1150</v>
      </c>
      <c r="C56" s="54">
        <f t="shared" si="4"/>
        <v>7133</v>
      </c>
      <c r="D56" s="54">
        <f t="shared" si="7"/>
        <v>25</v>
      </c>
      <c r="E56" s="53" t="str">
        <f t="shared" si="6"/>
        <v>Castellón</v>
      </c>
      <c r="F56" s="53">
        <f t="shared" ref="F56:F66" si="10">LOOKUP(E56,$A$39:$A$66,$B$39:$B$66)</f>
        <v>35390</v>
      </c>
      <c r="G56" s="53">
        <f t="shared" si="9"/>
        <v>76435</v>
      </c>
    </row>
    <row r="57" spans="1:7" x14ac:dyDescent="0.25">
      <c r="A57" s="53" t="str">
        <f t="shared" si="5"/>
        <v>Melilla</v>
      </c>
      <c r="B57" s="54">
        <f t="shared" si="3"/>
        <v>0</v>
      </c>
      <c r="C57" s="54">
        <f t="shared" si="4"/>
        <v>107</v>
      </c>
      <c r="D57" s="54">
        <f t="shared" si="7"/>
        <v>28</v>
      </c>
      <c r="E57" s="53" t="str">
        <f t="shared" si="6"/>
        <v>Vilagarcía</v>
      </c>
      <c r="F57" s="53">
        <f t="shared" si="10"/>
        <v>24544</v>
      </c>
      <c r="G57" s="53">
        <f t="shared" si="9"/>
        <v>8365</v>
      </c>
    </row>
    <row r="58" spans="1:7" x14ac:dyDescent="0.25">
      <c r="A58" s="53" t="str">
        <f t="shared" si="5"/>
        <v>Motril</v>
      </c>
      <c r="B58" s="54">
        <f t="shared" si="3"/>
        <v>66490</v>
      </c>
      <c r="C58" s="54">
        <f t="shared" si="4"/>
        <v>177362</v>
      </c>
      <c r="D58" s="54">
        <f t="shared" si="7"/>
        <v>17</v>
      </c>
      <c r="E58" s="53" t="str">
        <f t="shared" si="6"/>
        <v>Baleares</v>
      </c>
      <c r="F58" s="53">
        <f t="shared" si="10"/>
        <v>19954</v>
      </c>
      <c r="G58" s="53">
        <f t="shared" si="9"/>
        <v>15904</v>
      </c>
    </row>
    <row r="59" spans="1:7" x14ac:dyDescent="0.25">
      <c r="A59" s="53" t="str">
        <f t="shared" si="5"/>
        <v>Pasaia</v>
      </c>
      <c r="B59" s="54">
        <f t="shared" si="3"/>
        <v>9221</v>
      </c>
      <c r="C59" s="54">
        <f t="shared" si="4"/>
        <v>2770</v>
      </c>
      <c r="D59" s="54">
        <f t="shared" si="7"/>
        <v>23</v>
      </c>
      <c r="E59" s="53" t="str">
        <f t="shared" si="6"/>
        <v>Alicante</v>
      </c>
      <c r="F59" s="53">
        <f t="shared" si="10"/>
        <v>18634</v>
      </c>
      <c r="G59" s="53">
        <f t="shared" si="9"/>
        <v>27100</v>
      </c>
    </row>
    <row r="60" spans="1:7" x14ac:dyDescent="0.25">
      <c r="A60" s="53" t="str">
        <f t="shared" si="5"/>
        <v>Santa Cruz de Tenerife</v>
      </c>
      <c r="B60" s="54">
        <f t="shared" si="3"/>
        <v>645508</v>
      </c>
      <c r="C60" s="54">
        <f t="shared" si="4"/>
        <v>619076</v>
      </c>
      <c r="D60" s="54">
        <f t="shared" si="7"/>
        <v>12</v>
      </c>
      <c r="E60" s="53" t="str">
        <f t="shared" si="6"/>
        <v>Almería</v>
      </c>
      <c r="F60" s="53">
        <f t="shared" si="10"/>
        <v>11322</v>
      </c>
      <c r="G60" s="53">
        <f t="shared" si="9"/>
        <v>2</v>
      </c>
    </row>
    <row r="61" spans="1:7" x14ac:dyDescent="0.25">
      <c r="A61" s="53" t="str">
        <f t="shared" si="5"/>
        <v>Santander</v>
      </c>
      <c r="B61" s="54">
        <f t="shared" si="3"/>
        <v>83570</v>
      </c>
      <c r="C61" s="54">
        <f t="shared" si="4"/>
        <v>117068</v>
      </c>
      <c r="D61" s="54">
        <f t="shared" si="7"/>
        <v>16</v>
      </c>
      <c r="E61" s="53" t="str">
        <f t="shared" si="6"/>
        <v>Pasaia</v>
      </c>
      <c r="F61" s="53">
        <f t="shared" si="10"/>
        <v>9221</v>
      </c>
      <c r="G61" s="53">
        <f t="shared" si="9"/>
        <v>2770</v>
      </c>
    </row>
    <row r="62" spans="1:7" x14ac:dyDescent="0.25">
      <c r="A62" s="53" t="str">
        <f t="shared" si="5"/>
        <v>Sevilla</v>
      </c>
      <c r="B62" s="54">
        <f t="shared" si="3"/>
        <v>0</v>
      </c>
      <c r="C62" s="54">
        <f t="shared" si="4"/>
        <v>0</v>
      </c>
      <c r="D62" s="54">
        <f t="shared" si="7"/>
        <v>28</v>
      </c>
      <c r="E62" s="53" t="str">
        <f t="shared" si="6"/>
        <v>Avilés</v>
      </c>
      <c r="F62" s="53">
        <f t="shared" si="10"/>
        <v>6050</v>
      </c>
      <c r="G62" s="53">
        <f t="shared" si="9"/>
        <v>4765</v>
      </c>
    </row>
    <row r="63" spans="1:7" x14ac:dyDescent="0.25">
      <c r="A63" s="53" t="str">
        <f t="shared" si="5"/>
        <v>Tarragona</v>
      </c>
      <c r="B63" s="54">
        <f t="shared" si="3"/>
        <v>3077431</v>
      </c>
      <c r="C63" s="54">
        <f t="shared" si="4"/>
        <v>2603281</v>
      </c>
      <c r="D63" s="54">
        <f t="shared" si="7"/>
        <v>6</v>
      </c>
      <c r="E63" s="53" t="str">
        <f t="shared" si="6"/>
        <v>Marín y Ría de Pontevedra</v>
      </c>
      <c r="F63" s="53">
        <f t="shared" si="10"/>
        <v>1150</v>
      </c>
      <c r="G63" s="53">
        <f t="shared" si="9"/>
        <v>7133</v>
      </c>
    </row>
    <row r="64" spans="1:7" x14ac:dyDescent="0.25">
      <c r="A64" s="53" t="str">
        <f t="shared" si="5"/>
        <v>Valencia</v>
      </c>
      <c r="B64" s="54">
        <f t="shared" si="3"/>
        <v>30338909</v>
      </c>
      <c r="C64" s="54">
        <f t="shared" si="4"/>
        <v>36601812</v>
      </c>
      <c r="D64" s="54">
        <f t="shared" si="7"/>
        <v>2</v>
      </c>
      <c r="E64" s="53" t="e">
        <f t="shared" si="6"/>
        <v>#N/A</v>
      </c>
      <c r="F64" s="53" t="e">
        <f t="shared" si="10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258281</v>
      </c>
      <c r="C65" s="54">
        <f t="shared" si="4"/>
        <v>254450</v>
      </c>
      <c r="D65" s="54">
        <f t="shared" si="7"/>
        <v>13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24544</v>
      </c>
      <c r="C66" s="54">
        <f t="shared" si="4"/>
        <v>8365</v>
      </c>
      <c r="D66" s="54">
        <f t="shared" si="7"/>
        <v>19</v>
      </c>
      <c r="E66" s="53" t="str">
        <f t="shared" si="6"/>
        <v>Ceuta</v>
      </c>
      <c r="F66" s="53">
        <f t="shared" si="10"/>
        <v>0</v>
      </c>
      <c r="G66" s="53">
        <f t="shared" si="9"/>
        <v>37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101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0</v>
      </c>
      <c r="E7" s="2">
        <v>0</v>
      </c>
      <c r="F7" s="44" t="e">
        <f>((E7*100)/D7)-100</f>
        <v>#DIV/0!</v>
      </c>
      <c r="G7" s="45"/>
      <c r="H7" s="45"/>
      <c r="I7" s="45"/>
    </row>
    <row r="8" spans="1:12" x14ac:dyDescent="0.25">
      <c r="A8" s="46" t="s">
        <v>136</v>
      </c>
      <c r="B8" s="3">
        <v>2987</v>
      </c>
      <c r="C8" s="3">
        <v>1076</v>
      </c>
      <c r="D8" s="3">
        <v>27100</v>
      </c>
      <c r="E8" s="3">
        <v>18634</v>
      </c>
      <c r="F8" s="47">
        <f t="shared" ref="F8:F34" si="0">((E8*100)/D8)-100</f>
        <v>-31.239852398523979</v>
      </c>
      <c r="G8" s="45"/>
      <c r="H8" s="45"/>
      <c r="I8" s="45"/>
    </row>
    <row r="9" spans="1:12" x14ac:dyDescent="0.25">
      <c r="A9" s="43" t="s">
        <v>137</v>
      </c>
      <c r="B9" s="2">
        <v>0</v>
      </c>
      <c r="C9" s="2">
        <v>0</v>
      </c>
      <c r="D9" s="2">
        <v>2</v>
      </c>
      <c r="E9" s="2">
        <v>791</v>
      </c>
      <c r="F9" s="59">
        <f t="shared" si="0"/>
        <v>39450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0</v>
      </c>
      <c r="E10" s="3">
        <v>0</v>
      </c>
      <c r="F10" s="47" t="e">
        <f t="shared" si="0"/>
        <v>#DIV/0!</v>
      </c>
      <c r="G10" s="45"/>
      <c r="H10" s="45"/>
      <c r="I10" s="45"/>
    </row>
    <row r="11" spans="1:12" x14ac:dyDescent="0.25">
      <c r="A11" s="43" t="s">
        <v>139</v>
      </c>
      <c r="B11" s="2">
        <v>4311824</v>
      </c>
      <c r="C11" s="2">
        <v>3963595</v>
      </c>
      <c r="D11" s="2">
        <v>52695003</v>
      </c>
      <c r="E11" s="2">
        <v>50017308</v>
      </c>
      <c r="F11" s="59">
        <f t="shared" si="0"/>
        <v>-5.0814970064618876</v>
      </c>
      <c r="G11" s="45"/>
      <c r="H11" s="45"/>
      <c r="I11" s="45"/>
    </row>
    <row r="12" spans="1:12" x14ac:dyDescent="0.25">
      <c r="A12" s="46" t="s">
        <v>140</v>
      </c>
      <c r="B12" s="3">
        <v>36783</v>
      </c>
      <c r="C12" s="3">
        <v>18084</v>
      </c>
      <c r="D12" s="3">
        <v>474420</v>
      </c>
      <c r="E12" s="3">
        <v>348442</v>
      </c>
      <c r="F12" s="47">
        <f t="shared" si="0"/>
        <v>-26.55410817419164</v>
      </c>
      <c r="G12" s="45"/>
      <c r="H12" s="45"/>
      <c r="I12" s="45"/>
    </row>
    <row r="13" spans="1:12" x14ac:dyDescent="0.25">
      <c r="A13" s="43" t="s">
        <v>141</v>
      </c>
      <c r="B13" s="2">
        <v>0</v>
      </c>
      <c r="C13" s="2">
        <v>0</v>
      </c>
      <c r="D13" s="2">
        <v>92</v>
      </c>
      <c r="E13" s="2">
        <v>15</v>
      </c>
      <c r="F13" s="44">
        <f t="shared" si="0"/>
        <v>-83.695652173913047</v>
      </c>
      <c r="G13" s="45"/>
      <c r="H13" s="45"/>
      <c r="I13" s="45"/>
    </row>
    <row r="14" spans="1:12" x14ac:dyDescent="0.25">
      <c r="A14" s="46" t="s">
        <v>142</v>
      </c>
      <c r="B14" s="3">
        <v>1570865</v>
      </c>
      <c r="C14" s="3">
        <v>1306198</v>
      </c>
      <c r="D14" s="3">
        <v>17922205</v>
      </c>
      <c r="E14" s="3">
        <v>18851176</v>
      </c>
      <c r="F14" s="47">
        <f t="shared" si="0"/>
        <v>5.18335216007182</v>
      </c>
      <c r="G14" s="45"/>
      <c r="H14" s="45"/>
      <c r="I14" s="45"/>
    </row>
    <row r="15" spans="1:12" x14ac:dyDescent="0.25">
      <c r="A15" s="43" t="s">
        <v>143</v>
      </c>
      <c r="B15" s="2">
        <v>7131</v>
      </c>
      <c r="C15" s="2">
        <v>5783</v>
      </c>
      <c r="D15" s="2">
        <v>28822</v>
      </c>
      <c r="E15" s="2">
        <v>55931</v>
      </c>
      <c r="F15" s="44">
        <f t="shared" si="0"/>
        <v>94.056623412670888</v>
      </c>
      <c r="G15" s="45"/>
      <c r="H15" s="45"/>
      <c r="I15" s="45"/>
    </row>
    <row r="16" spans="1:12" x14ac:dyDescent="0.25">
      <c r="A16" s="46" t="s">
        <v>144</v>
      </c>
      <c r="B16" s="3">
        <v>0</v>
      </c>
      <c r="C16" s="3">
        <v>0</v>
      </c>
      <c r="D16" s="3">
        <v>136</v>
      </c>
      <c r="E16" s="3">
        <v>783</v>
      </c>
      <c r="F16" s="47">
        <f t="shared" si="0"/>
        <v>475.73529411764707</v>
      </c>
      <c r="G16" s="45"/>
      <c r="H16" s="45"/>
      <c r="I16" s="45"/>
    </row>
    <row r="17" spans="1:9" x14ac:dyDescent="0.25">
      <c r="A17" s="43" t="s">
        <v>145</v>
      </c>
      <c r="B17" s="2">
        <v>10816</v>
      </c>
      <c r="C17" s="2">
        <v>9633</v>
      </c>
      <c r="D17" s="2">
        <v>74519</v>
      </c>
      <c r="E17" s="2">
        <v>34576</v>
      </c>
      <c r="F17" s="44">
        <f t="shared" si="0"/>
        <v>-53.601095022745874</v>
      </c>
      <c r="G17" s="45"/>
      <c r="H17" s="45"/>
      <c r="I17" s="45"/>
    </row>
    <row r="18" spans="1:9" x14ac:dyDescent="0.25">
      <c r="A18" s="46" t="s">
        <v>146</v>
      </c>
      <c r="B18" s="3">
        <v>0</v>
      </c>
      <c r="C18" s="3">
        <v>0</v>
      </c>
      <c r="D18" s="3">
        <v>29</v>
      </c>
      <c r="E18" s="3">
        <v>0</v>
      </c>
      <c r="F18" s="60">
        <f t="shared" si="0"/>
        <v>-100</v>
      </c>
      <c r="G18" s="45"/>
      <c r="H18" s="45"/>
      <c r="I18" s="45"/>
    </row>
    <row r="19" spans="1:9" x14ac:dyDescent="0.25">
      <c r="A19" s="43" t="s">
        <v>147</v>
      </c>
      <c r="B19" s="2">
        <v>0</v>
      </c>
      <c r="C19" s="2">
        <v>0</v>
      </c>
      <c r="D19" s="2">
        <v>0</v>
      </c>
      <c r="E19" s="2">
        <v>49378</v>
      </c>
      <c r="F19" s="59" t="e">
        <f t="shared" si="0"/>
        <v>#DIV/0!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239</v>
      </c>
      <c r="D20" s="3">
        <v>479</v>
      </c>
      <c r="E20" s="3">
        <v>11711</v>
      </c>
      <c r="F20" s="60">
        <f t="shared" si="0"/>
        <v>2344.8851774530272</v>
      </c>
      <c r="G20" s="45"/>
      <c r="H20" s="45"/>
      <c r="I20" s="45"/>
    </row>
    <row r="21" spans="1:9" x14ac:dyDescent="0.25">
      <c r="A21" s="43" t="s">
        <v>149</v>
      </c>
      <c r="B21" s="2">
        <v>11</v>
      </c>
      <c r="C21" s="2">
        <v>0</v>
      </c>
      <c r="D21" s="2">
        <v>1512</v>
      </c>
      <c r="E21" s="2">
        <v>443</v>
      </c>
      <c r="F21" s="59">
        <f t="shared" si="0"/>
        <v>-70.701058201058203</v>
      </c>
      <c r="G21" s="45"/>
      <c r="H21" s="45"/>
      <c r="I21" s="45"/>
    </row>
    <row r="22" spans="1:9" x14ac:dyDescent="0.25">
      <c r="A22" s="46" t="s">
        <v>150</v>
      </c>
      <c r="B22" s="3">
        <v>763720</v>
      </c>
      <c r="C22" s="3">
        <v>844459</v>
      </c>
      <c r="D22" s="3">
        <v>9036094</v>
      </c>
      <c r="E22" s="3">
        <v>8463931</v>
      </c>
      <c r="F22" s="60">
        <f t="shared" si="0"/>
        <v>-6.3319726421615314</v>
      </c>
      <c r="G22" s="45"/>
      <c r="H22" s="45"/>
      <c r="I22" s="45"/>
    </row>
    <row r="23" spans="1:9" x14ac:dyDescent="0.25">
      <c r="A23" s="43" t="s">
        <v>151</v>
      </c>
      <c r="B23" s="2">
        <v>208460</v>
      </c>
      <c r="C23" s="2">
        <v>127</v>
      </c>
      <c r="D23" s="2">
        <v>1969857</v>
      </c>
      <c r="E23" s="2">
        <v>2099658</v>
      </c>
      <c r="F23" s="44">
        <f t="shared" si="0"/>
        <v>6.5893615627936413</v>
      </c>
      <c r="G23" s="45"/>
      <c r="H23" s="45"/>
      <c r="I23" s="45"/>
    </row>
    <row r="24" spans="1:9" x14ac:dyDescent="0.25">
      <c r="A24" s="46" t="s">
        <v>152</v>
      </c>
      <c r="B24" s="3">
        <v>244</v>
      </c>
      <c r="C24" s="3">
        <v>29</v>
      </c>
      <c r="D24" s="3">
        <v>7133</v>
      </c>
      <c r="E24" s="3">
        <v>1135</v>
      </c>
      <c r="F24" s="47">
        <f t="shared" si="0"/>
        <v>-84.088041497266232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0</v>
      </c>
      <c r="D25" s="2">
        <v>72</v>
      </c>
      <c r="E25" s="2">
        <v>0</v>
      </c>
      <c r="F25" s="59">
        <f t="shared" si="0"/>
        <v>-100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0</v>
      </c>
      <c r="D26" s="3">
        <v>0</v>
      </c>
      <c r="E26" s="3">
        <v>0</v>
      </c>
      <c r="F26" s="47" t="e">
        <f t="shared" si="0"/>
        <v>#DIV/0!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59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65757</v>
      </c>
      <c r="C28" s="3">
        <v>83990</v>
      </c>
      <c r="D28" s="3">
        <v>571249</v>
      </c>
      <c r="E28" s="3">
        <v>598192</v>
      </c>
      <c r="F28" s="47">
        <f t="shared" si="0"/>
        <v>4.7165071623757768</v>
      </c>
      <c r="G28" s="45"/>
      <c r="H28" s="45"/>
      <c r="I28" s="45"/>
    </row>
    <row r="29" spans="1:9" x14ac:dyDescent="0.25">
      <c r="A29" s="43" t="s">
        <v>157</v>
      </c>
      <c r="B29" s="2">
        <v>0</v>
      </c>
      <c r="C29" s="2">
        <v>0</v>
      </c>
      <c r="D29" s="2">
        <v>0</v>
      </c>
      <c r="E29" s="2">
        <v>122</v>
      </c>
      <c r="F29" s="59" t="e">
        <f t="shared" si="0"/>
        <v>#DIV/0!</v>
      </c>
      <c r="G29" s="45"/>
      <c r="H29" s="45"/>
      <c r="I29" s="45"/>
    </row>
    <row r="30" spans="1:9" x14ac:dyDescent="0.25">
      <c r="A30" s="46" t="s">
        <v>158</v>
      </c>
      <c r="B30" s="3">
        <v>0</v>
      </c>
      <c r="C30" s="3">
        <v>0</v>
      </c>
      <c r="D30" s="3">
        <v>0</v>
      </c>
      <c r="E30" s="3">
        <v>0</v>
      </c>
      <c r="F30" s="60" t="e">
        <f t="shared" si="0"/>
        <v>#DIV/0!</v>
      </c>
      <c r="G30" s="45"/>
      <c r="H30" s="45"/>
      <c r="I30" s="45"/>
    </row>
    <row r="31" spans="1:9" x14ac:dyDescent="0.25">
      <c r="A31" s="43" t="s">
        <v>159</v>
      </c>
      <c r="B31" s="2">
        <v>120</v>
      </c>
      <c r="C31" s="2">
        <v>2929</v>
      </c>
      <c r="D31" s="2">
        <v>1941</v>
      </c>
      <c r="E31" s="2">
        <v>298138</v>
      </c>
      <c r="F31" s="44">
        <f t="shared" si="0"/>
        <v>15260.020607934055</v>
      </c>
      <c r="G31" s="45"/>
      <c r="H31" s="45"/>
      <c r="I31" s="45"/>
    </row>
    <row r="32" spans="1:9" x14ac:dyDescent="0.25">
      <c r="A32" s="46" t="s">
        <v>160</v>
      </c>
      <c r="B32" s="3">
        <v>2832055</v>
      </c>
      <c r="C32" s="3">
        <v>2175001</v>
      </c>
      <c r="D32" s="3">
        <v>35900587</v>
      </c>
      <c r="E32" s="3">
        <v>29810692</v>
      </c>
      <c r="F32" s="47">
        <f t="shared" si="0"/>
        <v>-16.963218456567304</v>
      </c>
      <c r="G32" s="45"/>
      <c r="H32" s="45"/>
      <c r="I32" s="45"/>
    </row>
    <row r="33" spans="1:9" x14ac:dyDescent="0.25">
      <c r="A33" s="43" t="s">
        <v>161</v>
      </c>
      <c r="B33" s="2">
        <v>17778</v>
      </c>
      <c r="C33" s="2">
        <v>8328</v>
      </c>
      <c r="D33" s="2">
        <v>145962</v>
      </c>
      <c r="E33" s="2">
        <v>173815</v>
      </c>
      <c r="F33" s="44">
        <f t="shared" si="0"/>
        <v>19.082363902933636</v>
      </c>
      <c r="G33" s="45"/>
      <c r="H33" s="45"/>
      <c r="I33" s="45"/>
    </row>
    <row r="34" spans="1:9" x14ac:dyDescent="0.25">
      <c r="A34" s="46" t="s">
        <v>162</v>
      </c>
      <c r="B34" s="3">
        <v>33</v>
      </c>
      <c r="C34" s="3">
        <v>0</v>
      </c>
      <c r="D34" s="3">
        <v>1180</v>
      </c>
      <c r="E34" s="3">
        <v>1780</v>
      </c>
      <c r="F34" s="47">
        <f t="shared" si="0"/>
        <v>50.847457627118644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9828584</v>
      </c>
      <c r="C35" s="49">
        <f t="shared" ref="C35:E35" si="1">SUM(C7:C34)</f>
        <v>8419471</v>
      </c>
      <c r="D35" s="49">
        <f t="shared" si="1"/>
        <v>118858394</v>
      </c>
      <c r="E35" s="49">
        <f t="shared" si="1"/>
        <v>110836651</v>
      </c>
      <c r="F35" s="50">
        <f t="shared" ref="F35" si="2">((E35*100)/D35)-100</f>
        <v>-6.7489915773218314</v>
      </c>
      <c r="G35" s="45"/>
      <c r="H35" s="45"/>
      <c r="I35" s="45"/>
    </row>
    <row r="36" spans="1:9" x14ac:dyDescent="0.25">
      <c r="A36" s="51" t="s">
        <v>84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0</v>
      </c>
      <c r="C39" s="54">
        <f t="shared" si="4"/>
        <v>0</v>
      </c>
      <c r="D39" s="54">
        <f>_xlfn.RANK.EQ(B39,$B$39:$B$66)+COUNTIF($B$39:$B$66,B39)-1</f>
        <v>28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50017308</v>
      </c>
      <c r="G39" s="53">
        <f>LOOKUP(E39,$A$39:$A$66,$C$39:$C$66)</f>
        <v>52695003</v>
      </c>
    </row>
    <row r="40" spans="1:9" x14ac:dyDescent="0.25">
      <c r="A40" s="53" t="str">
        <f t="shared" si="5"/>
        <v>Alicante</v>
      </c>
      <c r="B40" s="54">
        <f t="shared" si="3"/>
        <v>18634</v>
      </c>
      <c r="C40" s="54">
        <f t="shared" si="4"/>
        <v>27100</v>
      </c>
      <c r="D40" s="54">
        <f t="shared" ref="D40:D66" si="7">_xlfn.RANK.EQ(B40,$B$39:$B$66)+COUNTIF($B$39:$B$66,B40)-1</f>
        <v>13</v>
      </c>
      <c r="E40" s="53" t="str">
        <f t="shared" si="6"/>
        <v>Valencia</v>
      </c>
      <c r="F40" s="53">
        <f t="shared" ref="F40:F55" si="8">LOOKUP(E40,$A$39:$A$66,$B$39:$B$66)</f>
        <v>29810692</v>
      </c>
      <c r="G40" s="53">
        <f t="shared" ref="G40:G66" si="9">LOOKUP(E40,$A$39:$A$66,$C$39:$C$66)</f>
        <v>35900587</v>
      </c>
    </row>
    <row r="41" spans="1:9" x14ac:dyDescent="0.25">
      <c r="A41" s="53" t="str">
        <f t="shared" si="5"/>
        <v>Almería</v>
      </c>
      <c r="B41" s="54">
        <f t="shared" si="3"/>
        <v>791</v>
      </c>
      <c r="C41" s="54">
        <f t="shared" si="4"/>
        <v>2</v>
      </c>
      <c r="D41" s="54">
        <f t="shared" si="7"/>
        <v>17</v>
      </c>
      <c r="E41" s="53" t="str">
        <f t="shared" si="6"/>
        <v>Barcelona</v>
      </c>
      <c r="F41" s="53">
        <f t="shared" si="8"/>
        <v>18851176</v>
      </c>
      <c r="G41" s="53">
        <f t="shared" si="9"/>
        <v>17922205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0</v>
      </c>
      <c r="D42" s="54">
        <f t="shared" si="7"/>
        <v>28</v>
      </c>
      <c r="E42" s="53" t="str">
        <f t="shared" si="6"/>
        <v>Las Palmas</v>
      </c>
      <c r="F42" s="53">
        <f t="shared" si="8"/>
        <v>8463931</v>
      </c>
      <c r="G42" s="53">
        <f t="shared" si="9"/>
        <v>9036094</v>
      </c>
    </row>
    <row r="43" spans="1:9" x14ac:dyDescent="0.25">
      <c r="A43" s="53" t="str">
        <f t="shared" si="5"/>
        <v>Bahía de Algeciras</v>
      </c>
      <c r="B43" s="54">
        <f t="shared" si="3"/>
        <v>50017308</v>
      </c>
      <c r="C43" s="54">
        <f t="shared" si="4"/>
        <v>52695003</v>
      </c>
      <c r="D43" s="54">
        <f t="shared" si="7"/>
        <v>1</v>
      </c>
      <c r="E43" s="53" t="str">
        <f t="shared" si="6"/>
        <v>Málaga</v>
      </c>
      <c r="F43" s="53">
        <f t="shared" si="8"/>
        <v>2099658</v>
      </c>
      <c r="G43" s="53">
        <f t="shared" si="9"/>
        <v>1969857</v>
      </c>
    </row>
    <row r="44" spans="1:9" x14ac:dyDescent="0.25">
      <c r="A44" s="53" t="str">
        <f t="shared" si="5"/>
        <v>Bahía de Cádiz</v>
      </c>
      <c r="B44" s="54">
        <f t="shared" si="3"/>
        <v>348442</v>
      </c>
      <c r="C44" s="54">
        <f t="shared" si="4"/>
        <v>474420</v>
      </c>
      <c r="D44" s="54">
        <f t="shared" si="7"/>
        <v>7</v>
      </c>
      <c r="E44" s="53" t="str">
        <f t="shared" si="6"/>
        <v>Santa Cruz de Tenerife</v>
      </c>
      <c r="F44" s="53">
        <f t="shared" si="8"/>
        <v>598192</v>
      </c>
      <c r="G44" s="53">
        <f t="shared" si="9"/>
        <v>571249</v>
      </c>
    </row>
    <row r="45" spans="1:9" x14ac:dyDescent="0.25">
      <c r="A45" s="53" t="str">
        <f t="shared" si="5"/>
        <v>Baleares</v>
      </c>
      <c r="B45" s="54">
        <f t="shared" si="3"/>
        <v>15</v>
      </c>
      <c r="C45" s="54">
        <f t="shared" si="4"/>
        <v>92</v>
      </c>
      <c r="D45" s="54">
        <f t="shared" si="7"/>
        <v>21</v>
      </c>
      <c r="E45" s="53" t="str">
        <f t="shared" si="6"/>
        <v>Bahía de Cádiz</v>
      </c>
      <c r="F45" s="53">
        <f t="shared" si="8"/>
        <v>348442</v>
      </c>
      <c r="G45" s="53">
        <f t="shared" si="9"/>
        <v>474420</v>
      </c>
    </row>
    <row r="46" spans="1:9" x14ac:dyDescent="0.25">
      <c r="A46" s="53" t="str">
        <f t="shared" si="5"/>
        <v>Barcelona</v>
      </c>
      <c r="B46" s="54">
        <f t="shared" si="3"/>
        <v>18851176</v>
      </c>
      <c r="C46" s="54">
        <f t="shared" si="4"/>
        <v>17922205</v>
      </c>
      <c r="D46" s="54">
        <f t="shared" si="7"/>
        <v>3</v>
      </c>
      <c r="E46" s="53" t="str">
        <f t="shared" si="6"/>
        <v>Tarragona</v>
      </c>
      <c r="F46" s="53">
        <f t="shared" si="8"/>
        <v>298138</v>
      </c>
      <c r="G46" s="53">
        <f t="shared" si="9"/>
        <v>1941</v>
      </c>
    </row>
    <row r="47" spans="1:9" x14ac:dyDescent="0.25">
      <c r="A47" s="53" t="str">
        <f t="shared" si="5"/>
        <v>Bilbao</v>
      </c>
      <c r="B47" s="54">
        <f t="shared" si="3"/>
        <v>55931</v>
      </c>
      <c r="C47" s="54">
        <f t="shared" si="4"/>
        <v>28822</v>
      </c>
      <c r="D47" s="54">
        <f t="shared" si="7"/>
        <v>10</v>
      </c>
      <c r="E47" s="53" t="str">
        <f t="shared" si="6"/>
        <v>Vigo</v>
      </c>
      <c r="F47" s="53">
        <f t="shared" si="8"/>
        <v>173815</v>
      </c>
      <c r="G47" s="53">
        <f t="shared" si="9"/>
        <v>145962</v>
      </c>
    </row>
    <row r="48" spans="1:9" x14ac:dyDescent="0.25">
      <c r="A48" s="53" t="str">
        <f t="shared" si="5"/>
        <v>Cartagena</v>
      </c>
      <c r="B48" s="54">
        <f t="shared" si="3"/>
        <v>783</v>
      </c>
      <c r="C48" s="54">
        <f t="shared" si="4"/>
        <v>136</v>
      </c>
      <c r="D48" s="54">
        <f t="shared" si="7"/>
        <v>18</v>
      </c>
      <c r="E48" s="53" t="str">
        <f t="shared" si="6"/>
        <v>Bilbao</v>
      </c>
      <c r="F48" s="53">
        <f t="shared" si="8"/>
        <v>55931</v>
      </c>
      <c r="G48" s="53">
        <f t="shared" si="9"/>
        <v>28822</v>
      </c>
    </row>
    <row r="49" spans="1:7" x14ac:dyDescent="0.25">
      <c r="A49" s="53" t="str">
        <f t="shared" si="5"/>
        <v>Castellón</v>
      </c>
      <c r="B49" s="54">
        <f t="shared" si="3"/>
        <v>34576</v>
      </c>
      <c r="C49" s="54">
        <f t="shared" si="4"/>
        <v>74519</v>
      </c>
      <c r="D49" s="54">
        <f t="shared" si="7"/>
        <v>12</v>
      </c>
      <c r="E49" s="53" t="str">
        <f t="shared" si="6"/>
        <v>Ferrol-San Cibrao</v>
      </c>
      <c r="F49" s="53">
        <f t="shared" si="8"/>
        <v>49378</v>
      </c>
      <c r="G49" s="53">
        <f t="shared" si="9"/>
        <v>0</v>
      </c>
    </row>
    <row r="50" spans="1:7" x14ac:dyDescent="0.25">
      <c r="A50" s="53" t="str">
        <f t="shared" si="5"/>
        <v>Ceuta</v>
      </c>
      <c r="B50" s="54">
        <f t="shared" si="3"/>
        <v>0</v>
      </c>
      <c r="C50" s="54">
        <f t="shared" si="4"/>
        <v>29</v>
      </c>
      <c r="D50" s="54">
        <f t="shared" si="7"/>
        <v>28</v>
      </c>
      <c r="E50" s="53" t="str">
        <f t="shared" si="6"/>
        <v>Castellón</v>
      </c>
      <c r="F50" s="53">
        <f t="shared" si="8"/>
        <v>34576</v>
      </c>
      <c r="G50" s="53">
        <f t="shared" si="9"/>
        <v>74519</v>
      </c>
    </row>
    <row r="51" spans="1:7" x14ac:dyDescent="0.25">
      <c r="A51" s="53" t="str">
        <f t="shared" si="5"/>
        <v>Ferrol-San Cibrao</v>
      </c>
      <c r="B51" s="54">
        <f t="shared" si="3"/>
        <v>49378</v>
      </c>
      <c r="C51" s="54">
        <f t="shared" si="4"/>
        <v>0</v>
      </c>
      <c r="D51" s="54">
        <f t="shared" si="7"/>
        <v>11</v>
      </c>
      <c r="E51" s="53" t="str">
        <f t="shared" si="6"/>
        <v>Alicante</v>
      </c>
      <c r="F51" s="53">
        <f t="shared" si="8"/>
        <v>18634</v>
      </c>
      <c r="G51" s="53">
        <f t="shared" si="9"/>
        <v>27100</v>
      </c>
    </row>
    <row r="52" spans="1:7" x14ac:dyDescent="0.25">
      <c r="A52" s="53" t="str">
        <f t="shared" si="5"/>
        <v>Gijón</v>
      </c>
      <c r="B52" s="54">
        <f t="shared" si="3"/>
        <v>11711</v>
      </c>
      <c r="C52" s="54">
        <f t="shared" si="4"/>
        <v>479</v>
      </c>
      <c r="D52" s="54">
        <f t="shared" si="7"/>
        <v>14</v>
      </c>
      <c r="E52" s="53" t="str">
        <f t="shared" si="6"/>
        <v>Gijón</v>
      </c>
      <c r="F52" s="53">
        <f t="shared" si="8"/>
        <v>11711</v>
      </c>
      <c r="G52" s="53">
        <f t="shared" si="9"/>
        <v>479</v>
      </c>
    </row>
    <row r="53" spans="1:7" x14ac:dyDescent="0.25">
      <c r="A53" s="53" t="str">
        <f t="shared" si="5"/>
        <v>Huelva</v>
      </c>
      <c r="B53" s="54">
        <f t="shared" si="3"/>
        <v>443</v>
      </c>
      <c r="C53" s="54">
        <f t="shared" si="4"/>
        <v>1512</v>
      </c>
      <c r="D53" s="54">
        <f t="shared" si="7"/>
        <v>19</v>
      </c>
      <c r="E53" s="53" t="str">
        <f t="shared" si="6"/>
        <v>Vilagarcía</v>
      </c>
      <c r="F53" s="53">
        <f t="shared" si="8"/>
        <v>1780</v>
      </c>
      <c r="G53" s="53">
        <f t="shared" si="9"/>
        <v>1180</v>
      </c>
    </row>
    <row r="54" spans="1:7" x14ac:dyDescent="0.25">
      <c r="A54" s="53" t="str">
        <f t="shared" si="5"/>
        <v>Las Palmas</v>
      </c>
      <c r="B54" s="54">
        <f t="shared" si="3"/>
        <v>8463931</v>
      </c>
      <c r="C54" s="54">
        <f t="shared" si="4"/>
        <v>9036094</v>
      </c>
      <c r="D54" s="54">
        <f t="shared" si="7"/>
        <v>4</v>
      </c>
      <c r="E54" s="53" t="str">
        <f t="shared" si="6"/>
        <v>Marín y Ría de Pontevedra</v>
      </c>
      <c r="F54" s="53">
        <f t="shared" si="8"/>
        <v>1135</v>
      </c>
      <c r="G54" s="53">
        <f t="shared" si="9"/>
        <v>7133</v>
      </c>
    </row>
    <row r="55" spans="1:7" x14ac:dyDescent="0.25">
      <c r="A55" s="53" t="str">
        <f t="shared" si="5"/>
        <v>Málaga</v>
      </c>
      <c r="B55" s="54">
        <f t="shared" si="3"/>
        <v>2099658</v>
      </c>
      <c r="C55" s="54">
        <f t="shared" si="4"/>
        <v>1969857</v>
      </c>
      <c r="D55" s="54">
        <f t="shared" si="7"/>
        <v>5</v>
      </c>
      <c r="E55" s="53" t="str">
        <f t="shared" si="6"/>
        <v>Almería</v>
      </c>
      <c r="F55" s="53">
        <f t="shared" si="8"/>
        <v>791</v>
      </c>
      <c r="G55" s="53">
        <f t="shared" si="9"/>
        <v>2</v>
      </c>
    </row>
    <row r="56" spans="1:7" x14ac:dyDescent="0.25">
      <c r="A56" s="53" t="str">
        <f t="shared" si="5"/>
        <v>Marín y Ría de Pontevedra</v>
      </c>
      <c r="B56" s="54">
        <f t="shared" si="3"/>
        <v>1135</v>
      </c>
      <c r="C56" s="54">
        <f t="shared" si="4"/>
        <v>7133</v>
      </c>
      <c r="D56" s="54">
        <f t="shared" si="7"/>
        <v>16</v>
      </c>
      <c r="E56" s="53" t="str">
        <f t="shared" si="6"/>
        <v>Cartagena</v>
      </c>
      <c r="F56" s="53">
        <f t="shared" ref="F56:F66" si="10">LOOKUP(E56,$A$39:$A$66,$B$39:$B$66)</f>
        <v>783</v>
      </c>
      <c r="G56" s="53">
        <f t="shared" si="9"/>
        <v>136</v>
      </c>
    </row>
    <row r="57" spans="1:7" x14ac:dyDescent="0.25">
      <c r="A57" s="53" t="str">
        <f t="shared" si="5"/>
        <v>Melilla</v>
      </c>
      <c r="B57" s="54">
        <f t="shared" si="3"/>
        <v>0</v>
      </c>
      <c r="C57" s="54">
        <f t="shared" si="4"/>
        <v>72</v>
      </c>
      <c r="D57" s="54">
        <f t="shared" si="7"/>
        <v>28</v>
      </c>
      <c r="E57" s="53" t="str">
        <f t="shared" si="6"/>
        <v>Huelva</v>
      </c>
      <c r="F57" s="53">
        <f t="shared" si="10"/>
        <v>443</v>
      </c>
      <c r="G57" s="53">
        <f t="shared" si="9"/>
        <v>1512</v>
      </c>
    </row>
    <row r="58" spans="1:7" x14ac:dyDescent="0.25">
      <c r="A58" s="53" t="str">
        <f t="shared" si="5"/>
        <v>Motril</v>
      </c>
      <c r="B58" s="54">
        <f t="shared" si="3"/>
        <v>0</v>
      </c>
      <c r="C58" s="54">
        <f t="shared" si="4"/>
        <v>0</v>
      </c>
      <c r="D58" s="54">
        <f t="shared" si="7"/>
        <v>28</v>
      </c>
      <c r="E58" s="53" t="str">
        <f t="shared" si="6"/>
        <v>Santander</v>
      </c>
      <c r="F58" s="53">
        <f t="shared" si="10"/>
        <v>122</v>
      </c>
      <c r="G58" s="53">
        <f t="shared" si="9"/>
        <v>0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str">
        <f t="shared" si="6"/>
        <v>Baleares</v>
      </c>
      <c r="F59" s="53">
        <f t="shared" si="10"/>
        <v>15</v>
      </c>
      <c r="G59" s="53">
        <f t="shared" si="9"/>
        <v>92</v>
      </c>
    </row>
    <row r="60" spans="1:7" x14ac:dyDescent="0.25">
      <c r="A60" s="53" t="str">
        <f t="shared" si="5"/>
        <v>Santa Cruz de Tenerife</v>
      </c>
      <c r="B60" s="54">
        <f t="shared" si="3"/>
        <v>598192</v>
      </c>
      <c r="C60" s="54">
        <f t="shared" si="4"/>
        <v>571249</v>
      </c>
      <c r="D60" s="54">
        <f t="shared" si="7"/>
        <v>6</v>
      </c>
      <c r="E60" s="53" t="e">
        <f t="shared" si="6"/>
        <v>#N/A</v>
      </c>
      <c r="F60" s="53" t="e">
        <f t="shared" si="10"/>
        <v>#N/A</v>
      </c>
      <c r="G60" s="53" t="e">
        <f t="shared" si="9"/>
        <v>#N/A</v>
      </c>
    </row>
    <row r="61" spans="1:7" x14ac:dyDescent="0.25">
      <c r="A61" s="53" t="str">
        <f t="shared" si="5"/>
        <v>Santander</v>
      </c>
      <c r="B61" s="54">
        <f t="shared" si="3"/>
        <v>122</v>
      </c>
      <c r="C61" s="54">
        <f t="shared" si="4"/>
        <v>0</v>
      </c>
      <c r="D61" s="54">
        <f t="shared" si="7"/>
        <v>20</v>
      </c>
      <c r="E61" s="53" t="e">
        <f t="shared" si="6"/>
        <v>#N/A</v>
      </c>
      <c r="F61" s="53" t="e">
        <f t="shared" si="10"/>
        <v>#N/A</v>
      </c>
      <c r="G61" s="53" t="e">
        <f t="shared" si="9"/>
        <v>#N/A</v>
      </c>
    </row>
    <row r="62" spans="1:7" x14ac:dyDescent="0.25">
      <c r="A62" s="53" t="str">
        <f t="shared" si="5"/>
        <v>Sevilla</v>
      </c>
      <c r="B62" s="54">
        <f t="shared" si="3"/>
        <v>0</v>
      </c>
      <c r="C62" s="54">
        <f t="shared" si="4"/>
        <v>0</v>
      </c>
      <c r="D62" s="54">
        <f t="shared" si="7"/>
        <v>28</v>
      </c>
      <c r="E62" s="53" t="e">
        <f t="shared" si="6"/>
        <v>#N/A</v>
      </c>
      <c r="F62" s="53" t="e">
        <f t="shared" si="10"/>
        <v>#N/A</v>
      </c>
      <c r="G62" s="53" t="e">
        <f t="shared" si="9"/>
        <v>#N/A</v>
      </c>
    </row>
    <row r="63" spans="1:7" x14ac:dyDescent="0.25">
      <c r="A63" s="53" t="str">
        <f t="shared" si="5"/>
        <v>Tarragona</v>
      </c>
      <c r="B63" s="54">
        <f t="shared" si="3"/>
        <v>298138</v>
      </c>
      <c r="C63" s="54">
        <f t="shared" si="4"/>
        <v>1941</v>
      </c>
      <c r="D63" s="54">
        <f t="shared" si="7"/>
        <v>8</v>
      </c>
      <c r="E63" s="53" t="e">
        <f t="shared" si="6"/>
        <v>#N/A</v>
      </c>
      <c r="F63" s="53" t="e">
        <f t="shared" si="10"/>
        <v>#N/A</v>
      </c>
      <c r="G63" s="53" t="e">
        <f t="shared" si="9"/>
        <v>#N/A</v>
      </c>
    </row>
    <row r="64" spans="1:7" x14ac:dyDescent="0.25">
      <c r="A64" s="53" t="str">
        <f t="shared" si="5"/>
        <v>Valencia</v>
      </c>
      <c r="B64" s="54">
        <f t="shared" si="3"/>
        <v>29810692</v>
      </c>
      <c r="C64" s="54">
        <f t="shared" si="4"/>
        <v>35900587</v>
      </c>
      <c r="D64" s="54">
        <f t="shared" si="7"/>
        <v>2</v>
      </c>
      <c r="E64" s="53" t="e">
        <f t="shared" si="6"/>
        <v>#N/A</v>
      </c>
      <c r="F64" s="53" t="e">
        <f t="shared" si="10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173815</v>
      </c>
      <c r="C65" s="54">
        <f t="shared" si="4"/>
        <v>145962</v>
      </c>
      <c r="D65" s="54">
        <f t="shared" si="7"/>
        <v>9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1780</v>
      </c>
      <c r="C66" s="54">
        <f t="shared" si="4"/>
        <v>1180</v>
      </c>
      <c r="D66" s="54">
        <f t="shared" si="7"/>
        <v>15</v>
      </c>
      <c r="E66" s="53" t="str">
        <f t="shared" si="6"/>
        <v>A Coruña</v>
      </c>
      <c r="F66" s="53">
        <f t="shared" si="10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102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0</v>
      </c>
      <c r="E7" s="2">
        <v>0</v>
      </c>
      <c r="F7" s="59" t="e">
        <f>((E7*100)/D7)-100</f>
        <v>#DIV/0!</v>
      </c>
      <c r="G7" s="45"/>
      <c r="H7" s="45"/>
      <c r="I7" s="45"/>
    </row>
    <row r="8" spans="1:12" x14ac:dyDescent="0.25">
      <c r="A8" s="46" t="s">
        <v>136</v>
      </c>
      <c r="B8" s="3">
        <v>22</v>
      </c>
      <c r="C8" s="3">
        <v>4825</v>
      </c>
      <c r="D8" s="3">
        <v>10271</v>
      </c>
      <c r="E8" s="3">
        <v>55857</v>
      </c>
      <c r="F8" s="47">
        <f t="shared" ref="F8:F34" si="0">((E8*100)/D8)-100</f>
        <v>443.83214876837701</v>
      </c>
      <c r="G8" s="45"/>
      <c r="H8" s="45"/>
      <c r="I8" s="45"/>
    </row>
    <row r="9" spans="1:12" x14ac:dyDescent="0.25">
      <c r="A9" s="43" t="s">
        <v>137</v>
      </c>
      <c r="B9" s="2">
        <v>92882</v>
      </c>
      <c r="C9" s="2">
        <v>73937</v>
      </c>
      <c r="D9" s="2">
        <v>856229</v>
      </c>
      <c r="E9" s="2">
        <v>830848</v>
      </c>
      <c r="F9" s="44">
        <f t="shared" si="0"/>
        <v>-2.9642770800802083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0</v>
      </c>
      <c r="E10" s="3">
        <v>210</v>
      </c>
      <c r="F10" s="60" t="e">
        <f t="shared" si="0"/>
        <v>#DIV/0!</v>
      </c>
      <c r="G10" s="45"/>
      <c r="H10" s="45"/>
      <c r="I10" s="45"/>
    </row>
    <row r="11" spans="1:12" x14ac:dyDescent="0.25">
      <c r="A11" s="43" t="s">
        <v>139</v>
      </c>
      <c r="B11" s="2">
        <v>1242756</v>
      </c>
      <c r="C11" s="2">
        <v>1142242</v>
      </c>
      <c r="D11" s="2">
        <v>11696222</v>
      </c>
      <c r="E11" s="2">
        <v>14505706</v>
      </c>
      <c r="F11" s="44">
        <f t="shared" si="0"/>
        <v>24.020440104505539</v>
      </c>
      <c r="G11" s="45"/>
      <c r="H11" s="45"/>
      <c r="I11" s="45"/>
    </row>
    <row r="12" spans="1:12" x14ac:dyDescent="0.25">
      <c r="A12" s="46" t="s">
        <v>140</v>
      </c>
      <c r="B12" s="3">
        <v>64196</v>
      </c>
      <c r="C12" s="3">
        <v>68795</v>
      </c>
      <c r="D12" s="3">
        <v>748495</v>
      </c>
      <c r="E12" s="3">
        <v>775132</v>
      </c>
      <c r="F12" s="47">
        <f t="shared" si="0"/>
        <v>3.5587412073560927</v>
      </c>
      <c r="G12" s="45"/>
      <c r="H12" s="45"/>
      <c r="I12" s="45"/>
    </row>
    <row r="13" spans="1:12" x14ac:dyDescent="0.25">
      <c r="A13" s="43" t="s">
        <v>141</v>
      </c>
      <c r="B13" s="2">
        <v>1020065</v>
      </c>
      <c r="C13" s="2">
        <v>932316</v>
      </c>
      <c r="D13" s="2">
        <v>12154705</v>
      </c>
      <c r="E13" s="2">
        <v>13387541</v>
      </c>
      <c r="F13" s="44">
        <f t="shared" si="0"/>
        <v>10.142870600314851</v>
      </c>
      <c r="G13" s="45"/>
      <c r="H13" s="45"/>
      <c r="I13" s="45"/>
    </row>
    <row r="14" spans="1:12" x14ac:dyDescent="0.25">
      <c r="A14" s="46" t="s">
        <v>142</v>
      </c>
      <c r="B14" s="3">
        <v>868817</v>
      </c>
      <c r="C14" s="3">
        <v>848708</v>
      </c>
      <c r="D14" s="3">
        <v>11091756</v>
      </c>
      <c r="E14" s="3">
        <v>11620714</v>
      </c>
      <c r="F14" s="47">
        <f t="shared" si="0"/>
        <v>4.768929284055659</v>
      </c>
      <c r="G14" s="45"/>
      <c r="H14" s="45"/>
      <c r="I14" s="45"/>
    </row>
    <row r="15" spans="1:12" x14ac:dyDescent="0.25">
      <c r="A15" s="43" t="s">
        <v>143</v>
      </c>
      <c r="B15" s="2">
        <v>86611</v>
      </c>
      <c r="C15" s="2">
        <v>75398</v>
      </c>
      <c r="D15" s="2">
        <v>896437</v>
      </c>
      <c r="E15" s="2">
        <v>1043088</v>
      </c>
      <c r="F15" s="44">
        <f t="shared" si="0"/>
        <v>16.359320286869021</v>
      </c>
      <c r="G15" s="45"/>
      <c r="H15" s="45"/>
      <c r="I15" s="45"/>
    </row>
    <row r="16" spans="1:12" x14ac:dyDescent="0.25">
      <c r="A16" s="46" t="s">
        <v>144</v>
      </c>
      <c r="B16" s="3">
        <v>0</v>
      </c>
      <c r="C16" s="3">
        <v>0</v>
      </c>
      <c r="D16" s="3">
        <v>2154</v>
      </c>
      <c r="E16" s="3">
        <v>0</v>
      </c>
      <c r="F16" s="60">
        <f t="shared" si="0"/>
        <v>-100</v>
      </c>
      <c r="G16" s="45"/>
      <c r="H16" s="45"/>
      <c r="I16" s="45"/>
    </row>
    <row r="17" spans="1:9" x14ac:dyDescent="0.25">
      <c r="A17" s="43" t="s">
        <v>145</v>
      </c>
      <c r="B17" s="2">
        <v>46682</v>
      </c>
      <c r="C17" s="2">
        <v>17555</v>
      </c>
      <c r="D17" s="2">
        <v>410864</v>
      </c>
      <c r="E17" s="2">
        <v>325942</v>
      </c>
      <c r="F17" s="44">
        <f t="shared" si="0"/>
        <v>-20.669126523618516</v>
      </c>
      <c r="G17" s="45"/>
      <c r="H17" s="45"/>
      <c r="I17" s="45"/>
    </row>
    <row r="18" spans="1:9" x14ac:dyDescent="0.25">
      <c r="A18" s="46" t="s">
        <v>146</v>
      </c>
      <c r="B18" s="3">
        <v>47290</v>
      </c>
      <c r="C18" s="3">
        <v>39446</v>
      </c>
      <c r="D18" s="3">
        <v>595261</v>
      </c>
      <c r="E18" s="3">
        <v>565137</v>
      </c>
      <c r="F18" s="47">
        <f t="shared" si="0"/>
        <v>-5.060637266677972</v>
      </c>
      <c r="G18" s="45"/>
      <c r="H18" s="45"/>
      <c r="I18" s="45"/>
    </row>
    <row r="19" spans="1:9" x14ac:dyDescent="0.25">
      <c r="A19" s="43" t="s">
        <v>147</v>
      </c>
      <c r="B19" s="2">
        <v>973</v>
      </c>
      <c r="C19" s="2">
        <v>1507</v>
      </c>
      <c r="D19" s="2">
        <v>43942</v>
      </c>
      <c r="E19" s="2">
        <v>23857</v>
      </c>
      <c r="F19" s="44">
        <f t="shared" si="0"/>
        <v>-45.707978699194392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0</v>
      </c>
      <c r="D20" s="3">
        <v>0</v>
      </c>
      <c r="E20" s="3">
        <v>0</v>
      </c>
      <c r="F20" s="47" t="e">
        <f t="shared" si="0"/>
        <v>#DIV/0!</v>
      </c>
      <c r="G20" s="45"/>
      <c r="H20" s="45"/>
      <c r="I20" s="45"/>
    </row>
    <row r="21" spans="1:9" x14ac:dyDescent="0.25">
      <c r="A21" s="43" t="s">
        <v>149</v>
      </c>
      <c r="B21" s="2">
        <v>47089</v>
      </c>
      <c r="C21" s="2">
        <v>58615</v>
      </c>
      <c r="D21" s="2">
        <v>458595</v>
      </c>
      <c r="E21" s="2">
        <v>589853</v>
      </c>
      <c r="F21" s="44">
        <f t="shared" si="0"/>
        <v>28.621768662981509</v>
      </c>
      <c r="G21" s="45"/>
      <c r="H21" s="45"/>
      <c r="I21" s="45"/>
    </row>
    <row r="22" spans="1:9" x14ac:dyDescent="0.25">
      <c r="A22" s="46" t="s">
        <v>150</v>
      </c>
      <c r="B22" s="3">
        <v>384458</v>
      </c>
      <c r="C22" s="3">
        <v>402617</v>
      </c>
      <c r="D22" s="3">
        <v>4038354</v>
      </c>
      <c r="E22" s="3">
        <v>4729172</v>
      </c>
      <c r="F22" s="47">
        <f t="shared" si="0"/>
        <v>17.106425043470679</v>
      </c>
      <c r="G22" s="45"/>
      <c r="H22" s="45"/>
      <c r="I22" s="45"/>
    </row>
    <row r="23" spans="1:9" x14ac:dyDescent="0.25">
      <c r="A23" s="43" t="s">
        <v>151</v>
      </c>
      <c r="B23" s="2">
        <v>36784</v>
      </c>
      <c r="C23" s="2">
        <v>39708</v>
      </c>
      <c r="D23" s="2">
        <v>468501</v>
      </c>
      <c r="E23" s="2">
        <v>467930</v>
      </c>
      <c r="F23" s="44">
        <f t="shared" si="0"/>
        <v>-0.12187807496675873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0</v>
      </c>
      <c r="E24" s="3">
        <v>0</v>
      </c>
      <c r="F24" s="60" t="e">
        <f t="shared" si="0"/>
        <v>#DIV/0!</v>
      </c>
      <c r="G24" s="45"/>
      <c r="H24" s="45"/>
      <c r="I24" s="45"/>
    </row>
    <row r="25" spans="1:9" x14ac:dyDescent="0.25">
      <c r="A25" s="43" t="s">
        <v>153</v>
      </c>
      <c r="B25" s="2">
        <v>37851</v>
      </c>
      <c r="C25" s="2">
        <v>36601</v>
      </c>
      <c r="D25" s="2">
        <v>491030</v>
      </c>
      <c r="E25" s="2">
        <v>480554</v>
      </c>
      <c r="F25" s="44">
        <f t="shared" si="0"/>
        <v>-2.1334745331242431</v>
      </c>
      <c r="G25" s="45"/>
      <c r="H25" s="45"/>
      <c r="I25" s="45"/>
    </row>
    <row r="26" spans="1:9" x14ac:dyDescent="0.25">
      <c r="A26" s="46" t="s">
        <v>154</v>
      </c>
      <c r="B26" s="3">
        <v>7404</v>
      </c>
      <c r="C26" s="3">
        <v>11719</v>
      </c>
      <c r="D26" s="3">
        <v>38570</v>
      </c>
      <c r="E26" s="3">
        <v>44860</v>
      </c>
      <c r="F26" s="47">
        <f t="shared" si="0"/>
        <v>16.308011407829923</v>
      </c>
      <c r="G26" s="45"/>
      <c r="H26" s="45"/>
      <c r="I26" s="45"/>
    </row>
    <row r="27" spans="1:9" x14ac:dyDescent="0.25">
      <c r="A27" s="43" t="s">
        <v>155</v>
      </c>
      <c r="B27" s="2">
        <v>45303</v>
      </c>
      <c r="C27" s="2">
        <v>40875</v>
      </c>
      <c r="D27" s="2">
        <v>559386</v>
      </c>
      <c r="E27" s="2">
        <v>589084</v>
      </c>
      <c r="F27" s="44">
        <f t="shared" si="0"/>
        <v>5.3090352636640858</v>
      </c>
      <c r="G27" s="45"/>
      <c r="H27" s="45"/>
      <c r="I27" s="45"/>
    </row>
    <row r="28" spans="1:9" x14ac:dyDescent="0.25">
      <c r="A28" s="46" t="s">
        <v>156</v>
      </c>
      <c r="B28" s="3">
        <v>318638</v>
      </c>
      <c r="C28" s="3">
        <v>334398</v>
      </c>
      <c r="D28" s="3">
        <v>3772772</v>
      </c>
      <c r="E28" s="3">
        <v>3981674</v>
      </c>
      <c r="F28" s="47">
        <f t="shared" si="0"/>
        <v>5.537095801177486</v>
      </c>
      <c r="G28" s="45"/>
      <c r="H28" s="45"/>
      <c r="I28" s="45"/>
    </row>
    <row r="29" spans="1:9" x14ac:dyDescent="0.25">
      <c r="A29" s="43" t="s">
        <v>157</v>
      </c>
      <c r="B29" s="2">
        <v>157879</v>
      </c>
      <c r="C29" s="2">
        <v>193161</v>
      </c>
      <c r="D29" s="2">
        <v>2430499</v>
      </c>
      <c r="E29" s="2">
        <v>2309819</v>
      </c>
      <c r="F29" s="44">
        <f t="shared" si="0"/>
        <v>-4.9652355339376868</v>
      </c>
      <c r="G29" s="45"/>
      <c r="H29" s="45"/>
      <c r="I29" s="45"/>
    </row>
    <row r="30" spans="1:9" x14ac:dyDescent="0.25">
      <c r="A30" s="46" t="s">
        <v>158</v>
      </c>
      <c r="B30" s="3">
        <v>14166</v>
      </c>
      <c r="C30" s="3">
        <v>13132</v>
      </c>
      <c r="D30" s="3">
        <v>137584</v>
      </c>
      <c r="E30" s="3">
        <v>136476</v>
      </c>
      <c r="F30" s="47">
        <f t="shared" si="0"/>
        <v>-0.80532620072101224</v>
      </c>
      <c r="G30" s="45"/>
      <c r="H30" s="45"/>
      <c r="I30" s="45"/>
    </row>
    <row r="31" spans="1:9" x14ac:dyDescent="0.25">
      <c r="A31" s="43" t="s">
        <v>159</v>
      </c>
      <c r="B31" s="2">
        <v>48064</v>
      </c>
      <c r="C31" s="2">
        <v>18593</v>
      </c>
      <c r="D31" s="2">
        <v>456716</v>
      </c>
      <c r="E31" s="2">
        <v>504820</v>
      </c>
      <c r="F31" s="44">
        <f t="shared" si="0"/>
        <v>10.532584801057993</v>
      </c>
      <c r="G31" s="45"/>
      <c r="H31" s="45"/>
      <c r="I31" s="45"/>
    </row>
    <row r="32" spans="1:9" x14ac:dyDescent="0.25">
      <c r="A32" s="46" t="s">
        <v>160</v>
      </c>
      <c r="B32" s="3">
        <v>924757</v>
      </c>
      <c r="C32" s="3">
        <v>921795</v>
      </c>
      <c r="D32" s="3">
        <v>12863187</v>
      </c>
      <c r="E32" s="3">
        <v>12946088</v>
      </c>
      <c r="F32" s="47">
        <f t="shared" si="0"/>
        <v>0.64448258429267469</v>
      </c>
      <c r="G32" s="45"/>
      <c r="H32" s="45"/>
      <c r="I32" s="45"/>
    </row>
    <row r="33" spans="1:9" x14ac:dyDescent="0.25">
      <c r="A33" s="43" t="s">
        <v>161</v>
      </c>
      <c r="B33" s="2">
        <v>84392</v>
      </c>
      <c r="C33" s="2">
        <v>97790</v>
      </c>
      <c r="D33" s="2">
        <v>1071527</v>
      </c>
      <c r="E33" s="2">
        <v>984582</v>
      </c>
      <c r="F33" s="44">
        <f t="shared" si="0"/>
        <v>-8.1141212493945574</v>
      </c>
      <c r="G33" s="45"/>
      <c r="H33" s="45"/>
      <c r="I33" s="45"/>
    </row>
    <row r="34" spans="1:9" x14ac:dyDescent="0.25">
      <c r="A34" s="46" t="s">
        <v>162</v>
      </c>
      <c r="B34" s="3">
        <v>0</v>
      </c>
      <c r="C34" s="3">
        <v>0</v>
      </c>
      <c r="D34" s="3">
        <v>0</v>
      </c>
      <c r="E34" s="3">
        <v>7061</v>
      </c>
      <c r="F34" s="60" t="e">
        <f t="shared" si="0"/>
        <v>#DIV/0!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5577079</v>
      </c>
      <c r="C35" s="49">
        <f t="shared" ref="C35:E35" si="1">SUM(C7:C34)</f>
        <v>5373733</v>
      </c>
      <c r="D35" s="49">
        <f t="shared" si="1"/>
        <v>65293057</v>
      </c>
      <c r="E35" s="49">
        <f t="shared" si="1"/>
        <v>70906005</v>
      </c>
      <c r="F35" s="50">
        <f t="shared" ref="F35" si="2">((E35*100)/D35)-100</f>
        <v>8.5965464903871833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0</v>
      </c>
      <c r="C39" s="54">
        <f t="shared" si="4"/>
        <v>0</v>
      </c>
      <c r="D39" s="54">
        <f>_xlfn.RANK.EQ(B39,$B$39:$B$66)+COUNTIF($B$39:$B$66,B39)-1</f>
        <v>28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14505706</v>
      </c>
      <c r="G39" s="53">
        <f>LOOKUP(E39,$A$39:$A$66,$C$39:$C$66)</f>
        <v>11696222</v>
      </c>
    </row>
    <row r="40" spans="1:9" x14ac:dyDescent="0.25">
      <c r="A40" s="53" t="str">
        <f t="shared" si="5"/>
        <v>Alicante</v>
      </c>
      <c r="B40" s="54">
        <f t="shared" si="3"/>
        <v>55857</v>
      </c>
      <c r="C40" s="54">
        <f t="shared" si="4"/>
        <v>10271</v>
      </c>
      <c r="D40" s="54">
        <f t="shared" ref="D40:D66" si="7">_xlfn.RANK.EQ(B40,$B$39:$B$66)+COUNTIF($B$39:$B$66,B40)-1</f>
        <v>20</v>
      </c>
      <c r="E40" s="53" t="str">
        <f t="shared" si="6"/>
        <v>Baleares</v>
      </c>
      <c r="F40" s="53">
        <f t="shared" ref="F40:F55" si="8">LOOKUP(E40,$A$39:$A$66,$B$39:$B$66)</f>
        <v>13387541</v>
      </c>
      <c r="G40" s="53">
        <f t="shared" ref="G40:G66" si="9">LOOKUP(E40,$A$39:$A$66,$C$39:$C$66)</f>
        <v>12154705</v>
      </c>
    </row>
    <row r="41" spans="1:9" x14ac:dyDescent="0.25">
      <c r="A41" s="53" t="str">
        <f t="shared" si="5"/>
        <v>Almería</v>
      </c>
      <c r="B41" s="54">
        <f t="shared" si="3"/>
        <v>830848</v>
      </c>
      <c r="C41" s="54">
        <f t="shared" si="4"/>
        <v>856229</v>
      </c>
      <c r="D41" s="54">
        <f t="shared" si="7"/>
        <v>10</v>
      </c>
      <c r="E41" s="53" t="str">
        <f t="shared" si="6"/>
        <v>Valencia</v>
      </c>
      <c r="F41" s="53">
        <f t="shared" si="8"/>
        <v>12946088</v>
      </c>
      <c r="G41" s="53">
        <f t="shared" si="9"/>
        <v>12863187</v>
      </c>
    </row>
    <row r="42" spans="1:9" x14ac:dyDescent="0.25">
      <c r="A42" s="53" t="str">
        <f t="shared" si="5"/>
        <v>Avilés</v>
      </c>
      <c r="B42" s="54">
        <f t="shared" si="3"/>
        <v>210</v>
      </c>
      <c r="C42" s="54">
        <f t="shared" si="4"/>
        <v>0</v>
      </c>
      <c r="D42" s="54">
        <f t="shared" si="7"/>
        <v>24</v>
      </c>
      <c r="E42" s="53" t="str">
        <f t="shared" si="6"/>
        <v>Barcelona</v>
      </c>
      <c r="F42" s="53">
        <f t="shared" si="8"/>
        <v>11620714</v>
      </c>
      <c r="G42" s="53">
        <f t="shared" si="9"/>
        <v>11091756</v>
      </c>
    </row>
    <row r="43" spans="1:9" x14ac:dyDescent="0.25">
      <c r="A43" s="53" t="str">
        <f t="shared" si="5"/>
        <v>Bahía de Algeciras</v>
      </c>
      <c r="B43" s="54">
        <f t="shared" si="3"/>
        <v>14505706</v>
      </c>
      <c r="C43" s="54">
        <f t="shared" si="4"/>
        <v>11696222</v>
      </c>
      <c r="D43" s="54">
        <f t="shared" si="7"/>
        <v>1</v>
      </c>
      <c r="E43" s="53" t="str">
        <f t="shared" si="6"/>
        <v>Las Palmas</v>
      </c>
      <c r="F43" s="53">
        <f t="shared" si="8"/>
        <v>4729172</v>
      </c>
      <c r="G43" s="53">
        <f t="shared" si="9"/>
        <v>4038354</v>
      </c>
    </row>
    <row r="44" spans="1:9" x14ac:dyDescent="0.25">
      <c r="A44" s="53" t="str">
        <f t="shared" si="5"/>
        <v>Bahía de Cádiz</v>
      </c>
      <c r="B44" s="54">
        <f t="shared" si="3"/>
        <v>775132</v>
      </c>
      <c r="C44" s="54">
        <f t="shared" si="4"/>
        <v>748495</v>
      </c>
      <c r="D44" s="54">
        <f t="shared" si="7"/>
        <v>11</v>
      </c>
      <c r="E44" s="53" t="str">
        <f t="shared" si="6"/>
        <v>Santa Cruz de Tenerife</v>
      </c>
      <c r="F44" s="53">
        <f t="shared" si="8"/>
        <v>3981674</v>
      </c>
      <c r="G44" s="53">
        <f t="shared" si="9"/>
        <v>3772772</v>
      </c>
    </row>
    <row r="45" spans="1:9" x14ac:dyDescent="0.25">
      <c r="A45" s="53" t="str">
        <f t="shared" si="5"/>
        <v>Baleares</v>
      </c>
      <c r="B45" s="54">
        <f t="shared" si="3"/>
        <v>13387541</v>
      </c>
      <c r="C45" s="54">
        <f t="shared" si="4"/>
        <v>12154705</v>
      </c>
      <c r="D45" s="54">
        <f t="shared" si="7"/>
        <v>2</v>
      </c>
      <c r="E45" s="53" t="str">
        <f t="shared" si="6"/>
        <v>Santander</v>
      </c>
      <c r="F45" s="53">
        <f t="shared" si="8"/>
        <v>2309819</v>
      </c>
      <c r="G45" s="53">
        <f t="shared" si="9"/>
        <v>2430499</v>
      </c>
    </row>
    <row r="46" spans="1:9" x14ac:dyDescent="0.25">
      <c r="A46" s="53" t="str">
        <f t="shared" si="5"/>
        <v>Barcelona</v>
      </c>
      <c r="B46" s="54">
        <f t="shared" si="3"/>
        <v>11620714</v>
      </c>
      <c r="C46" s="54">
        <f t="shared" si="4"/>
        <v>11091756</v>
      </c>
      <c r="D46" s="54">
        <f t="shared" si="7"/>
        <v>4</v>
      </c>
      <c r="E46" s="53" t="str">
        <f t="shared" si="6"/>
        <v>Bilbao</v>
      </c>
      <c r="F46" s="53">
        <f t="shared" si="8"/>
        <v>1043088</v>
      </c>
      <c r="G46" s="53">
        <f t="shared" si="9"/>
        <v>896437</v>
      </c>
    </row>
    <row r="47" spans="1:9" x14ac:dyDescent="0.25">
      <c r="A47" s="53" t="str">
        <f t="shared" si="5"/>
        <v>Bilbao</v>
      </c>
      <c r="B47" s="54">
        <f t="shared" si="3"/>
        <v>1043088</v>
      </c>
      <c r="C47" s="54">
        <f t="shared" si="4"/>
        <v>896437</v>
      </c>
      <c r="D47" s="54">
        <f t="shared" si="7"/>
        <v>8</v>
      </c>
      <c r="E47" s="53" t="str">
        <f t="shared" si="6"/>
        <v>Vigo</v>
      </c>
      <c r="F47" s="53">
        <f t="shared" si="8"/>
        <v>984582</v>
      </c>
      <c r="G47" s="53">
        <f t="shared" si="9"/>
        <v>1071527</v>
      </c>
    </row>
    <row r="48" spans="1:9" x14ac:dyDescent="0.25">
      <c r="A48" s="53" t="str">
        <f t="shared" si="5"/>
        <v>Cartagena</v>
      </c>
      <c r="B48" s="54">
        <f t="shared" si="3"/>
        <v>0</v>
      </c>
      <c r="C48" s="54">
        <f t="shared" si="4"/>
        <v>2154</v>
      </c>
      <c r="D48" s="54">
        <f t="shared" si="7"/>
        <v>28</v>
      </c>
      <c r="E48" s="53" t="str">
        <f t="shared" si="6"/>
        <v>Almería</v>
      </c>
      <c r="F48" s="53">
        <f t="shared" si="8"/>
        <v>830848</v>
      </c>
      <c r="G48" s="53">
        <f t="shared" si="9"/>
        <v>856229</v>
      </c>
    </row>
    <row r="49" spans="1:7" x14ac:dyDescent="0.25">
      <c r="A49" s="53" t="str">
        <f t="shared" si="5"/>
        <v>Castellón</v>
      </c>
      <c r="B49" s="54">
        <f t="shared" si="3"/>
        <v>325942</v>
      </c>
      <c r="C49" s="54">
        <f t="shared" si="4"/>
        <v>410864</v>
      </c>
      <c r="D49" s="54">
        <f t="shared" si="7"/>
        <v>18</v>
      </c>
      <c r="E49" s="53" t="str">
        <f t="shared" si="6"/>
        <v>Bahía de Cádiz</v>
      </c>
      <c r="F49" s="53">
        <f t="shared" si="8"/>
        <v>775132</v>
      </c>
      <c r="G49" s="53">
        <f t="shared" si="9"/>
        <v>748495</v>
      </c>
    </row>
    <row r="50" spans="1:7" x14ac:dyDescent="0.25">
      <c r="A50" s="53" t="str">
        <f t="shared" si="5"/>
        <v>Ceuta</v>
      </c>
      <c r="B50" s="54">
        <f t="shared" si="3"/>
        <v>565137</v>
      </c>
      <c r="C50" s="54">
        <f t="shared" si="4"/>
        <v>595261</v>
      </c>
      <c r="D50" s="54">
        <f t="shared" si="7"/>
        <v>14</v>
      </c>
      <c r="E50" s="53" t="str">
        <f t="shared" si="6"/>
        <v>Huelva</v>
      </c>
      <c r="F50" s="53">
        <f t="shared" si="8"/>
        <v>589853</v>
      </c>
      <c r="G50" s="53">
        <f t="shared" si="9"/>
        <v>458595</v>
      </c>
    </row>
    <row r="51" spans="1:7" x14ac:dyDescent="0.25">
      <c r="A51" s="53" t="str">
        <f t="shared" si="5"/>
        <v>Ferrol-San Cibrao</v>
      </c>
      <c r="B51" s="54">
        <f t="shared" si="3"/>
        <v>23857</v>
      </c>
      <c r="C51" s="54">
        <f t="shared" si="4"/>
        <v>43942</v>
      </c>
      <c r="D51" s="54">
        <f t="shared" si="7"/>
        <v>22</v>
      </c>
      <c r="E51" s="53" t="str">
        <f t="shared" si="6"/>
        <v>Pasaia</v>
      </c>
      <c r="F51" s="53">
        <f t="shared" si="8"/>
        <v>589084</v>
      </c>
      <c r="G51" s="53">
        <f t="shared" si="9"/>
        <v>559386</v>
      </c>
    </row>
    <row r="52" spans="1:7" x14ac:dyDescent="0.25">
      <c r="A52" s="53" t="str">
        <f t="shared" si="5"/>
        <v>Gijón</v>
      </c>
      <c r="B52" s="54">
        <f t="shared" si="3"/>
        <v>0</v>
      </c>
      <c r="C52" s="54">
        <f t="shared" si="4"/>
        <v>0</v>
      </c>
      <c r="D52" s="54">
        <f t="shared" si="7"/>
        <v>28</v>
      </c>
      <c r="E52" s="53" t="str">
        <f t="shared" si="6"/>
        <v>Ceuta</v>
      </c>
      <c r="F52" s="53">
        <f t="shared" si="8"/>
        <v>565137</v>
      </c>
      <c r="G52" s="53">
        <f t="shared" si="9"/>
        <v>595261</v>
      </c>
    </row>
    <row r="53" spans="1:7" x14ac:dyDescent="0.25">
      <c r="A53" s="53" t="str">
        <f t="shared" si="5"/>
        <v>Huelva</v>
      </c>
      <c r="B53" s="54">
        <f t="shared" si="3"/>
        <v>589853</v>
      </c>
      <c r="C53" s="54">
        <f t="shared" si="4"/>
        <v>458595</v>
      </c>
      <c r="D53" s="54">
        <f t="shared" si="7"/>
        <v>12</v>
      </c>
      <c r="E53" s="53" t="str">
        <f t="shared" si="6"/>
        <v>Tarragona</v>
      </c>
      <c r="F53" s="53">
        <f t="shared" si="8"/>
        <v>504820</v>
      </c>
      <c r="G53" s="53">
        <f t="shared" si="9"/>
        <v>456716</v>
      </c>
    </row>
    <row r="54" spans="1:7" x14ac:dyDescent="0.25">
      <c r="A54" s="53" t="str">
        <f t="shared" si="5"/>
        <v>Las Palmas</v>
      </c>
      <c r="B54" s="54">
        <f t="shared" si="3"/>
        <v>4729172</v>
      </c>
      <c r="C54" s="54">
        <f t="shared" si="4"/>
        <v>4038354</v>
      </c>
      <c r="D54" s="54">
        <f t="shared" si="7"/>
        <v>5</v>
      </c>
      <c r="E54" s="53" t="str">
        <f t="shared" si="6"/>
        <v>Melilla</v>
      </c>
      <c r="F54" s="53">
        <f t="shared" si="8"/>
        <v>480554</v>
      </c>
      <c r="G54" s="53">
        <f t="shared" si="9"/>
        <v>491030</v>
      </c>
    </row>
    <row r="55" spans="1:7" x14ac:dyDescent="0.25">
      <c r="A55" s="53" t="str">
        <f t="shared" si="5"/>
        <v>Málaga</v>
      </c>
      <c r="B55" s="54">
        <f t="shared" si="3"/>
        <v>467930</v>
      </c>
      <c r="C55" s="54">
        <f t="shared" si="4"/>
        <v>468501</v>
      </c>
      <c r="D55" s="54">
        <f t="shared" si="7"/>
        <v>17</v>
      </c>
      <c r="E55" s="53" t="str">
        <f t="shared" si="6"/>
        <v>Málaga</v>
      </c>
      <c r="F55" s="53">
        <f t="shared" si="8"/>
        <v>467930</v>
      </c>
      <c r="G55" s="53">
        <f t="shared" si="9"/>
        <v>468501</v>
      </c>
    </row>
    <row r="56" spans="1:7" x14ac:dyDescent="0.25">
      <c r="A56" s="53" t="str">
        <f t="shared" si="5"/>
        <v>Marín y Ría de Pontevedra</v>
      </c>
      <c r="B56" s="54">
        <f t="shared" si="3"/>
        <v>0</v>
      </c>
      <c r="C56" s="54">
        <f t="shared" si="4"/>
        <v>0</v>
      </c>
      <c r="D56" s="54">
        <f t="shared" si="7"/>
        <v>28</v>
      </c>
      <c r="E56" s="53" t="str">
        <f t="shared" si="6"/>
        <v>Castellón</v>
      </c>
      <c r="F56" s="53">
        <f t="shared" ref="F56:F66" si="10">LOOKUP(E56,$A$39:$A$66,$B$39:$B$66)</f>
        <v>325942</v>
      </c>
      <c r="G56" s="53">
        <f t="shared" si="9"/>
        <v>410864</v>
      </c>
    </row>
    <row r="57" spans="1:7" x14ac:dyDescent="0.25">
      <c r="A57" s="53" t="str">
        <f t="shared" si="5"/>
        <v>Melilla</v>
      </c>
      <c r="B57" s="54">
        <f t="shared" si="3"/>
        <v>480554</v>
      </c>
      <c r="C57" s="54">
        <f t="shared" si="4"/>
        <v>491030</v>
      </c>
      <c r="D57" s="54">
        <f t="shared" si="7"/>
        <v>16</v>
      </c>
      <c r="E57" s="53" t="str">
        <f t="shared" si="6"/>
        <v>Sevilla</v>
      </c>
      <c r="F57" s="53">
        <f t="shared" si="10"/>
        <v>136476</v>
      </c>
      <c r="G57" s="53">
        <f t="shared" si="9"/>
        <v>137584</v>
      </c>
    </row>
    <row r="58" spans="1:7" x14ac:dyDescent="0.25">
      <c r="A58" s="53" t="str">
        <f t="shared" si="5"/>
        <v>Motril</v>
      </c>
      <c r="B58" s="54">
        <f t="shared" si="3"/>
        <v>44860</v>
      </c>
      <c r="C58" s="54">
        <f t="shared" si="4"/>
        <v>38570</v>
      </c>
      <c r="D58" s="54">
        <f t="shared" si="7"/>
        <v>21</v>
      </c>
      <c r="E58" s="53" t="str">
        <f t="shared" si="6"/>
        <v>Alicante</v>
      </c>
      <c r="F58" s="53">
        <f t="shared" si="10"/>
        <v>55857</v>
      </c>
      <c r="G58" s="53">
        <f t="shared" si="9"/>
        <v>10271</v>
      </c>
    </row>
    <row r="59" spans="1:7" x14ac:dyDescent="0.25">
      <c r="A59" s="53" t="str">
        <f t="shared" si="5"/>
        <v>Pasaia</v>
      </c>
      <c r="B59" s="54">
        <f t="shared" si="3"/>
        <v>589084</v>
      </c>
      <c r="C59" s="54">
        <f t="shared" si="4"/>
        <v>559386</v>
      </c>
      <c r="D59" s="54">
        <f t="shared" si="7"/>
        <v>13</v>
      </c>
      <c r="E59" s="53" t="str">
        <f t="shared" si="6"/>
        <v>Motril</v>
      </c>
      <c r="F59" s="53">
        <f t="shared" si="10"/>
        <v>44860</v>
      </c>
      <c r="G59" s="53">
        <f t="shared" si="9"/>
        <v>38570</v>
      </c>
    </row>
    <row r="60" spans="1:7" x14ac:dyDescent="0.25">
      <c r="A60" s="53" t="str">
        <f t="shared" si="5"/>
        <v>Santa Cruz de Tenerife</v>
      </c>
      <c r="B60" s="54">
        <f t="shared" si="3"/>
        <v>3981674</v>
      </c>
      <c r="C60" s="54">
        <f t="shared" si="4"/>
        <v>3772772</v>
      </c>
      <c r="D60" s="54">
        <f t="shared" si="7"/>
        <v>6</v>
      </c>
      <c r="E60" s="53" t="str">
        <f t="shared" si="6"/>
        <v>Ferrol-San Cibrao</v>
      </c>
      <c r="F60" s="53">
        <f t="shared" si="10"/>
        <v>23857</v>
      </c>
      <c r="G60" s="53">
        <f t="shared" si="9"/>
        <v>43942</v>
      </c>
    </row>
    <row r="61" spans="1:7" x14ac:dyDescent="0.25">
      <c r="A61" s="53" t="str">
        <f t="shared" si="5"/>
        <v>Santander</v>
      </c>
      <c r="B61" s="54">
        <f t="shared" si="3"/>
        <v>2309819</v>
      </c>
      <c r="C61" s="54">
        <f t="shared" si="4"/>
        <v>2430499</v>
      </c>
      <c r="D61" s="54">
        <f t="shared" si="7"/>
        <v>7</v>
      </c>
      <c r="E61" s="53" t="str">
        <f t="shared" si="6"/>
        <v>Vilagarcía</v>
      </c>
      <c r="F61" s="53">
        <f t="shared" si="10"/>
        <v>7061</v>
      </c>
      <c r="G61" s="53">
        <f t="shared" si="9"/>
        <v>0</v>
      </c>
    </row>
    <row r="62" spans="1:7" x14ac:dyDescent="0.25">
      <c r="A62" s="53" t="str">
        <f t="shared" si="5"/>
        <v>Sevilla</v>
      </c>
      <c r="B62" s="54">
        <f t="shared" si="3"/>
        <v>136476</v>
      </c>
      <c r="C62" s="54">
        <f t="shared" si="4"/>
        <v>137584</v>
      </c>
      <c r="D62" s="54">
        <f t="shared" si="7"/>
        <v>19</v>
      </c>
      <c r="E62" s="53" t="str">
        <f t="shared" si="6"/>
        <v>Avilés</v>
      </c>
      <c r="F62" s="53">
        <f t="shared" si="10"/>
        <v>210</v>
      </c>
      <c r="G62" s="53">
        <f t="shared" si="9"/>
        <v>0</v>
      </c>
    </row>
    <row r="63" spans="1:7" x14ac:dyDescent="0.25">
      <c r="A63" s="53" t="str">
        <f t="shared" si="5"/>
        <v>Tarragona</v>
      </c>
      <c r="B63" s="54">
        <f t="shared" si="3"/>
        <v>504820</v>
      </c>
      <c r="C63" s="54">
        <f t="shared" si="4"/>
        <v>456716</v>
      </c>
      <c r="D63" s="54">
        <f t="shared" si="7"/>
        <v>15</v>
      </c>
      <c r="E63" s="53" t="e">
        <f t="shared" si="6"/>
        <v>#N/A</v>
      </c>
      <c r="F63" s="53" t="e">
        <f t="shared" si="10"/>
        <v>#N/A</v>
      </c>
      <c r="G63" s="53" t="e">
        <f t="shared" si="9"/>
        <v>#N/A</v>
      </c>
    </row>
    <row r="64" spans="1:7" x14ac:dyDescent="0.25">
      <c r="A64" s="53" t="str">
        <f t="shared" si="5"/>
        <v>Valencia</v>
      </c>
      <c r="B64" s="54">
        <f t="shared" si="3"/>
        <v>12946088</v>
      </c>
      <c r="C64" s="54">
        <f t="shared" si="4"/>
        <v>12863187</v>
      </c>
      <c r="D64" s="54">
        <f t="shared" si="7"/>
        <v>3</v>
      </c>
      <c r="E64" s="53" t="e">
        <f t="shared" si="6"/>
        <v>#N/A</v>
      </c>
      <c r="F64" s="53" t="e">
        <f t="shared" si="10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984582</v>
      </c>
      <c r="C65" s="54">
        <f t="shared" si="4"/>
        <v>1071527</v>
      </c>
      <c r="D65" s="54">
        <f t="shared" si="7"/>
        <v>9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7061</v>
      </c>
      <c r="C66" s="54">
        <f t="shared" si="4"/>
        <v>0</v>
      </c>
      <c r="D66" s="54">
        <f t="shared" si="7"/>
        <v>23</v>
      </c>
      <c r="E66" s="53" t="str">
        <f t="shared" si="6"/>
        <v>A Coruña</v>
      </c>
      <c r="F66" s="53">
        <f t="shared" si="10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E1" s="67" t="s">
        <v>39</v>
      </c>
    </row>
    <row r="2" spans="1:12" s="39" customFormat="1" ht="21" x14ac:dyDescent="0.25">
      <c r="I2" s="67" t="s">
        <v>40</v>
      </c>
    </row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0</v>
      </c>
      <c r="E7" s="2">
        <v>0</v>
      </c>
      <c r="F7" s="44" t="e">
        <f>((E7*100)/D7)-100</f>
        <v>#DIV/0!</v>
      </c>
      <c r="G7" s="45"/>
      <c r="H7" s="45"/>
      <c r="I7" s="45"/>
    </row>
    <row r="8" spans="1:12" x14ac:dyDescent="0.25">
      <c r="A8" s="46" t="s">
        <v>136</v>
      </c>
      <c r="B8" s="3">
        <v>0</v>
      </c>
      <c r="C8" s="3">
        <v>200</v>
      </c>
      <c r="D8" s="3">
        <v>413</v>
      </c>
      <c r="E8" s="3">
        <v>2258</v>
      </c>
      <c r="F8" s="47">
        <f t="shared" ref="F8:F34" si="0">((E8*100)/D8)-100</f>
        <v>446.73123486682812</v>
      </c>
      <c r="G8" s="45"/>
      <c r="H8" s="45"/>
      <c r="I8" s="45"/>
    </row>
    <row r="9" spans="1:12" x14ac:dyDescent="0.25">
      <c r="A9" s="43" t="s">
        <v>137</v>
      </c>
      <c r="B9" s="2">
        <v>1456</v>
      </c>
      <c r="C9" s="2">
        <v>1484</v>
      </c>
      <c r="D9" s="2">
        <v>16664</v>
      </c>
      <c r="E9" s="2">
        <v>19584</v>
      </c>
      <c r="F9" s="44">
        <f t="shared" si="0"/>
        <v>17.522803648583775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0</v>
      </c>
      <c r="E10" s="3">
        <v>0</v>
      </c>
      <c r="F10" s="47" t="e">
        <f t="shared" si="0"/>
        <v>#DIV/0!</v>
      </c>
      <c r="G10" s="45"/>
      <c r="H10" s="45"/>
      <c r="I10" s="45"/>
    </row>
    <row r="11" spans="1:12" x14ac:dyDescent="0.25">
      <c r="A11" s="43" t="s">
        <v>139</v>
      </c>
      <c r="B11" s="2">
        <v>8434</v>
      </c>
      <c r="C11" s="2">
        <v>7222</v>
      </c>
      <c r="D11" s="2">
        <v>108522</v>
      </c>
      <c r="E11" s="2">
        <v>112589</v>
      </c>
      <c r="F11" s="44">
        <f t="shared" si="0"/>
        <v>3.7476272092294636</v>
      </c>
      <c r="G11" s="45"/>
      <c r="H11" s="45"/>
      <c r="I11" s="45"/>
    </row>
    <row r="12" spans="1:12" x14ac:dyDescent="0.25">
      <c r="A12" s="46" t="s">
        <v>140</v>
      </c>
      <c r="B12" s="3">
        <v>1853</v>
      </c>
      <c r="C12" s="3">
        <v>1918</v>
      </c>
      <c r="D12" s="3">
        <v>20241</v>
      </c>
      <c r="E12" s="3">
        <v>22185</v>
      </c>
      <c r="F12" s="47">
        <f t="shared" si="0"/>
        <v>9.60426856380613</v>
      </c>
      <c r="G12" s="45"/>
      <c r="H12" s="45"/>
      <c r="I12" s="45"/>
    </row>
    <row r="13" spans="1:12" x14ac:dyDescent="0.25">
      <c r="A13" s="43" t="s">
        <v>141</v>
      </c>
      <c r="B13" s="2">
        <v>5184</v>
      </c>
      <c r="C13" s="2">
        <v>20350</v>
      </c>
      <c r="D13" s="2">
        <v>37447</v>
      </c>
      <c r="E13" s="2">
        <v>83712</v>
      </c>
      <c r="F13" s="44">
        <f t="shared" si="0"/>
        <v>123.54794776617621</v>
      </c>
      <c r="G13" s="45"/>
      <c r="H13" s="45"/>
      <c r="I13" s="45"/>
    </row>
    <row r="14" spans="1:12" x14ac:dyDescent="0.25">
      <c r="A14" s="46" t="s">
        <v>142</v>
      </c>
      <c r="B14" s="3">
        <v>17382</v>
      </c>
      <c r="C14" s="3">
        <v>14933</v>
      </c>
      <c r="D14" s="3">
        <v>218546</v>
      </c>
      <c r="E14" s="3">
        <v>230736</v>
      </c>
      <c r="F14" s="47">
        <f t="shared" si="0"/>
        <v>5.5777731003999094</v>
      </c>
      <c r="G14" s="45"/>
      <c r="H14" s="45"/>
      <c r="I14" s="45"/>
    </row>
    <row r="15" spans="1:12" x14ac:dyDescent="0.25">
      <c r="A15" s="43" t="s">
        <v>143</v>
      </c>
      <c r="B15" s="2">
        <v>2744</v>
      </c>
      <c r="C15" s="2">
        <v>2386</v>
      </c>
      <c r="D15" s="2">
        <v>22346</v>
      </c>
      <c r="E15" s="2">
        <v>25414</v>
      </c>
      <c r="F15" s="44">
        <f t="shared" si="0"/>
        <v>13.729526537187866</v>
      </c>
      <c r="G15" s="45"/>
      <c r="H15" s="45"/>
      <c r="I15" s="45"/>
    </row>
    <row r="16" spans="1:12" x14ac:dyDescent="0.25">
      <c r="A16" s="46" t="s">
        <v>144</v>
      </c>
      <c r="B16" s="3">
        <v>0</v>
      </c>
      <c r="C16" s="3">
        <v>0</v>
      </c>
      <c r="D16" s="3">
        <v>0</v>
      </c>
      <c r="E16" s="3">
        <v>0</v>
      </c>
      <c r="F16" s="47" t="e">
        <f t="shared" si="0"/>
        <v>#DIV/0!</v>
      </c>
      <c r="G16" s="45"/>
      <c r="H16" s="45"/>
      <c r="I16" s="45"/>
    </row>
    <row r="17" spans="1:9" x14ac:dyDescent="0.25">
      <c r="A17" s="43" t="s">
        <v>145</v>
      </c>
      <c r="B17" s="2">
        <v>5</v>
      </c>
      <c r="C17" s="2">
        <v>21</v>
      </c>
      <c r="D17" s="2">
        <v>6</v>
      </c>
      <c r="E17" s="2">
        <v>19</v>
      </c>
      <c r="F17" s="44">
        <f t="shared" si="0"/>
        <v>216.66666666666669</v>
      </c>
      <c r="G17" s="45"/>
      <c r="H17" s="45"/>
      <c r="I17" s="45"/>
    </row>
    <row r="18" spans="1:9" x14ac:dyDescent="0.25">
      <c r="A18" s="46" t="s">
        <v>146</v>
      </c>
      <c r="B18" s="3">
        <v>1131</v>
      </c>
      <c r="C18" s="3">
        <v>955</v>
      </c>
      <c r="D18" s="3">
        <v>14576</v>
      </c>
      <c r="E18" s="3">
        <v>13542</v>
      </c>
      <c r="F18" s="47">
        <f t="shared" si="0"/>
        <v>-7.0938529088913214</v>
      </c>
      <c r="G18" s="45"/>
      <c r="H18" s="45"/>
      <c r="I18" s="45"/>
    </row>
    <row r="19" spans="1:9" x14ac:dyDescent="0.25">
      <c r="A19" s="43" t="s">
        <v>147</v>
      </c>
      <c r="B19" s="2">
        <v>6</v>
      </c>
      <c r="C19" s="2">
        <v>3</v>
      </c>
      <c r="D19" s="2">
        <v>0</v>
      </c>
      <c r="E19" s="2">
        <v>0</v>
      </c>
      <c r="F19" s="44" t="e">
        <f t="shared" si="0"/>
        <v>#DIV/0!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0</v>
      </c>
      <c r="D20" s="3">
        <v>0</v>
      </c>
      <c r="E20" s="3">
        <v>0</v>
      </c>
      <c r="F20" s="47" t="e">
        <f t="shared" si="0"/>
        <v>#DIV/0!</v>
      </c>
      <c r="G20" s="45"/>
      <c r="H20" s="45"/>
      <c r="I20" s="45"/>
    </row>
    <row r="21" spans="1:9" x14ac:dyDescent="0.25">
      <c r="A21" s="43" t="s">
        <v>149</v>
      </c>
      <c r="B21" s="2">
        <v>2461</v>
      </c>
      <c r="C21" s="2">
        <v>2772</v>
      </c>
      <c r="D21" s="2">
        <v>22716</v>
      </c>
      <c r="E21" s="2">
        <v>28294</v>
      </c>
      <c r="F21" s="44">
        <f t="shared" si="0"/>
        <v>24.555379468216231</v>
      </c>
      <c r="G21" s="45"/>
      <c r="H21" s="45"/>
      <c r="I21" s="45"/>
    </row>
    <row r="22" spans="1:9" x14ac:dyDescent="0.25">
      <c r="A22" s="46" t="s">
        <v>150</v>
      </c>
      <c r="B22" s="3">
        <v>14882</v>
      </c>
      <c r="C22" s="3">
        <v>15531</v>
      </c>
      <c r="D22" s="3">
        <v>153458</v>
      </c>
      <c r="E22" s="3">
        <v>182234</v>
      </c>
      <c r="F22" s="47">
        <f t="shared" si="0"/>
        <v>18.751710565757406</v>
      </c>
      <c r="G22" s="45"/>
      <c r="H22" s="45"/>
      <c r="I22" s="45"/>
    </row>
    <row r="23" spans="1:9" x14ac:dyDescent="0.25">
      <c r="A23" s="43" t="s">
        <v>151</v>
      </c>
      <c r="B23" s="2">
        <v>1524</v>
      </c>
      <c r="C23" s="2">
        <v>1612</v>
      </c>
      <c r="D23" s="2">
        <v>20033</v>
      </c>
      <c r="E23" s="2">
        <v>20508</v>
      </c>
      <c r="F23" s="44">
        <f t="shared" si="0"/>
        <v>2.3710877052862713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0</v>
      </c>
      <c r="E24" s="3">
        <v>0</v>
      </c>
      <c r="F24" s="47" t="e">
        <f t="shared" si="0"/>
        <v>#DIV/0!</v>
      </c>
      <c r="G24" s="45"/>
      <c r="H24" s="45"/>
      <c r="I24" s="45"/>
    </row>
    <row r="25" spans="1:9" x14ac:dyDescent="0.25">
      <c r="A25" s="43" t="s">
        <v>153</v>
      </c>
      <c r="B25" s="2">
        <v>1798</v>
      </c>
      <c r="C25" s="2">
        <v>1738</v>
      </c>
      <c r="D25" s="2">
        <v>21843</v>
      </c>
      <c r="E25" s="2">
        <v>22296</v>
      </c>
      <c r="F25" s="44">
        <f t="shared" si="0"/>
        <v>2.0738909490454631</v>
      </c>
      <c r="G25" s="45"/>
      <c r="H25" s="45"/>
      <c r="I25" s="45"/>
    </row>
    <row r="26" spans="1:9" x14ac:dyDescent="0.25">
      <c r="A26" s="46" t="s">
        <v>154</v>
      </c>
      <c r="B26" s="3">
        <v>183</v>
      </c>
      <c r="C26" s="3">
        <v>403</v>
      </c>
      <c r="D26" s="3">
        <v>1505</v>
      </c>
      <c r="E26" s="3">
        <v>1796</v>
      </c>
      <c r="F26" s="47">
        <f t="shared" si="0"/>
        <v>19.33554817275747</v>
      </c>
      <c r="G26" s="45"/>
      <c r="H26" s="45"/>
      <c r="I26" s="45"/>
    </row>
    <row r="27" spans="1:9" x14ac:dyDescent="0.25">
      <c r="A27" s="43" t="s">
        <v>155</v>
      </c>
      <c r="B27" s="2">
        <v>266</v>
      </c>
      <c r="C27" s="2">
        <v>243</v>
      </c>
      <c r="D27" s="2">
        <v>4397</v>
      </c>
      <c r="E27" s="2">
        <v>3502</v>
      </c>
      <c r="F27" s="44">
        <f t="shared" si="0"/>
        <v>-20.354787355014778</v>
      </c>
      <c r="G27" s="45"/>
      <c r="H27" s="45"/>
      <c r="I27" s="45"/>
    </row>
    <row r="28" spans="1:9" x14ac:dyDescent="0.25">
      <c r="A28" s="46" t="s">
        <v>156</v>
      </c>
      <c r="B28" s="3">
        <v>10121</v>
      </c>
      <c r="C28" s="3">
        <v>10576</v>
      </c>
      <c r="D28" s="3">
        <v>116986</v>
      </c>
      <c r="E28" s="3">
        <v>128356</v>
      </c>
      <c r="F28" s="47">
        <f t="shared" si="0"/>
        <v>9.7191116885781241</v>
      </c>
      <c r="G28" s="45"/>
      <c r="H28" s="45"/>
      <c r="I28" s="45"/>
    </row>
    <row r="29" spans="1:9" x14ac:dyDescent="0.25">
      <c r="A29" s="43" t="s">
        <v>157</v>
      </c>
      <c r="B29" s="2">
        <v>3972</v>
      </c>
      <c r="C29" s="2">
        <v>3424</v>
      </c>
      <c r="D29" s="2">
        <v>40292</v>
      </c>
      <c r="E29" s="2">
        <v>33424</v>
      </c>
      <c r="F29" s="44">
        <f t="shared" si="0"/>
        <v>-17.045567358284529</v>
      </c>
      <c r="G29" s="45"/>
      <c r="H29" s="45"/>
      <c r="I29" s="45"/>
    </row>
    <row r="30" spans="1:9" x14ac:dyDescent="0.25">
      <c r="A30" s="46" t="s">
        <v>158</v>
      </c>
      <c r="B30" s="3">
        <v>599</v>
      </c>
      <c r="C30" s="3">
        <v>592</v>
      </c>
      <c r="D30" s="3">
        <v>5831</v>
      </c>
      <c r="E30" s="3">
        <v>6280</v>
      </c>
      <c r="F30" s="47">
        <f t="shared" si="0"/>
        <v>7.7002229463213894</v>
      </c>
      <c r="G30" s="45"/>
      <c r="H30" s="45"/>
      <c r="I30" s="45"/>
    </row>
    <row r="31" spans="1:9" x14ac:dyDescent="0.25">
      <c r="A31" s="43" t="s">
        <v>159</v>
      </c>
      <c r="B31" s="2">
        <v>1329</v>
      </c>
      <c r="C31" s="2">
        <v>0</v>
      </c>
      <c r="D31" s="2">
        <v>10938</v>
      </c>
      <c r="E31" s="2">
        <v>8644</v>
      </c>
      <c r="F31" s="44">
        <f t="shared" si="0"/>
        <v>-20.972755531175721</v>
      </c>
      <c r="G31" s="45"/>
      <c r="H31" s="45"/>
      <c r="I31" s="45"/>
    </row>
    <row r="32" spans="1:9" x14ac:dyDescent="0.25">
      <c r="A32" s="46" t="s">
        <v>160</v>
      </c>
      <c r="B32" s="3">
        <v>26470</v>
      </c>
      <c r="C32" s="3">
        <v>22544</v>
      </c>
      <c r="D32" s="3">
        <v>340064</v>
      </c>
      <c r="E32" s="3">
        <v>348927</v>
      </c>
      <c r="F32" s="47">
        <f t="shared" si="0"/>
        <v>2.606274113108114</v>
      </c>
      <c r="G32" s="45"/>
      <c r="H32" s="45"/>
      <c r="I32" s="45"/>
    </row>
    <row r="33" spans="1:9" x14ac:dyDescent="0.25">
      <c r="A33" s="43" t="s">
        <v>161</v>
      </c>
      <c r="B33" s="2">
        <v>864</v>
      </c>
      <c r="C33" s="2">
        <v>886</v>
      </c>
      <c r="D33" s="2">
        <v>12259</v>
      </c>
      <c r="E33" s="2">
        <v>9788</v>
      </c>
      <c r="F33" s="44">
        <f t="shared" si="0"/>
        <v>-20.156619626396932</v>
      </c>
      <c r="G33" s="45"/>
      <c r="H33" s="45"/>
      <c r="I33" s="45"/>
    </row>
    <row r="34" spans="1:9" x14ac:dyDescent="0.25">
      <c r="A34" s="46" t="s">
        <v>162</v>
      </c>
      <c r="B34" s="3">
        <v>0</v>
      </c>
      <c r="C34" s="3">
        <v>0</v>
      </c>
      <c r="D34" s="3">
        <v>0</v>
      </c>
      <c r="E34" s="3">
        <v>0</v>
      </c>
      <c r="F34" s="47" t="e">
        <f t="shared" si="0"/>
        <v>#DIV/0!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102664</v>
      </c>
      <c r="C35" s="49">
        <f t="shared" ref="C35:E35" si="1">SUM(C7:C34)</f>
        <v>109793</v>
      </c>
      <c r="D35" s="49">
        <f t="shared" si="1"/>
        <v>1189083</v>
      </c>
      <c r="E35" s="49">
        <f t="shared" si="1"/>
        <v>1304088</v>
      </c>
      <c r="F35" s="50">
        <f t="shared" ref="F35" si="2">((E35*100)/D35)-100</f>
        <v>9.6717386422983083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0</v>
      </c>
      <c r="C39" s="54">
        <f t="shared" si="4"/>
        <v>0</v>
      </c>
      <c r="D39" s="54">
        <f>_xlfn.RANK.EQ(B39,$B$39:$B$66)+COUNTIF($B$39:$B$66,B39)-1</f>
        <v>28</v>
      </c>
      <c r="E39" s="53" t="str">
        <f t="shared" ref="E39:E66" si="6">INDEX($A$39:$B$66,MATCH(ROW()-38,$D$39:$D$66,0),1)</f>
        <v>Valencia</v>
      </c>
      <c r="F39" s="53">
        <f>LOOKUP(E39,$A$39:$A$66,$B$39:$B$66)</f>
        <v>348927</v>
      </c>
      <c r="G39" s="53">
        <f>LOOKUP(E39,$A$39:$A$66,$C$39:$C$66)</f>
        <v>340064</v>
      </c>
    </row>
    <row r="40" spans="1:9" x14ac:dyDescent="0.25">
      <c r="A40" s="53" t="str">
        <f t="shared" si="5"/>
        <v>Alicante</v>
      </c>
      <c r="B40" s="54">
        <f t="shared" si="3"/>
        <v>2258</v>
      </c>
      <c r="C40" s="54">
        <f t="shared" si="4"/>
        <v>413</v>
      </c>
      <c r="D40" s="54">
        <f t="shared" ref="D40:D66" si="7">_xlfn.RANK.EQ(B40,$B$39:$B$66)+COUNTIF($B$39:$B$66,B40)-1</f>
        <v>19</v>
      </c>
      <c r="E40" s="53" t="str">
        <f t="shared" si="6"/>
        <v>Barcelona</v>
      </c>
      <c r="F40" s="53">
        <f t="shared" ref="F40:F66" si="8">LOOKUP(E40,$A$39:$A$66,$B$39:$B$66)</f>
        <v>230736</v>
      </c>
      <c r="G40" s="53">
        <f t="shared" ref="G40:G66" si="9">LOOKUP(E40,$A$39:$A$66,$C$39:$C$66)</f>
        <v>218546</v>
      </c>
    </row>
    <row r="41" spans="1:9" x14ac:dyDescent="0.25">
      <c r="A41" s="53" t="str">
        <f t="shared" si="5"/>
        <v>Almería</v>
      </c>
      <c r="B41" s="54">
        <f t="shared" si="3"/>
        <v>19584</v>
      </c>
      <c r="C41" s="54">
        <f t="shared" si="4"/>
        <v>16664</v>
      </c>
      <c r="D41" s="54">
        <f t="shared" si="7"/>
        <v>13</v>
      </c>
      <c r="E41" s="53" t="str">
        <f t="shared" si="6"/>
        <v>Las Palmas</v>
      </c>
      <c r="F41" s="53">
        <f t="shared" si="8"/>
        <v>182234</v>
      </c>
      <c r="G41" s="53">
        <f t="shared" si="9"/>
        <v>153458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0</v>
      </c>
      <c r="D42" s="54">
        <f t="shared" si="7"/>
        <v>28</v>
      </c>
      <c r="E42" s="53" t="str">
        <f t="shared" si="6"/>
        <v>Santa Cruz de Tenerife</v>
      </c>
      <c r="F42" s="53">
        <f t="shared" si="8"/>
        <v>128356</v>
      </c>
      <c r="G42" s="53">
        <f t="shared" si="9"/>
        <v>116986</v>
      </c>
    </row>
    <row r="43" spans="1:9" x14ac:dyDescent="0.25">
      <c r="A43" s="53" t="str">
        <f t="shared" si="5"/>
        <v>Bahía de Algeciras</v>
      </c>
      <c r="B43" s="54">
        <f t="shared" si="3"/>
        <v>112589</v>
      </c>
      <c r="C43" s="54">
        <f t="shared" si="4"/>
        <v>108522</v>
      </c>
      <c r="D43" s="54">
        <f t="shared" si="7"/>
        <v>5</v>
      </c>
      <c r="E43" s="53" t="str">
        <f t="shared" si="6"/>
        <v>Bahía de Algeciras</v>
      </c>
      <c r="F43" s="53">
        <f t="shared" si="8"/>
        <v>112589</v>
      </c>
      <c r="G43" s="53">
        <f t="shared" si="9"/>
        <v>108522</v>
      </c>
    </row>
    <row r="44" spans="1:9" x14ac:dyDescent="0.25">
      <c r="A44" s="53" t="str">
        <f t="shared" si="5"/>
        <v>Bahía de Cádiz</v>
      </c>
      <c r="B44" s="54">
        <f t="shared" si="3"/>
        <v>22185</v>
      </c>
      <c r="C44" s="54">
        <f t="shared" si="4"/>
        <v>20241</v>
      </c>
      <c r="D44" s="54">
        <f t="shared" si="7"/>
        <v>11</v>
      </c>
      <c r="E44" s="53" t="str">
        <f t="shared" si="6"/>
        <v>Baleares</v>
      </c>
      <c r="F44" s="53">
        <f t="shared" si="8"/>
        <v>83712</v>
      </c>
      <c r="G44" s="53">
        <f t="shared" si="9"/>
        <v>37447</v>
      </c>
    </row>
    <row r="45" spans="1:9" x14ac:dyDescent="0.25">
      <c r="A45" s="53" t="str">
        <f t="shared" si="5"/>
        <v>Baleares</v>
      </c>
      <c r="B45" s="54">
        <f t="shared" si="3"/>
        <v>83712</v>
      </c>
      <c r="C45" s="54">
        <f t="shared" si="4"/>
        <v>37447</v>
      </c>
      <c r="D45" s="54">
        <f t="shared" si="7"/>
        <v>6</v>
      </c>
      <c r="E45" s="53" t="str">
        <f t="shared" si="6"/>
        <v>Santander</v>
      </c>
      <c r="F45" s="53">
        <f t="shared" si="8"/>
        <v>33424</v>
      </c>
      <c r="G45" s="53">
        <f t="shared" si="9"/>
        <v>40292</v>
      </c>
    </row>
    <row r="46" spans="1:9" x14ac:dyDescent="0.25">
      <c r="A46" s="53" t="str">
        <f t="shared" si="5"/>
        <v>Barcelona</v>
      </c>
      <c r="B46" s="54">
        <f t="shared" si="3"/>
        <v>230736</v>
      </c>
      <c r="C46" s="54">
        <f t="shared" si="4"/>
        <v>218546</v>
      </c>
      <c r="D46" s="54">
        <f t="shared" si="7"/>
        <v>2</v>
      </c>
      <c r="E46" s="53" t="str">
        <f t="shared" si="6"/>
        <v>Huelva</v>
      </c>
      <c r="F46" s="53">
        <f t="shared" si="8"/>
        <v>28294</v>
      </c>
      <c r="G46" s="53">
        <f t="shared" si="9"/>
        <v>22716</v>
      </c>
    </row>
    <row r="47" spans="1:9" x14ac:dyDescent="0.25">
      <c r="A47" s="53" t="str">
        <f t="shared" si="5"/>
        <v>Bilbao</v>
      </c>
      <c r="B47" s="54">
        <f t="shared" si="3"/>
        <v>25414</v>
      </c>
      <c r="C47" s="54">
        <f t="shared" si="4"/>
        <v>22346</v>
      </c>
      <c r="D47" s="54">
        <f t="shared" si="7"/>
        <v>9</v>
      </c>
      <c r="E47" s="53" t="str">
        <f t="shared" si="6"/>
        <v>Bilbao</v>
      </c>
      <c r="F47" s="53">
        <f t="shared" si="8"/>
        <v>25414</v>
      </c>
      <c r="G47" s="53">
        <f t="shared" si="9"/>
        <v>22346</v>
      </c>
    </row>
    <row r="48" spans="1:9" x14ac:dyDescent="0.25">
      <c r="A48" s="53" t="str">
        <f t="shared" si="5"/>
        <v>Cartagena</v>
      </c>
      <c r="B48" s="54">
        <f t="shared" si="3"/>
        <v>0</v>
      </c>
      <c r="C48" s="54">
        <f t="shared" si="4"/>
        <v>0</v>
      </c>
      <c r="D48" s="54">
        <f t="shared" si="7"/>
        <v>28</v>
      </c>
      <c r="E48" s="53" t="str">
        <f t="shared" si="6"/>
        <v>Melilla</v>
      </c>
      <c r="F48" s="53">
        <f t="shared" si="8"/>
        <v>22296</v>
      </c>
      <c r="G48" s="53">
        <f t="shared" si="9"/>
        <v>21843</v>
      </c>
    </row>
    <row r="49" spans="1:7" x14ac:dyDescent="0.25">
      <c r="A49" s="53" t="str">
        <f t="shared" si="5"/>
        <v>Castellón</v>
      </c>
      <c r="B49" s="54">
        <f t="shared" si="3"/>
        <v>19</v>
      </c>
      <c r="C49" s="54">
        <f t="shared" si="4"/>
        <v>6</v>
      </c>
      <c r="D49" s="54">
        <f t="shared" si="7"/>
        <v>21</v>
      </c>
      <c r="E49" s="53" t="str">
        <f t="shared" si="6"/>
        <v>Bahía de Cádiz</v>
      </c>
      <c r="F49" s="53">
        <f t="shared" si="8"/>
        <v>22185</v>
      </c>
      <c r="G49" s="53">
        <f t="shared" si="9"/>
        <v>20241</v>
      </c>
    </row>
    <row r="50" spans="1:7" x14ac:dyDescent="0.25">
      <c r="A50" s="53" t="str">
        <f t="shared" si="5"/>
        <v>Ceuta</v>
      </c>
      <c r="B50" s="54">
        <f t="shared" si="3"/>
        <v>13542</v>
      </c>
      <c r="C50" s="54">
        <f t="shared" si="4"/>
        <v>14576</v>
      </c>
      <c r="D50" s="54">
        <f t="shared" si="7"/>
        <v>14</v>
      </c>
      <c r="E50" s="53" t="str">
        <f t="shared" si="6"/>
        <v>Málaga</v>
      </c>
      <c r="F50" s="53">
        <f t="shared" si="8"/>
        <v>20508</v>
      </c>
      <c r="G50" s="53">
        <f t="shared" si="9"/>
        <v>20033</v>
      </c>
    </row>
    <row r="51" spans="1:7" x14ac:dyDescent="0.25">
      <c r="A51" s="53" t="str">
        <f t="shared" si="5"/>
        <v>Ferrol-San Cibrao</v>
      </c>
      <c r="B51" s="54">
        <f t="shared" si="3"/>
        <v>0</v>
      </c>
      <c r="C51" s="54">
        <f t="shared" si="4"/>
        <v>0</v>
      </c>
      <c r="D51" s="54">
        <f t="shared" si="7"/>
        <v>28</v>
      </c>
      <c r="E51" s="53" t="str">
        <f t="shared" si="6"/>
        <v>Almería</v>
      </c>
      <c r="F51" s="53">
        <f t="shared" si="8"/>
        <v>19584</v>
      </c>
      <c r="G51" s="53">
        <f t="shared" si="9"/>
        <v>16664</v>
      </c>
    </row>
    <row r="52" spans="1:7" x14ac:dyDescent="0.25">
      <c r="A52" s="53" t="str">
        <f t="shared" si="5"/>
        <v>Gijón</v>
      </c>
      <c r="B52" s="54">
        <f t="shared" si="3"/>
        <v>0</v>
      </c>
      <c r="C52" s="54">
        <f t="shared" si="4"/>
        <v>0</v>
      </c>
      <c r="D52" s="54">
        <f t="shared" si="7"/>
        <v>28</v>
      </c>
      <c r="E52" s="53" t="str">
        <f t="shared" si="6"/>
        <v>Ceuta</v>
      </c>
      <c r="F52" s="53">
        <f t="shared" si="8"/>
        <v>13542</v>
      </c>
      <c r="G52" s="53">
        <f t="shared" si="9"/>
        <v>14576</v>
      </c>
    </row>
    <row r="53" spans="1:7" x14ac:dyDescent="0.25">
      <c r="A53" s="53" t="str">
        <f t="shared" si="5"/>
        <v>Huelva</v>
      </c>
      <c r="B53" s="54">
        <f t="shared" si="3"/>
        <v>28294</v>
      </c>
      <c r="C53" s="54">
        <f t="shared" si="4"/>
        <v>22716</v>
      </c>
      <c r="D53" s="54">
        <f t="shared" si="7"/>
        <v>8</v>
      </c>
      <c r="E53" s="53" t="str">
        <f t="shared" si="6"/>
        <v>Vigo</v>
      </c>
      <c r="F53" s="53">
        <f t="shared" si="8"/>
        <v>9788</v>
      </c>
      <c r="G53" s="53">
        <f t="shared" si="9"/>
        <v>12259</v>
      </c>
    </row>
    <row r="54" spans="1:7" x14ac:dyDescent="0.25">
      <c r="A54" s="53" t="str">
        <f t="shared" si="5"/>
        <v>Las Palmas</v>
      </c>
      <c r="B54" s="54">
        <f t="shared" si="3"/>
        <v>182234</v>
      </c>
      <c r="C54" s="54">
        <f t="shared" si="4"/>
        <v>153458</v>
      </c>
      <c r="D54" s="54">
        <f t="shared" si="7"/>
        <v>3</v>
      </c>
      <c r="E54" s="53" t="str">
        <f t="shared" si="6"/>
        <v>Tarragona</v>
      </c>
      <c r="F54" s="53">
        <f t="shared" si="8"/>
        <v>8644</v>
      </c>
      <c r="G54" s="53">
        <f t="shared" si="9"/>
        <v>10938</v>
      </c>
    </row>
    <row r="55" spans="1:7" x14ac:dyDescent="0.25">
      <c r="A55" s="53" t="str">
        <f t="shared" si="5"/>
        <v>Málaga</v>
      </c>
      <c r="B55" s="54">
        <f t="shared" si="3"/>
        <v>20508</v>
      </c>
      <c r="C55" s="54">
        <f t="shared" si="4"/>
        <v>20033</v>
      </c>
      <c r="D55" s="54">
        <f t="shared" si="7"/>
        <v>12</v>
      </c>
      <c r="E55" s="53" t="str">
        <f t="shared" si="6"/>
        <v>Sevilla</v>
      </c>
      <c r="F55" s="53">
        <f t="shared" si="8"/>
        <v>6280</v>
      </c>
      <c r="G55" s="53">
        <f t="shared" si="9"/>
        <v>5831</v>
      </c>
    </row>
    <row r="56" spans="1:7" x14ac:dyDescent="0.25">
      <c r="A56" s="53" t="str">
        <f t="shared" si="5"/>
        <v>Marín y Ría de Pontevedra</v>
      </c>
      <c r="B56" s="54">
        <f t="shared" si="3"/>
        <v>0</v>
      </c>
      <c r="C56" s="54">
        <f t="shared" si="4"/>
        <v>0</v>
      </c>
      <c r="D56" s="54">
        <f t="shared" si="7"/>
        <v>28</v>
      </c>
      <c r="E56" s="53" t="str">
        <f t="shared" si="6"/>
        <v>Pasaia</v>
      </c>
      <c r="F56" s="53">
        <f t="shared" si="8"/>
        <v>3502</v>
      </c>
      <c r="G56" s="53">
        <f t="shared" si="9"/>
        <v>4397</v>
      </c>
    </row>
    <row r="57" spans="1:7" x14ac:dyDescent="0.25">
      <c r="A57" s="53" t="str">
        <f t="shared" si="5"/>
        <v>Melilla</v>
      </c>
      <c r="B57" s="54">
        <f t="shared" si="3"/>
        <v>22296</v>
      </c>
      <c r="C57" s="54">
        <f t="shared" si="4"/>
        <v>21843</v>
      </c>
      <c r="D57" s="54">
        <f t="shared" si="7"/>
        <v>10</v>
      </c>
      <c r="E57" s="53" t="str">
        <f t="shared" si="6"/>
        <v>Alicante</v>
      </c>
      <c r="F57" s="53">
        <f t="shared" si="8"/>
        <v>2258</v>
      </c>
      <c r="G57" s="53">
        <f t="shared" si="9"/>
        <v>413</v>
      </c>
    </row>
    <row r="58" spans="1:7" x14ac:dyDescent="0.25">
      <c r="A58" s="53" t="str">
        <f t="shared" si="5"/>
        <v>Motril</v>
      </c>
      <c r="B58" s="54">
        <f t="shared" si="3"/>
        <v>1796</v>
      </c>
      <c r="C58" s="54">
        <f t="shared" si="4"/>
        <v>1505</v>
      </c>
      <c r="D58" s="54">
        <f t="shared" si="7"/>
        <v>20</v>
      </c>
      <c r="E58" s="53" t="str">
        <f t="shared" si="6"/>
        <v>Motril</v>
      </c>
      <c r="F58" s="53">
        <f t="shared" si="8"/>
        <v>1796</v>
      </c>
      <c r="G58" s="53">
        <f t="shared" si="9"/>
        <v>1505</v>
      </c>
    </row>
    <row r="59" spans="1:7" x14ac:dyDescent="0.25">
      <c r="A59" s="53" t="str">
        <f t="shared" si="5"/>
        <v>Pasaia</v>
      </c>
      <c r="B59" s="54">
        <f t="shared" si="3"/>
        <v>3502</v>
      </c>
      <c r="C59" s="54">
        <f t="shared" si="4"/>
        <v>4397</v>
      </c>
      <c r="D59" s="54">
        <f t="shared" si="7"/>
        <v>18</v>
      </c>
      <c r="E59" s="53" t="str">
        <f t="shared" si="6"/>
        <v>Castellón</v>
      </c>
      <c r="F59" s="53">
        <f t="shared" si="8"/>
        <v>19</v>
      </c>
      <c r="G59" s="53">
        <f t="shared" si="9"/>
        <v>6</v>
      </c>
    </row>
    <row r="60" spans="1:7" x14ac:dyDescent="0.25">
      <c r="A60" s="53" t="str">
        <f t="shared" si="5"/>
        <v>Santa Cruz de Tenerife</v>
      </c>
      <c r="B60" s="54">
        <f t="shared" si="3"/>
        <v>128356</v>
      </c>
      <c r="C60" s="54">
        <f t="shared" si="4"/>
        <v>116986</v>
      </c>
      <c r="D60" s="54">
        <f t="shared" si="7"/>
        <v>4</v>
      </c>
      <c r="E60" s="53" t="e">
        <f t="shared" si="6"/>
        <v>#N/A</v>
      </c>
      <c r="F60" s="53" t="e">
        <f t="shared" si="8"/>
        <v>#N/A</v>
      </c>
      <c r="G60" s="53" t="e">
        <f t="shared" si="9"/>
        <v>#N/A</v>
      </c>
    </row>
    <row r="61" spans="1:7" x14ac:dyDescent="0.25">
      <c r="A61" s="53" t="str">
        <f t="shared" si="5"/>
        <v>Santander</v>
      </c>
      <c r="B61" s="54">
        <f t="shared" si="3"/>
        <v>33424</v>
      </c>
      <c r="C61" s="54">
        <f t="shared" si="4"/>
        <v>40292</v>
      </c>
      <c r="D61" s="54">
        <f t="shared" si="7"/>
        <v>7</v>
      </c>
      <c r="E61" s="53" t="e">
        <f t="shared" si="6"/>
        <v>#N/A</v>
      </c>
      <c r="F61" s="53" t="e">
        <f t="shared" si="8"/>
        <v>#N/A</v>
      </c>
      <c r="G61" s="53" t="e">
        <f t="shared" si="9"/>
        <v>#N/A</v>
      </c>
    </row>
    <row r="62" spans="1:7" x14ac:dyDescent="0.25">
      <c r="A62" s="53" t="str">
        <f t="shared" si="5"/>
        <v>Sevilla</v>
      </c>
      <c r="B62" s="54">
        <f t="shared" si="3"/>
        <v>6280</v>
      </c>
      <c r="C62" s="54">
        <f t="shared" si="4"/>
        <v>5831</v>
      </c>
      <c r="D62" s="54">
        <f t="shared" si="7"/>
        <v>17</v>
      </c>
      <c r="E62" s="53" t="e">
        <f t="shared" si="6"/>
        <v>#N/A</v>
      </c>
      <c r="F62" s="53" t="e">
        <f t="shared" si="8"/>
        <v>#N/A</v>
      </c>
      <c r="G62" s="53" t="e">
        <f t="shared" si="9"/>
        <v>#N/A</v>
      </c>
    </row>
    <row r="63" spans="1:7" x14ac:dyDescent="0.25">
      <c r="A63" s="53" t="str">
        <f t="shared" si="5"/>
        <v>Tarragona</v>
      </c>
      <c r="B63" s="54">
        <f t="shared" si="3"/>
        <v>8644</v>
      </c>
      <c r="C63" s="54">
        <f t="shared" si="4"/>
        <v>10938</v>
      </c>
      <c r="D63" s="54">
        <f t="shared" si="7"/>
        <v>16</v>
      </c>
      <c r="E63" s="53" t="e">
        <f t="shared" si="6"/>
        <v>#N/A</v>
      </c>
      <c r="F63" s="53" t="e">
        <f t="shared" si="8"/>
        <v>#N/A</v>
      </c>
      <c r="G63" s="53" t="e">
        <f t="shared" si="9"/>
        <v>#N/A</v>
      </c>
    </row>
    <row r="64" spans="1:7" x14ac:dyDescent="0.25">
      <c r="A64" s="53" t="str">
        <f t="shared" si="5"/>
        <v>Valencia</v>
      </c>
      <c r="B64" s="54">
        <f t="shared" si="3"/>
        <v>348927</v>
      </c>
      <c r="C64" s="54">
        <f t="shared" si="4"/>
        <v>340064</v>
      </c>
      <c r="D64" s="54">
        <f t="shared" si="7"/>
        <v>1</v>
      </c>
      <c r="E64" s="53" t="e">
        <f t="shared" si="6"/>
        <v>#N/A</v>
      </c>
      <c r="F64" s="53" t="e">
        <f t="shared" si="8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9788</v>
      </c>
      <c r="C65" s="54">
        <f t="shared" si="4"/>
        <v>12259</v>
      </c>
      <c r="D65" s="54">
        <f t="shared" si="7"/>
        <v>15</v>
      </c>
      <c r="E65" s="53" t="e">
        <f t="shared" si="6"/>
        <v>#N/A</v>
      </c>
      <c r="F65" s="53" t="e">
        <f t="shared" si="8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0</v>
      </c>
      <c r="C66" s="54">
        <f t="shared" si="4"/>
        <v>0</v>
      </c>
      <c r="D66" s="54">
        <f t="shared" si="7"/>
        <v>28</v>
      </c>
      <c r="E66" s="53" t="str">
        <f t="shared" si="6"/>
        <v>A Coruña</v>
      </c>
      <c r="F66" s="53">
        <f t="shared" si="8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55"/>
      <c r="B68" s="55"/>
      <c r="C68" s="55"/>
      <c r="D68" s="55"/>
      <c r="E68" s="55"/>
      <c r="F68" s="55"/>
    </row>
    <row r="69" spans="1:7" x14ac:dyDescent="0.25">
      <c r="A69" s="56"/>
      <c r="B69" s="57"/>
      <c r="C69" s="57"/>
      <c r="D69" s="57"/>
      <c r="E69" s="57"/>
      <c r="F69" s="58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34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3</v>
      </c>
      <c r="E7" s="2">
        <v>10</v>
      </c>
      <c r="F7" s="44">
        <f>((E7*100)/D7)-100</f>
        <v>233.33333333333331</v>
      </c>
      <c r="G7" s="45"/>
      <c r="H7" s="45"/>
      <c r="I7" s="45"/>
    </row>
    <row r="8" spans="1:12" x14ac:dyDescent="0.25">
      <c r="A8" s="46" t="s">
        <v>136</v>
      </c>
      <c r="B8" s="3">
        <v>18788</v>
      </c>
      <c r="C8" s="3">
        <v>15212</v>
      </c>
      <c r="D8" s="3">
        <v>173058</v>
      </c>
      <c r="E8" s="3">
        <v>210345</v>
      </c>
      <c r="F8" s="47">
        <f t="shared" ref="F8:F34" si="0">((E8*100)/D8)-100</f>
        <v>21.545955691155569</v>
      </c>
      <c r="G8" s="45"/>
      <c r="H8" s="45"/>
      <c r="I8" s="45"/>
    </row>
    <row r="9" spans="1:12" x14ac:dyDescent="0.25">
      <c r="A9" s="43" t="s">
        <v>137</v>
      </c>
      <c r="B9" s="2">
        <v>1899</v>
      </c>
      <c r="C9" s="2">
        <v>1075</v>
      </c>
      <c r="D9" s="2">
        <v>25270</v>
      </c>
      <c r="E9" s="2">
        <v>22068</v>
      </c>
      <c r="F9" s="44">
        <f t="shared" si="0"/>
        <v>-12.671151563118329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22</v>
      </c>
      <c r="E10" s="3">
        <v>0</v>
      </c>
      <c r="F10" s="60">
        <f t="shared" si="0"/>
        <v>-100</v>
      </c>
      <c r="G10" s="45"/>
      <c r="H10" s="45"/>
      <c r="I10" s="45"/>
    </row>
    <row r="11" spans="1:12" x14ac:dyDescent="0.25">
      <c r="A11" s="43" t="s">
        <v>139</v>
      </c>
      <c r="B11" s="2">
        <v>404312</v>
      </c>
      <c r="C11" s="2">
        <v>371636</v>
      </c>
      <c r="D11" s="2">
        <v>4799497</v>
      </c>
      <c r="E11" s="2">
        <v>4767282</v>
      </c>
      <c r="F11" s="44">
        <f t="shared" si="0"/>
        <v>-0.67121617119460097</v>
      </c>
      <c r="G11" s="45"/>
      <c r="H11" s="45"/>
      <c r="I11" s="45"/>
    </row>
    <row r="12" spans="1:12" x14ac:dyDescent="0.25">
      <c r="A12" s="46" t="s">
        <v>140</v>
      </c>
      <c r="B12" s="3">
        <v>18472</v>
      </c>
      <c r="C12" s="3">
        <v>16803</v>
      </c>
      <c r="D12" s="3">
        <v>214868</v>
      </c>
      <c r="E12" s="3">
        <v>217500</v>
      </c>
      <c r="F12" s="47">
        <f t="shared" si="0"/>
        <v>1.2249381015321035</v>
      </c>
      <c r="G12" s="45"/>
      <c r="H12" s="45"/>
      <c r="I12" s="45"/>
    </row>
    <row r="13" spans="1:12" x14ac:dyDescent="0.25">
      <c r="A13" s="43" t="s">
        <v>141</v>
      </c>
      <c r="B13" s="2">
        <v>7840</v>
      </c>
      <c r="C13" s="2">
        <v>6321</v>
      </c>
      <c r="D13" s="2">
        <v>106942</v>
      </c>
      <c r="E13" s="2">
        <v>97232</v>
      </c>
      <c r="F13" s="44">
        <f t="shared" si="0"/>
        <v>-9.0796880552074981</v>
      </c>
      <c r="G13" s="45"/>
      <c r="H13" s="45"/>
      <c r="I13" s="45"/>
    </row>
    <row r="14" spans="1:12" x14ac:dyDescent="0.25">
      <c r="A14" s="46" t="s">
        <v>142</v>
      </c>
      <c r="B14" s="3">
        <v>301553</v>
      </c>
      <c r="C14" s="3">
        <v>279979</v>
      </c>
      <c r="D14" s="3">
        <v>3531324</v>
      </c>
      <c r="E14" s="3">
        <v>3522947</v>
      </c>
      <c r="F14" s="47">
        <f t="shared" si="0"/>
        <v>-0.23721980764155148</v>
      </c>
      <c r="G14" s="45"/>
      <c r="H14" s="45"/>
      <c r="I14" s="45"/>
    </row>
    <row r="15" spans="1:12" x14ac:dyDescent="0.25">
      <c r="A15" s="43" t="s">
        <v>143</v>
      </c>
      <c r="B15" s="2">
        <v>43716</v>
      </c>
      <c r="C15" s="2">
        <v>38083</v>
      </c>
      <c r="D15" s="2">
        <v>538917</v>
      </c>
      <c r="E15" s="2">
        <v>496625</v>
      </c>
      <c r="F15" s="44">
        <f t="shared" si="0"/>
        <v>-7.8475906308392638</v>
      </c>
      <c r="G15" s="45"/>
      <c r="H15" s="45"/>
      <c r="I15" s="45"/>
    </row>
    <row r="16" spans="1:12" x14ac:dyDescent="0.25">
      <c r="A16" s="46" t="s">
        <v>144</v>
      </c>
      <c r="B16" s="3">
        <v>3151</v>
      </c>
      <c r="C16" s="3">
        <v>3363</v>
      </c>
      <c r="D16" s="3">
        <v>50579</v>
      </c>
      <c r="E16" s="3">
        <v>52525</v>
      </c>
      <c r="F16" s="47">
        <f t="shared" si="0"/>
        <v>3.8474465687340569</v>
      </c>
      <c r="G16" s="45"/>
      <c r="H16" s="45"/>
      <c r="I16" s="45"/>
    </row>
    <row r="17" spans="1:9" x14ac:dyDescent="0.25">
      <c r="A17" s="43" t="s">
        <v>145</v>
      </c>
      <c r="B17" s="2">
        <v>10113</v>
      </c>
      <c r="C17" s="2">
        <v>7474</v>
      </c>
      <c r="D17" s="2">
        <v>129877</v>
      </c>
      <c r="E17" s="2">
        <v>103254</v>
      </c>
      <c r="F17" s="44">
        <f t="shared" si="0"/>
        <v>-20.498625622704566</v>
      </c>
      <c r="G17" s="45"/>
      <c r="H17" s="45"/>
      <c r="I17" s="45"/>
    </row>
    <row r="18" spans="1:9" x14ac:dyDescent="0.25">
      <c r="A18" s="46" t="s">
        <v>146</v>
      </c>
      <c r="B18" s="3">
        <v>491</v>
      </c>
      <c r="C18" s="3">
        <v>410</v>
      </c>
      <c r="D18" s="3">
        <v>5874</v>
      </c>
      <c r="E18" s="3">
        <v>5365</v>
      </c>
      <c r="F18" s="47">
        <f t="shared" si="0"/>
        <v>-8.6653047327204575</v>
      </c>
      <c r="G18" s="45"/>
      <c r="H18" s="45"/>
      <c r="I18" s="45"/>
    </row>
    <row r="19" spans="1:9" x14ac:dyDescent="0.25">
      <c r="A19" s="43" t="s">
        <v>147</v>
      </c>
      <c r="B19" s="2">
        <v>1302</v>
      </c>
      <c r="C19" s="2">
        <v>2891</v>
      </c>
      <c r="D19" s="2">
        <v>16844</v>
      </c>
      <c r="E19" s="2">
        <v>37102</v>
      </c>
      <c r="F19" s="44">
        <f t="shared" si="0"/>
        <v>120.26834481120875</v>
      </c>
      <c r="G19" s="45"/>
      <c r="H19" s="45"/>
      <c r="I19" s="45"/>
    </row>
    <row r="20" spans="1:9" x14ac:dyDescent="0.25">
      <c r="A20" s="46" t="s">
        <v>148</v>
      </c>
      <c r="B20" s="3">
        <v>3816</v>
      </c>
      <c r="C20" s="3">
        <v>3867</v>
      </c>
      <c r="D20" s="3">
        <v>57559</v>
      </c>
      <c r="E20" s="3">
        <v>46672</v>
      </c>
      <c r="F20" s="47">
        <f t="shared" si="0"/>
        <v>-18.914505116489167</v>
      </c>
      <c r="G20" s="45"/>
      <c r="H20" s="45"/>
      <c r="I20" s="45"/>
    </row>
    <row r="21" spans="1:9" x14ac:dyDescent="0.25">
      <c r="A21" s="43" t="s">
        <v>149</v>
      </c>
      <c r="B21" s="2">
        <v>7587</v>
      </c>
      <c r="C21" s="2">
        <v>6799</v>
      </c>
      <c r="D21" s="2">
        <v>80589</v>
      </c>
      <c r="E21" s="2">
        <v>81343</v>
      </c>
      <c r="F21" s="44">
        <f t="shared" si="0"/>
        <v>0.93561155989030453</v>
      </c>
      <c r="G21" s="45"/>
      <c r="H21" s="45"/>
      <c r="I21" s="45"/>
    </row>
    <row r="22" spans="1:9" x14ac:dyDescent="0.25">
      <c r="A22" s="46" t="s">
        <v>150</v>
      </c>
      <c r="B22" s="3">
        <v>104236</v>
      </c>
      <c r="C22" s="3">
        <v>102110</v>
      </c>
      <c r="D22" s="3">
        <v>1176501</v>
      </c>
      <c r="E22" s="3">
        <v>1164111</v>
      </c>
      <c r="F22" s="47">
        <f t="shared" si="0"/>
        <v>-1.0531227767762203</v>
      </c>
      <c r="G22" s="45"/>
      <c r="H22" s="45"/>
      <c r="I22" s="45"/>
    </row>
    <row r="23" spans="1:9" x14ac:dyDescent="0.25">
      <c r="A23" s="43" t="s">
        <v>151</v>
      </c>
      <c r="B23" s="2">
        <v>20639</v>
      </c>
      <c r="C23" s="2">
        <v>1839</v>
      </c>
      <c r="D23" s="2">
        <v>236811</v>
      </c>
      <c r="E23" s="2">
        <v>227875</v>
      </c>
      <c r="F23" s="44">
        <f t="shared" si="0"/>
        <v>-3.7734733606124706</v>
      </c>
      <c r="G23" s="45"/>
      <c r="H23" s="45"/>
      <c r="I23" s="45"/>
    </row>
    <row r="24" spans="1:9" x14ac:dyDescent="0.25">
      <c r="A24" s="46" t="s">
        <v>152</v>
      </c>
      <c r="B24" s="3">
        <v>4176</v>
      </c>
      <c r="C24" s="3">
        <v>3399</v>
      </c>
      <c r="D24" s="3">
        <v>41099</v>
      </c>
      <c r="E24" s="3">
        <v>45988</v>
      </c>
      <c r="F24" s="47">
        <f t="shared" si="0"/>
        <v>11.8956665612302</v>
      </c>
      <c r="G24" s="45"/>
      <c r="H24" s="45"/>
      <c r="I24" s="45"/>
    </row>
    <row r="25" spans="1:9" x14ac:dyDescent="0.25">
      <c r="A25" s="43" t="s">
        <v>153</v>
      </c>
      <c r="B25" s="2">
        <v>576</v>
      </c>
      <c r="C25" s="2">
        <v>491</v>
      </c>
      <c r="D25" s="2">
        <v>7919</v>
      </c>
      <c r="E25" s="2">
        <v>5812</v>
      </c>
      <c r="F25" s="44">
        <f t="shared" si="0"/>
        <v>-26.606894809950745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12</v>
      </c>
      <c r="D26" s="3">
        <v>0</v>
      </c>
      <c r="E26" s="3">
        <v>12</v>
      </c>
      <c r="F26" s="47" t="e">
        <f t="shared" si="0"/>
        <v>#DIV/0!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59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42658</v>
      </c>
      <c r="C28" s="3">
        <v>43869</v>
      </c>
      <c r="D28" s="3">
        <v>435909</v>
      </c>
      <c r="E28" s="3">
        <v>479698</v>
      </c>
      <c r="F28" s="47">
        <f t="shared" si="0"/>
        <v>10.045445264952093</v>
      </c>
      <c r="G28" s="45"/>
      <c r="H28" s="45"/>
      <c r="I28" s="45"/>
    </row>
    <row r="29" spans="1:9" x14ac:dyDescent="0.25">
      <c r="A29" s="43" t="s">
        <v>157</v>
      </c>
      <c r="B29" s="2">
        <v>2335</v>
      </c>
      <c r="C29" s="2">
        <v>2137</v>
      </c>
      <c r="D29" s="2">
        <v>37758</v>
      </c>
      <c r="E29" s="2">
        <v>29557</v>
      </c>
      <c r="F29" s="44">
        <f t="shared" si="0"/>
        <v>-21.719900418454372</v>
      </c>
      <c r="G29" s="45"/>
      <c r="H29" s="45"/>
      <c r="I29" s="45"/>
    </row>
    <row r="30" spans="1:9" x14ac:dyDescent="0.25">
      <c r="A30" s="46" t="s">
        <v>158</v>
      </c>
      <c r="B30" s="3">
        <v>13338</v>
      </c>
      <c r="C30" s="3">
        <v>12358</v>
      </c>
      <c r="D30" s="3">
        <v>135742</v>
      </c>
      <c r="E30" s="3">
        <v>141231</v>
      </c>
      <c r="F30" s="47">
        <f t="shared" si="0"/>
        <v>4.0437005495719802</v>
      </c>
      <c r="G30" s="45"/>
      <c r="H30" s="45"/>
      <c r="I30" s="45"/>
    </row>
    <row r="31" spans="1:9" x14ac:dyDescent="0.25">
      <c r="A31" s="43" t="s">
        <v>159</v>
      </c>
      <c r="B31" s="2">
        <v>5110</v>
      </c>
      <c r="C31" s="2">
        <v>4666</v>
      </c>
      <c r="D31" s="2">
        <v>54759</v>
      </c>
      <c r="E31" s="2">
        <v>83335</v>
      </c>
      <c r="F31" s="44">
        <f t="shared" si="0"/>
        <v>52.185028945013613</v>
      </c>
      <c r="G31" s="45"/>
      <c r="H31" s="45"/>
      <c r="I31" s="45"/>
    </row>
    <row r="32" spans="1:9" x14ac:dyDescent="0.25">
      <c r="A32" s="46" t="s">
        <v>160</v>
      </c>
      <c r="B32" s="3">
        <v>441106</v>
      </c>
      <c r="C32" s="3">
        <v>384530</v>
      </c>
      <c r="D32" s="3">
        <v>5604478</v>
      </c>
      <c r="E32" s="3">
        <v>5052272</v>
      </c>
      <c r="F32" s="47">
        <f t="shared" si="0"/>
        <v>-9.8529425934047765</v>
      </c>
      <c r="G32" s="45"/>
      <c r="H32" s="45"/>
      <c r="I32" s="45"/>
    </row>
    <row r="33" spans="1:9" x14ac:dyDescent="0.25">
      <c r="A33" s="43" t="s">
        <v>161</v>
      </c>
      <c r="B33" s="2">
        <v>19850</v>
      </c>
      <c r="C33" s="2">
        <v>18914</v>
      </c>
      <c r="D33" s="2">
        <v>239302</v>
      </c>
      <c r="E33" s="2">
        <v>226129</v>
      </c>
      <c r="F33" s="44">
        <f t="shared" si="0"/>
        <v>-5.5047596760578728</v>
      </c>
      <c r="G33" s="45"/>
      <c r="H33" s="45"/>
      <c r="I33" s="45"/>
    </row>
    <row r="34" spans="1:9" x14ac:dyDescent="0.25">
      <c r="A34" s="46" t="s">
        <v>162</v>
      </c>
      <c r="B34" s="3">
        <v>2528</v>
      </c>
      <c r="C34" s="3">
        <v>2240</v>
      </c>
      <c r="D34" s="3">
        <v>33937</v>
      </c>
      <c r="E34" s="3">
        <v>33136</v>
      </c>
      <c r="F34" s="47">
        <f t="shared" si="0"/>
        <v>-2.360255768040787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1479592</v>
      </c>
      <c r="C35" s="49">
        <f t="shared" ref="C35:E35" si="1">SUM(C7:C34)</f>
        <v>1330478</v>
      </c>
      <c r="D35" s="49">
        <f t="shared" si="1"/>
        <v>17735438</v>
      </c>
      <c r="E35" s="49">
        <f t="shared" si="1"/>
        <v>17149426</v>
      </c>
      <c r="F35" s="50">
        <f t="shared" ref="F35" si="2">((E35*100)/D35)-100</f>
        <v>-3.3041867925675206</v>
      </c>
      <c r="G35" s="45"/>
      <c r="H35" s="45"/>
      <c r="I35" s="45"/>
    </row>
    <row r="36" spans="1:9" x14ac:dyDescent="0.25">
      <c r="A36" s="51" t="s">
        <v>83</v>
      </c>
    </row>
    <row r="37" spans="1:9" x14ac:dyDescent="0.25">
      <c r="A37" s="52"/>
      <c r="D37" s="73"/>
      <c r="E37" s="73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10</v>
      </c>
      <c r="C39" s="54">
        <f t="shared" si="4"/>
        <v>3</v>
      </c>
      <c r="D39" s="54">
        <f>_xlfn.RANK.EQ(B39,$B$39:$B$66)+COUNTIF($B$39:$B$66,B39)-1</f>
        <v>26</v>
      </c>
      <c r="E39" s="53" t="str">
        <f t="shared" ref="E39:E66" si="6">INDEX($A$39:$B$66,MATCH(ROW()-38,$D$39:$D$66,0),1)</f>
        <v>Valencia</v>
      </c>
      <c r="F39" s="53">
        <f>LOOKUP(E39,$A$39:$A$66,$B$39:$B$66)</f>
        <v>5052272</v>
      </c>
      <c r="G39" s="53">
        <f>LOOKUP(E39,$A$39:$A$66,$C$39:$C$66)</f>
        <v>5604478</v>
      </c>
    </row>
    <row r="40" spans="1:9" x14ac:dyDescent="0.25">
      <c r="A40" s="53" t="str">
        <f t="shared" si="5"/>
        <v>Alicante</v>
      </c>
      <c r="B40" s="54">
        <f t="shared" si="3"/>
        <v>210345</v>
      </c>
      <c r="C40" s="54">
        <f t="shared" si="4"/>
        <v>173058</v>
      </c>
      <c r="D40" s="54">
        <f t="shared" ref="D40:D66" si="7">_xlfn.RANK.EQ(B40,$B$39:$B$66)+COUNTIF($B$39:$B$66,B40)-1</f>
        <v>10</v>
      </c>
      <c r="E40" s="53" t="str">
        <f t="shared" si="6"/>
        <v>Bahía de Algeciras</v>
      </c>
      <c r="F40" s="53">
        <f t="shared" ref="F40:F55" si="8">LOOKUP(E40,$A$39:$A$66,$B$39:$B$66)</f>
        <v>4767282</v>
      </c>
      <c r="G40" s="53">
        <f t="shared" ref="G40:G66" si="9">LOOKUP(E40,$A$39:$A$66,$C$39:$C$66)</f>
        <v>4799497</v>
      </c>
    </row>
    <row r="41" spans="1:9" x14ac:dyDescent="0.25">
      <c r="A41" s="53" t="str">
        <f t="shared" si="5"/>
        <v>Almería</v>
      </c>
      <c r="B41" s="54">
        <f t="shared" si="3"/>
        <v>22068</v>
      </c>
      <c r="C41" s="54">
        <f t="shared" si="4"/>
        <v>25270</v>
      </c>
      <c r="D41" s="54">
        <f t="shared" si="7"/>
        <v>22</v>
      </c>
      <c r="E41" s="53" t="str">
        <f t="shared" si="6"/>
        <v>Barcelona</v>
      </c>
      <c r="F41" s="53">
        <f t="shared" si="8"/>
        <v>3522947</v>
      </c>
      <c r="G41" s="53">
        <f t="shared" si="9"/>
        <v>3531324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22</v>
      </c>
      <c r="D42" s="54">
        <f t="shared" si="7"/>
        <v>28</v>
      </c>
      <c r="E42" s="53" t="str">
        <f t="shared" si="6"/>
        <v>Las Palmas</v>
      </c>
      <c r="F42" s="53">
        <f t="shared" si="8"/>
        <v>1164111</v>
      </c>
      <c r="G42" s="53">
        <f t="shared" si="9"/>
        <v>1176501</v>
      </c>
    </row>
    <row r="43" spans="1:9" x14ac:dyDescent="0.25">
      <c r="A43" s="53" t="str">
        <f t="shared" si="5"/>
        <v>Bahía de Algeciras</v>
      </c>
      <c r="B43" s="54">
        <f t="shared" si="3"/>
        <v>4767282</v>
      </c>
      <c r="C43" s="54">
        <f t="shared" si="4"/>
        <v>4799497</v>
      </c>
      <c r="D43" s="54">
        <f t="shared" si="7"/>
        <v>2</v>
      </c>
      <c r="E43" s="53" t="str">
        <f t="shared" si="6"/>
        <v>Bilbao</v>
      </c>
      <c r="F43" s="53">
        <f t="shared" si="8"/>
        <v>496625</v>
      </c>
      <c r="G43" s="53">
        <f t="shared" si="9"/>
        <v>538917</v>
      </c>
    </row>
    <row r="44" spans="1:9" x14ac:dyDescent="0.25">
      <c r="A44" s="53" t="str">
        <f t="shared" si="5"/>
        <v>Bahía de Cádiz</v>
      </c>
      <c r="B44" s="54">
        <f t="shared" si="3"/>
        <v>217500</v>
      </c>
      <c r="C44" s="54">
        <f t="shared" si="4"/>
        <v>214868</v>
      </c>
      <c r="D44" s="54">
        <f t="shared" si="7"/>
        <v>9</v>
      </c>
      <c r="E44" s="53" t="str">
        <f t="shared" si="6"/>
        <v>Santa Cruz de Tenerife</v>
      </c>
      <c r="F44" s="53">
        <f t="shared" si="8"/>
        <v>479698</v>
      </c>
      <c r="G44" s="53">
        <f t="shared" si="9"/>
        <v>435909</v>
      </c>
    </row>
    <row r="45" spans="1:9" x14ac:dyDescent="0.25">
      <c r="A45" s="53" t="str">
        <f t="shared" si="5"/>
        <v>Baleares</v>
      </c>
      <c r="B45" s="54">
        <f t="shared" si="3"/>
        <v>97232</v>
      </c>
      <c r="C45" s="54">
        <f t="shared" si="4"/>
        <v>106942</v>
      </c>
      <c r="D45" s="54">
        <f t="shared" si="7"/>
        <v>13</v>
      </c>
      <c r="E45" s="53" t="str">
        <f t="shared" si="6"/>
        <v>Málaga</v>
      </c>
      <c r="F45" s="53">
        <f t="shared" si="8"/>
        <v>227875</v>
      </c>
      <c r="G45" s="53">
        <f t="shared" si="9"/>
        <v>236811</v>
      </c>
    </row>
    <row r="46" spans="1:9" x14ac:dyDescent="0.25">
      <c r="A46" s="53" t="str">
        <f t="shared" si="5"/>
        <v>Barcelona</v>
      </c>
      <c r="B46" s="54">
        <f t="shared" si="3"/>
        <v>3522947</v>
      </c>
      <c r="C46" s="54">
        <f t="shared" si="4"/>
        <v>3531324</v>
      </c>
      <c r="D46" s="54">
        <f t="shared" si="7"/>
        <v>3</v>
      </c>
      <c r="E46" s="53" t="str">
        <f t="shared" si="6"/>
        <v>Vigo</v>
      </c>
      <c r="F46" s="53">
        <f t="shared" si="8"/>
        <v>226129</v>
      </c>
      <c r="G46" s="53">
        <f t="shared" si="9"/>
        <v>239302</v>
      </c>
    </row>
    <row r="47" spans="1:9" x14ac:dyDescent="0.25">
      <c r="A47" s="53" t="str">
        <f t="shared" si="5"/>
        <v>Bilbao</v>
      </c>
      <c r="B47" s="54">
        <f t="shared" si="3"/>
        <v>496625</v>
      </c>
      <c r="C47" s="54">
        <f t="shared" si="4"/>
        <v>538917</v>
      </c>
      <c r="D47" s="54">
        <f t="shared" si="7"/>
        <v>5</v>
      </c>
      <c r="E47" s="53" t="str">
        <f t="shared" si="6"/>
        <v>Bahía de Cádiz</v>
      </c>
      <c r="F47" s="53">
        <f t="shared" si="8"/>
        <v>217500</v>
      </c>
      <c r="G47" s="53">
        <f t="shared" si="9"/>
        <v>214868</v>
      </c>
    </row>
    <row r="48" spans="1:9" x14ac:dyDescent="0.25">
      <c r="A48" s="53" t="str">
        <f t="shared" si="5"/>
        <v>Cartagena</v>
      </c>
      <c r="B48" s="54">
        <f t="shared" si="3"/>
        <v>52525</v>
      </c>
      <c r="C48" s="54">
        <f t="shared" si="4"/>
        <v>50579</v>
      </c>
      <c r="D48" s="54">
        <f t="shared" si="7"/>
        <v>16</v>
      </c>
      <c r="E48" s="53" t="str">
        <f t="shared" si="6"/>
        <v>Alicante</v>
      </c>
      <c r="F48" s="53">
        <f t="shared" si="8"/>
        <v>210345</v>
      </c>
      <c r="G48" s="53">
        <f t="shared" si="9"/>
        <v>173058</v>
      </c>
    </row>
    <row r="49" spans="1:7" x14ac:dyDescent="0.25">
      <c r="A49" s="53" t="str">
        <f t="shared" si="5"/>
        <v>Castellón</v>
      </c>
      <c r="B49" s="54">
        <f t="shared" si="3"/>
        <v>103254</v>
      </c>
      <c r="C49" s="54">
        <f t="shared" si="4"/>
        <v>129877</v>
      </c>
      <c r="D49" s="54">
        <f t="shared" si="7"/>
        <v>12</v>
      </c>
      <c r="E49" s="53" t="str">
        <f t="shared" si="6"/>
        <v>Sevilla</v>
      </c>
      <c r="F49" s="53">
        <f t="shared" si="8"/>
        <v>141231</v>
      </c>
      <c r="G49" s="53">
        <f t="shared" si="9"/>
        <v>135742</v>
      </c>
    </row>
    <row r="50" spans="1:7" x14ac:dyDescent="0.25">
      <c r="A50" s="53" t="str">
        <f t="shared" si="5"/>
        <v>Ceuta</v>
      </c>
      <c r="B50" s="54">
        <f t="shared" si="3"/>
        <v>5365</v>
      </c>
      <c r="C50" s="54">
        <f t="shared" si="4"/>
        <v>5874</v>
      </c>
      <c r="D50" s="54">
        <f t="shared" si="7"/>
        <v>24</v>
      </c>
      <c r="E50" s="53" t="str">
        <f t="shared" si="6"/>
        <v>Castellón</v>
      </c>
      <c r="F50" s="53">
        <f t="shared" si="8"/>
        <v>103254</v>
      </c>
      <c r="G50" s="53">
        <f t="shared" si="9"/>
        <v>129877</v>
      </c>
    </row>
    <row r="51" spans="1:7" x14ac:dyDescent="0.25">
      <c r="A51" s="53" t="str">
        <f t="shared" si="5"/>
        <v>Ferrol-San Cibrao</v>
      </c>
      <c r="B51" s="54">
        <f t="shared" si="3"/>
        <v>37102</v>
      </c>
      <c r="C51" s="54">
        <f t="shared" si="4"/>
        <v>16844</v>
      </c>
      <c r="D51" s="54">
        <f t="shared" si="7"/>
        <v>19</v>
      </c>
      <c r="E51" s="53" t="str">
        <f t="shared" si="6"/>
        <v>Baleares</v>
      </c>
      <c r="F51" s="53">
        <f t="shared" si="8"/>
        <v>97232</v>
      </c>
      <c r="G51" s="53">
        <f t="shared" si="9"/>
        <v>106942</v>
      </c>
    </row>
    <row r="52" spans="1:7" x14ac:dyDescent="0.25">
      <c r="A52" s="53" t="str">
        <f t="shared" si="5"/>
        <v>Gijón</v>
      </c>
      <c r="B52" s="54">
        <f t="shared" si="3"/>
        <v>46672</v>
      </c>
      <c r="C52" s="54">
        <f t="shared" si="4"/>
        <v>57559</v>
      </c>
      <c r="D52" s="54">
        <f t="shared" si="7"/>
        <v>17</v>
      </c>
      <c r="E52" s="53" t="str">
        <f t="shared" si="6"/>
        <v>Tarragona</v>
      </c>
      <c r="F52" s="53">
        <f t="shared" si="8"/>
        <v>83335</v>
      </c>
      <c r="G52" s="53">
        <f t="shared" si="9"/>
        <v>54759</v>
      </c>
    </row>
    <row r="53" spans="1:7" x14ac:dyDescent="0.25">
      <c r="A53" s="53" t="str">
        <f t="shared" si="5"/>
        <v>Huelva</v>
      </c>
      <c r="B53" s="54">
        <f t="shared" si="3"/>
        <v>81343</v>
      </c>
      <c r="C53" s="54">
        <f t="shared" si="4"/>
        <v>80589</v>
      </c>
      <c r="D53" s="54">
        <f t="shared" si="7"/>
        <v>15</v>
      </c>
      <c r="E53" s="53" t="str">
        <f t="shared" si="6"/>
        <v>Huelva</v>
      </c>
      <c r="F53" s="53">
        <f t="shared" si="8"/>
        <v>81343</v>
      </c>
      <c r="G53" s="53">
        <f t="shared" si="9"/>
        <v>80589</v>
      </c>
    </row>
    <row r="54" spans="1:7" x14ac:dyDescent="0.25">
      <c r="A54" s="53" t="str">
        <f t="shared" si="5"/>
        <v>Las Palmas</v>
      </c>
      <c r="B54" s="54">
        <f t="shared" si="3"/>
        <v>1164111</v>
      </c>
      <c r="C54" s="54">
        <f t="shared" si="4"/>
        <v>1176501</v>
      </c>
      <c r="D54" s="54">
        <f t="shared" si="7"/>
        <v>4</v>
      </c>
      <c r="E54" s="53" t="str">
        <f t="shared" si="6"/>
        <v>Cartagena</v>
      </c>
      <c r="F54" s="53">
        <f t="shared" si="8"/>
        <v>52525</v>
      </c>
      <c r="G54" s="53">
        <f t="shared" si="9"/>
        <v>50579</v>
      </c>
    </row>
    <row r="55" spans="1:7" x14ac:dyDescent="0.25">
      <c r="A55" s="53" t="str">
        <f t="shared" si="5"/>
        <v>Málaga</v>
      </c>
      <c r="B55" s="54">
        <f t="shared" si="3"/>
        <v>227875</v>
      </c>
      <c r="C55" s="54">
        <f t="shared" si="4"/>
        <v>236811</v>
      </c>
      <c r="D55" s="54">
        <f t="shared" si="7"/>
        <v>7</v>
      </c>
      <c r="E55" s="53" t="str">
        <f t="shared" si="6"/>
        <v>Gijón</v>
      </c>
      <c r="F55" s="53">
        <f t="shared" si="8"/>
        <v>46672</v>
      </c>
      <c r="G55" s="53">
        <f t="shared" si="9"/>
        <v>57559</v>
      </c>
    </row>
    <row r="56" spans="1:7" x14ac:dyDescent="0.25">
      <c r="A56" s="53" t="str">
        <f t="shared" si="5"/>
        <v>Marín y Ría de Pontevedra</v>
      </c>
      <c r="B56" s="54">
        <f t="shared" si="3"/>
        <v>45988</v>
      </c>
      <c r="C56" s="54">
        <f t="shared" si="4"/>
        <v>41099</v>
      </c>
      <c r="D56" s="54">
        <f t="shared" si="7"/>
        <v>18</v>
      </c>
      <c r="E56" s="53" t="str">
        <f t="shared" si="6"/>
        <v>Marín y Ría de Pontevedra</v>
      </c>
      <c r="F56" s="53">
        <f t="shared" ref="F56:F66" si="10">LOOKUP(E56,$A$39:$A$66,$B$39:$B$66)</f>
        <v>45988</v>
      </c>
      <c r="G56" s="53">
        <f t="shared" si="9"/>
        <v>41099</v>
      </c>
    </row>
    <row r="57" spans="1:7" x14ac:dyDescent="0.25">
      <c r="A57" s="53" t="str">
        <f t="shared" si="5"/>
        <v>Melilla</v>
      </c>
      <c r="B57" s="54">
        <f t="shared" si="3"/>
        <v>5812</v>
      </c>
      <c r="C57" s="54">
        <f t="shared" si="4"/>
        <v>7919</v>
      </c>
      <c r="D57" s="54">
        <f t="shared" si="7"/>
        <v>23</v>
      </c>
      <c r="E57" s="53" t="str">
        <f t="shared" si="6"/>
        <v>Ferrol-San Cibrao</v>
      </c>
      <c r="F57" s="53">
        <f t="shared" si="10"/>
        <v>37102</v>
      </c>
      <c r="G57" s="53">
        <f t="shared" si="9"/>
        <v>16844</v>
      </c>
    </row>
    <row r="58" spans="1:7" x14ac:dyDescent="0.25">
      <c r="A58" s="53" t="str">
        <f t="shared" si="5"/>
        <v>Motril</v>
      </c>
      <c r="B58" s="54">
        <f t="shared" si="3"/>
        <v>12</v>
      </c>
      <c r="C58" s="54">
        <f t="shared" si="4"/>
        <v>0</v>
      </c>
      <c r="D58" s="54">
        <f t="shared" si="7"/>
        <v>25</v>
      </c>
      <c r="E58" s="53" t="str">
        <f t="shared" si="6"/>
        <v>Vilagarcía</v>
      </c>
      <c r="F58" s="53">
        <f t="shared" si="10"/>
        <v>33136</v>
      </c>
      <c r="G58" s="53">
        <f t="shared" si="9"/>
        <v>33937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str">
        <f t="shared" si="6"/>
        <v>Santander</v>
      </c>
      <c r="F59" s="53">
        <f t="shared" si="10"/>
        <v>29557</v>
      </c>
      <c r="G59" s="53">
        <f t="shared" si="9"/>
        <v>37758</v>
      </c>
    </row>
    <row r="60" spans="1:7" x14ac:dyDescent="0.25">
      <c r="A60" s="53" t="str">
        <f t="shared" si="5"/>
        <v>Santa Cruz de Tenerife</v>
      </c>
      <c r="B60" s="54">
        <f t="shared" si="3"/>
        <v>479698</v>
      </c>
      <c r="C60" s="54">
        <f t="shared" si="4"/>
        <v>435909</v>
      </c>
      <c r="D60" s="54">
        <f t="shared" si="7"/>
        <v>6</v>
      </c>
      <c r="E60" s="53" t="str">
        <f t="shared" si="6"/>
        <v>Almería</v>
      </c>
      <c r="F60" s="53">
        <f t="shared" si="10"/>
        <v>22068</v>
      </c>
      <c r="G60" s="53">
        <f t="shared" si="9"/>
        <v>25270</v>
      </c>
    </row>
    <row r="61" spans="1:7" x14ac:dyDescent="0.25">
      <c r="A61" s="53" t="str">
        <f t="shared" si="5"/>
        <v>Santander</v>
      </c>
      <c r="B61" s="54">
        <f t="shared" si="3"/>
        <v>29557</v>
      </c>
      <c r="C61" s="54">
        <f t="shared" si="4"/>
        <v>37758</v>
      </c>
      <c r="D61" s="54">
        <f t="shared" si="7"/>
        <v>21</v>
      </c>
      <c r="E61" s="53" t="str">
        <f t="shared" si="6"/>
        <v>Melilla</v>
      </c>
      <c r="F61" s="53">
        <f t="shared" si="10"/>
        <v>5812</v>
      </c>
      <c r="G61" s="53">
        <f t="shared" si="9"/>
        <v>7919</v>
      </c>
    </row>
    <row r="62" spans="1:7" x14ac:dyDescent="0.25">
      <c r="A62" s="53" t="str">
        <f t="shared" si="5"/>
        <v>Sevilla</v>
      </c>
      <c r="B62" s="54">
        <f t="shared" si="3"/>
        <v>141231</v>
      </c>
      <c r="C62" s="54">
        <f t="shared" si="4"/>
        <v>135742</v>
      </c>
      <c r="D62" s="54">
        <f t="shared" si="7"/>
        <v>11</v>
      </c>
      <c r="E62" s="53" t="str">
        <f t="shared" si="6"/>
        <v>Ceuta</v>
      </c>
      <c r="F62" s="53">
        <f t="shared" si="10"/>
        <v>5365</v>
      </c>
      <c r="G62" s="53">
        <f t="shared" si="9"/>
        <v>5874</v>
      </c>
    </row>
    <row r="63" spans="1:7" x14ac:dyDescent="0.25">
      <c r="A63" s="53" t="str">
        <f t="shared" si="5"/>
        <v>Tarragona</v>
      </c>
      <c r="B63" s="54">
        <f t="shared" si="3"/>
        <v>83335</v>
      </c>
      <c r="C63" s="54">
        <f t="shared" si="4"/>
        <v>54759</v>
      </c>
      <c r="D63" s="54">
        <f t="shared" si="7"/>
        <v>14</v>
      </c>
      <c r="E63" s="53" t="str">
        <f t="shared" si="6"/>
        <v>Motril</v>
      </c>
      <c r="F63" s="53">
        <f t="shared" si="10"/>
        <v>12</v>
      </c>
      <c r="G63" s="53">
        <f t="shared" si="9"/>
        <v>0</v>
      </c>
    </row>
    <row r="64" spans="1:7" x14ac:dyDescent="0.25">
      <c r="A64" s="53" t="str">
        <f t="shared" si="5"/>
        <v>Valencia</v>
      </c>
      <c r="B64" s="54">
        <f t="shared" si="3"/>
        <v>5052272</v>
      </c>
      <c r="C64" s="54">
        <f t="shared" si="4"/>
        <v>5604478</v>
      </c>
      <c r="D64" s="54">
        <f t="shared" si="7"/>
        <v>1</v>
      </c>
      <c r="E64" s="53" t="str">
        <f t="shared" si="6"/>
        <v>A Coruña</v>
      </c>
      <c r="F64" s="53">
        <f t="shared" si="10"/>
        <v>10</v>
      </c>
      <c r="G64" s="53">
        <f t="shared" si="9"/>
        <v>3</v>
      </c>
    </row>
    <row r="65" spans="1:7" x14ac:dyDescent="0.25">
      <c r="A65" s="53" t="str">
        <f t="shared" si="5"/>
        <v>Vigo</v>
      </c>
      <c r="B65" s="54">
        <f t="shared" si="3"/>
        <v>226129</v>
      </c>
      <c r="C65" s="54">
        <f t="shared" si="4"/>
        <v>239302</v>
      </c>
      <c r="D65" s="54">
        <f t="shared" si="7"/>
        <v>8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33136</v>
      </c>
      <c r="C66" s="54">
        <f t="shared" si="4"/>
        <v>33937</v>
      </c>
      <c r="D66" s="54">
        <f t="shared" si="7"/>
        <v>20</v>
      </c>
      <c r="E66" s="53" t="str">
        <f t="shared" si="6"/>
        <v>Avilés</v>
      </c>
      <c r="F66" s="53">
        <f t="shared" si="10"/>
        <v>0</v>
      </c>
      <c r="G66" s="53">
        <f t="shared" si="9"/>
        <v>22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35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0</v>
      </c>
      <c r="E7" s="2">
        <v>0</v>
      </c>
      <c r="F7" s="44" t="e">
        <f>((E7*100)/D7)-100</f>
        <v>#DIV/0!</v>
      </c>
      <c r="G7" s="45"/>
      <c r="H7" s="45"/>
      <c r="I7" s="45"/>
    </row>
    <row r="8" spans="1:12" x14ac:dyDescent="0.25">
      <c r="A8" s="46" t="s">
        <v>136</v>
      </c>
      <c r="B8" s="3">
        <v>150</v>
      </c>
      <c r="C8" s="3">
        <v>112</v>
      </c>
      <c r="D8" s="3">
        <v>2028</v>
      </c>
      <c r="E8" s="3">
        <v>1531</v>
      </c>
      <c r="F8" s="47">
        <f t="shared" ref="F8:F34" si="0">((E8*100)/D8)-100</f>
        <v>-24.506903353057197</v>
      </c>
      <c r="G8" s="45"/>
      <c r="H8" s="45"/>
      <c r="I8" s="45"/>
    </row>
    <row r="9" spans="1:12" x14ac:dyDescent="0.25">
      <c r="A9" s="43" t="s">
        <v>137</v>
      </c>
      <c r="B9" s="2">
        <v>0</v>
      </c>
      <c r="C9" s="2">
        <v>0</v>
      </c>
      <c r="D9" s="2">
        <v>1</v>
      </c>
      <c r="E9" s="2">
        <v>333</v>
      </c>
      <c r="F9" s="59">
        <f t="shared" si="0"/>
        <v>33200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0</v>
      </c>
      <c r="E10" s="3">
        <v>0</v>
      </c>
      <c r="F10" s="60" t="e">
        <f t="shared" si="0"/>
        <v>#DIV/0!</v>
      </c>
      <c r="G10" s="45"/>
      <c r="H10" s="45"/>
      <c r="I10" s="45"/>
    </row>
    <row r="11" spans="1:12" x14ac:dyDescent="0.25">
      <c r="A11" s="43" t="s">
        <v>139</v>
      </c>
      <c r="B11" s="2">
        <v>345657</v>
      </c>
      <c r="C11" s="2">
        <v>308290</v>
      </c>
      <c r="D11" s="2">
        <v>4084351</v>
      </c>
      <c r="E11" s="2">
        <v>3950284</v>
      </c>
      <c r="F11" s="59">
        <f t="shared" si="0"/>
        <v>-3.2824554011151292</v>
      </c>
      <c r="G11" s="45"/>
      <c r="H11" s="45"/>
      <c r="I11" s="45"/>
    </row>
    <row r="12" spans="1:12" x14ac:dyDescent="0.25">
      <c r="A12" s="46" t="s">
        <v>140</v>
      </c>
      <c r="B12" s="3">
        <v>3247</v>
      </c>
      <c r="C12" s="3">
        <v>1688</v>
      </c>
      <c r="D12" s="3">
        <v>45297</v>
      </c>
      <c r="E12" s="3">
        <v>31802</v>
      </c>
      <c r="F12" s="47">
        <f t="shared" si="0"/>
        <v>-29.792259973066649</v>
      </c>
      <c r="G12" s="45"/>
      <c r="H12" s="45"/>
      <c r="I12" s="45"/>
    </row>
    <row r="13" spans="1:12" x14ac:dyDescent="0.25">
      <c r="A13" s="43" t="s">
        <v>141</v>
      </c>
      <c r="B13" s="2">
        <v>0</v>
      </c>
      <c r="C13" s="2">
        <v>0</v>
      </c>
      <c r="D13" s="2">
        <v>14</v>
      </c>
      <c r="E13" s="2">
        <v>8</v>
      </c>
      <c r="F13" s="44">
        <f t="shared" si="0"/>
        <v>-42.857142857142854</v>
      </c>
      <c r="G13" s="45"/>
      <c r="H13" s="45"/>
      <c r="I13" s="45"/>
    </row>
    <row r="14" spans="1:12" x14ac:dyDescent="0.25">
      <c r="A14" s="46" t="s">
        <v>142</v>
      </c>
      <c r="B14" s="3">
        <v>123252</v>
      </c>
      <c r="C14" s="3">
        <v>110803</v>
      </c>
      <c r="D14" s="3">
        <v>1477242</v>
      </c>
      <c r="E14" s="3">
        <v>1550999</v>
      </c>
      <c r="F14" s="47">
        <f t="shared" si="0"/>
        <v>4.9928853904776673</v>
      </c>
      <c r="G14" s="45"/>
      <c r="H14" s="45"/>
      <c r="I14" s="45"/>
    </row>
    <row r="15" spans="1:12" x14ac:dyDescent="0.25">
      <c r="A15" s="43" t="s">
        <v>143</v>
      </c>
      <c r="B15" s="2">
        <v>493</v>
      </c>
      <c r="C15" s="2">
        <v>387</v>
      </c>
      <c r="D15" s="2">
        <v>2198</v>
      </c>
      <c r="E15" s="2">
        <v>3836</v>
      </c>
      <c r="F15" s="44">
        <f t="shared" si="0"/>
        <v>74.522292993630572</v>
      </c>
      <c r="G15" s="45"/>
      <c r="H15" s="45"/>
      <c r="I15" s="45"/>
    </row>
    <row r="16" spans="1:12" x14ac:dyDescent="0.25">
      <c r="A16" s="46" t="s">
        <v>144</v>
      </c>
      <c r="B16" s="3">
        <v>0</v>
      </c>
      <c r="C16" s="3">
        <v>0</v>
      </c>
      <c r="D16" s="3">
        <v>68</v>
      </c>
      <c r="E16" s="3">
        <v>390</v>
      </c>
      <c r="F16" s="47">
        <f t="shared" si="0"/>
        <v>473.52941176470586</v>
      </c>
      <c r="G16" s="45"/>
      <c r="H16" s="45"/>
      <c r="I16" s="45"/>
    </row>
    <row r="17" spans="1:9" x14ac:dyDescent="0.25">
      <c r="A17" s="43" t="s">
        <v>145</v>
      </c>
      <c r="B17" s="2">
        <v>720</v>
      </c>
      <c r="C17" s="2">
        <v>762</v>
      </c>
      <c r="D17" s="2">
        <v>5782</v>
      </c>
      <c r="E17" s="2">
        <v>3019</v>
      </c>
      <c r="F17" s="44">
        <f t="shared" si="0"/>
        <v>-47.786233137322725</v>
      </c>
      <c r="G17" s="45"/>
      <c r="H17" s="45"/>
      <c r="I17" s="45"/>
    </row>
    <row r="18" spans="1:9" x14ac:dyDescent="0.25">
      <c r="A18" s="46" t="s">
        <v>146</v>
      </c>
      <c r="B18" s="3">
        <v>0</v>
      </c>
      <c r="C18" s="3">
        <v>0</v>
      </c>
      <c r="D18" s="3">
        <v>2</v>
      </c>
      <c r="E18" s="3">
        <v>0</v>
      </c>
      <c r="F18" s="60">
        <f t="shared" si="0"/>
        <v>-100</v>
      </c>
      <c r="G18" s="45"/>
      <c r="H18" s="45"/>
      <c r="I18" s="45"/>
    </row>
    <row r="19" spans="1:9" x14ac:dyDescent="0.25">
      <c r="A19" s="43" t="s">
        <v>147</v>
      </c>
      <c r="B19" s="2">
        <v>0</v>
      </c>
      <c r="C19" s="2">
        <v>0</v>
      </c>
      <c r="D19" s="2">
        <v>0</v>
      </c>
      <c r="E19" s="2">
        <v>3996</v>
      </c>
      <c r="F19" s="59" t="e">
        <f t="shared" si="0"/>
        <v>#DIV/0!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19</v>
      </c>
      <c r="D20" s="3">
        <v>161</v>
      </c>
      <c r="E20" s="3">
        <v>1799</v>
      </c>
      <c r="F20" s="60">
        <f t="shared" si="0"/>
        <v>1017.391304347826</v>
      </c>
      <c r="G20" s="45"/>
      <c r="H20" s="45"/>
      <c r="I20" s="45"/>
    </row>
    <row r="21" spans="1:9" x14ac:dyDescent="0.25">
      <c r="A21" s="43" t="s">
        <v>149</v>
      </c>
      <c r="B21" s="2">
        <v>2</v>
      </c>
      <c r="C21" s="2">
        <v>0</v>
      </c>
      <c r="D21" s="2">
        <v>119</v>
      </c>
      <c r="E21" s="2">
        <v>64</v>
      </c>
      <c r="F21" s="59">
        <f t="shared" si="0"/>
        <v>-46.218487394957982</v>
      </c>
      <c r="G21" s="45"/>
      <c r="H21" s="45"/>
      <c r="I21" s="45"/>
    </row>
    <row r="22" spans="1:9" x14ac:dyDescent="0.25">
      <c r="A22" s="46" t="s">
        <v>150</v>
      </c>
      <c r="B22" s="3">
        <v>53828</v>
      </c>
      <c r="C22" s="3">
        <v>52228</v>
      </c>
      <c r="D22" s="3">
        <v>641757</v>
      </c>
      <c r="E22" s="3">
        <v>576912</v>
      </c>
      <c r="F22" s="60">
        <f t="shared" si="0"/>
        <v>-10.10429181138656</v>
      </c>
      <c r="G22" s="45"/>
      <c r="H22" s="45"/>
      <c r="I22" s="45"/>
    </row>
    <row r="23" spans="1:9" x14ac:dyDescent="0.25">
      <c r="A23" s="43" t="s">
        <v>151</v>
      </c>
      <c r="B23" s="2">
        <v>18750</v>
      </c>
      <c r="C23" s="2">
        <v>62</v>
      </c>
      <c r="D23" s="2">
        <v>211407</v>
      </c>
      <c r="E23" s="2">
        <v>201771</v>
      </c>
      <c r="F23" s="44">
        <f t="shared" si="0"/>
        <v>-4.5580326100838704</v>
      </c>
      <c r="G23" s="45"/>
      <c r="H23" s="45"/>
      <c r="I23" s="45"/>
    </row>
    <row r="24" spans="1:9" x14ac:dyDescent="0.25">
      <c r="A24" s="46" t="s">
        <v>152</v>
      </c>
      <c r="B24" s="3">
        <v>122</v>
      </c>
      <c r="C24" s="3">
        <v>2</v>
      </c>
      <c r="D24" s="3">
        <v>3099</v>
      </c>
      <c r="E24" s="3">
        <v>339</v>
      </c>
      <c r="F24" s="47">
        <f t="shared" si="0"/>
        <v>-89.060987415295259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0</v>
      </c>
      <c r="D25" s="2">
        <v>6</v>
      </c>
      <c r="E25" s="2">
        <v>0</v>
      </c>
      <c r="F25" s="59">
        <f t="shared" si="0"/>
        <v>-100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0</v>
      </c>
      <c r="D26" s="3">
        <v>0</v>
      </c>
      <c r="E26" s="3">
        <v>0</v>
      </c>
      <c r="F26" s="47" t="e">
        <f t="shared" si="0"/>
        <v>#DIV/0!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59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6468</v>
      </c>
      <c r="C28" s="3">
        <v>8558</v>
      </c>
      <c r="D28" s="3">
        <v>41413</v>
      </c>
      <c r="E28" s="3">
        <v>66019</v>
      </c>
      <c r="F28" s="47">
        <f t="shared" si="0"/>
        <v>59.416125371260222</v>
      </c>
      <c r="G28" s="45"/>
      <c r="H28" s="45"/>
      <c r="I28" s="45"/>
    </row>
    <row r="29" spans="1:9" x14ac:dyDescent="0.25">
      <c r="A29" s="43" t="s">
        <v>157</v>
      </c>
      <c r="B29" s="2">
        <v>0</v>
      </c>
      <c r="C29" s="2">
        <v>0</v>
      </c>
      <c r="D29" s="2">
        <v>0</v>
      </c>
      <c r="E29" s="2">
        <v>5</v>
      </c>
      <c r="F29" s="59" t="e">
        <f t="shared" si="0"/>
        <v>#DIV/0!</v>
      </c>
      <c r="G29" s="45"/>
      <c r="H29" s="45"/>
      <c r="I29" s="45"/>
    </row>
    <row r="30" spans="1:9" x14ac:dyDescent="0.25">
      <c r="A30" s="46" t="s">
        <v>158</v>
      </c>
      <c r="B30" s="3">
        <v>0</v>
      </c>
      <c r="C30" s="3">
        <v>0</v>
      </c>
      <c r="D30" s="3">
        <v>0</v>
      </c>
      <c r="E30" s="3">
        <v>0</v>
      </c>
      <c r="F30" s="60" t="e">
        <f t="shared" si="0"/>
        <v>#DIV/0!</v>
      </c>
      <c r="G30" s="45"/>
      <c r="H30" s="45"/>
      <c r="I30" s="45"/>
    </row>
    <row r="31" spans="1:9" x14ac:dyDescent="0.25">
      <c r="A31" s="43" t="s">
        <v>159</v>
      </c>
      <c r="B31" s="2">
        <v>10</v>
      </c>
      <c r="C31" s="2">
        <v>1413</v>
      </c>
      <c r="D31" s="2">
        <v>355</v>
      </c>
      <c r="E31" s="2">
        <v>27260</v>
      </c>
      <c r="F31" s="44">
        <f t="shared" si="0"/>
        <v>7578.8732394366198</v>
      </c>
      <c r="G31" s="45"/>
      <c r="H31" s="45"/>
      <c r="I31" s="45"/>
    </row>
    <row r="32" spans="1:9" x14ac:dyDescent="0.25">
      <c r="A32" s="46" t="s">
        <v>160</v>
      </c>
      <c r="B32" s="3">
        <v>227787</v>
      </c>
      <c r="C32" s="3">
        <v>180482</v>
      </c>
      <c r="D32" s="3">
        <v>2887881</v>
      </c>
      <c r="E32" s="3">
        <v>2391978</v>
      </c>
      <c r="F32" s="47">
        <f t="shared" si="0"/>
        <v>-17.171864076116705</v>
      </c>
      <c r="G32" s="45"/>
      <c r="H32" s="45"/>
      <c r="I32" s="45"/>
    </row>
    <row r="33" spans="1:9" x14ac:dyDescent="0.25">
      <c r="A33" s="43" t="s">
        <v>161</v>
      </c>
      <c r="B33" s="2">
        <v>1256</v>
      </c>
      <c r="C33" s="2">
        <v>802</v>
      </c>
      <c r="D33" s="2">
        <v>10895</v>
      </c>
      <c r="E33" s="2">
        <v>13463</v>
      </c>
      <c r="F33" s="44">
        <f t="shared" si="0"/>
        <v>23.570445158329505</v>
      </c>
      <c r="G33" s="45"/>
      <c r="H33" s="45"/>
      <c r="I33" s="45"/>
    </row>
    <row r="34" spans="1:9" x14ac:dyDescent="0.25">
      <c r="A34" s="46" t="s">
        <v>162</v>
      </c>
      <c r="B34" s="3">
        <v>5</v>
      </c>
      <c r="C34" s="3">
        <v>0</v>
      </c>
      <c r="D34" s="3">
        <v>99</v>
      </c>
      <c r="E34" s="3">
        <v>236</v>
      </c>
      <c r="F34" s="47">
        <f t="shared" si="0"/>
        <v>138.38383838383839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781747</v>
      </c>
      <c r="C35" s="49">
        <f t="shared" ref="C35:E35" si="1">SUM(C7:C34)</f>
        <v>665608</v>
      </c>
      <c r="D35" s="49">
        <f t="shared" si="1"/>
        <v>9414175</v>
      </c>
      <c r="E35" s="49">
        <f t="shared" si="1"/>
        <v>8826044</v>
      </c>
      <c r="F35" s="50">
        <f t="shared" ref="F35" si="2">((E35*100)/D35)-100</f>
        <v>-6.2472919825688393</v>
      </c>
      <c r="G35" s="45"/>
      <c r="H35" s="45"/>
      <c r="I35" s="45"/>
    </row>
    <row r="36" spans="1:9" x14ac:dyDescent="0.25">
      <c r="A36" s="51" t="s">
        <v>84</v>
      </c>
    </row>
    <row r="37" spans="1:9" x14ac:dyDescent="0.25">
      <c r="A37" s="52"/>
      <c r="E37" s="73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4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0</v>
      </c>
      <c r="C39" s="54">
        <f t="shared" si="4"/>
        <v>0</v>
      </c>
      <c r="D39" s="54">
        <f>_xlfn.RANK.EQ(B39,$B$39:$B$66)+COUNTIF($B$39:$B$66,B39)-1</f>
        <v>28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3950284</v>
      </c>
      <c r="G39" s="53">
        <f>LOOKUP(E39,$A$39:$A$66,$C$39:$C$66)</f>
        <v>4084351</v>
      </c>
    </row>
    <row r="40" spans="1:9" x14ac:dyDescent="0.25">
      <c r="A40" s="53" t="str">
        <f t="shared" si="5"/>
        <v>Alicante</v>
      </c>
      <c r="B40" s="54">
        <f t="shared" si="3"/>
        <v>1531</v>
      </c>
      <c r="C40" s="54">
        <f t="shared" si="4"/>
        <v>2028</v>
      </c>
      <c r="D40" s="54">
        <f t="shared" ref="D40:D66" si="7">_xlfn.RANK.EQ(B40,$B$39:$B$66)+COUNTIF($B$39:$B$66,B40)-1</f>
        <v>14</v>
      </c>
      <c r="E40" s="53" t="str">
        <f t="shared" si="6"/>
        <v>Valencia</v>
      </c>
      <c r="F40" s="53">
        <f t="shared" ref="F40:F55" si="8">LOOKUP(E40,$A$39:$A$66,$B$39:$B$66)</f>
        <v>2391978</v>
      </c>
      <c r="G40" s="53">
        <f t="shared" ref="G40:G66" si="9">LOOKUP(E40,$A$39:$A$66,$C$39:$C$66)</f>
        <v>2887881</v>
      </c>
    </row>
    <row r="41" spans="1:9" x14ac:dyDescent="0.25">
      <c r="A41" s="53" t="str">
        <f t="shared" si="5"/>
        <v>Almería</v>
      </c>
      <c r="B41" s="54">
        <f t="shared" si="3"/>
        <v>333</v>
      </c>
      <c r="C41" s="54">
        <f t="shared" si="4"/>
        <v>1</v>
      </c>
      <c r="D41" s="54">
        <f t="shared" si="7"/>
        <v>17</v>
      </c>
      <c r="E41" s="53" t="str">
        <f t="shared" si="6"/>
        <v>Barcelona</v>
      </c>
      <c r="F41" s="53">
        <f t="shared" si="8"/>
        <v>1550999</v>
      </c>
      <c r="G41" s="53">
        <f t="shared" si="9"/>
        <v>1477242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0</v>
      </c>
      <c r="D42" s="54">
        <f t="shared" si="7"/>
        <v>28</v>
      </c>
      <c r="E42" s="53" t="str">
        <f t="shared" si="6"/>
        <v>Las Palmas</v>
      </c>
      <c r="F42" s="53">
        <f t="shared" si="8"/>
        <v>576912</v>
      </c>
      <c r="G42" s="53">
        <f t="shared" si="9"/>
        <v>641757</v>
      </c>
    </row>
    <row r="43" spans="1:9" x14ac:dyDescent="0.25">
      <c r="A43" s="53" t="str">
        <f t="shared" si="5"/>
        <v>Bahía de Algeciras</v>
      </c>
      <c r="B43" s="54">
        <f t="shared" si="3"/>
        <v>3950284</v>
      </c>
      <c r="C43" s="54">
        <f t="shared" si="4"/>
        <v>4084351</v>
      </c>
      <c r="D43" s="54">
        <f t="shared" si="7"/>
        <v>1</v>
      </c>
      <c r="E43" s="53" t="str">
        <f t="shared" si="6"/>
        <v>Málaga</v>
      </c>
      <c r="F43" s="53">
        <f t="shared" si="8"/>
        <v>201771</v>
      </c>
      <c r="G43" s="53">
        <f t="shared" si="9"/>
        <v>211407</v>
      </c>
    </row>
    <row r="44" spans="1:9" x14ac:dyDescent="0.25">
      <c r="A44" s="53" t="str">
        <f t="shared" si="5"/>
        <v>Bahía de Cádiz</v>
      </c>
      <c r="B44" s="54">
        <f t="shared" si="3"/>
        <v>31802</v>
      </c>
      <c r="C44" s="54">
        <f t="shared" si="4"/>
        <v>45297</v>
      </c>
      <c r="D44" s="54">
        <f t="shared" si="7"/>
        <v>7</v>
      </c>
      <c r="E44" s="53" t="str">
        <f t="shared" si="6"/>
        <v>Santa Cruz de Tenerife</v>
      </c>
      <c r="F44" s="53">
        <f t="shared" si="8"/>
        <v>66019</v>
      </c>
      <c r="G44" s="53">
        <f t="shared" si="9"/>
        <v>41413</v>
      </c>
    </row>
    <row r="45" spans="1:9" x14ac:dyDescent="0.25">
      <c r="A45" s="53" t="str">
        <f t="shared" si="5"/>
        <v>Baleares</v>
      </c>
      <c r="B45" s="54">
        <f t="shared" si="3"/>
        <v>8</v>
      </c>
      <c r="C45" s="54">
        <f t="shared" si="4"/>
        <v>14</v>
      </c>
      <c r="D45" s="54">
        <f t="shared" si="7"/>
        <v>20</v>
      </c>
      <c r="E45" s="53" t="str">
        <f t="shared" si="6"/>
        <v>Bahía de Cádiz</v>
      </c>
      <c r="F45" s="53">
        <f t="shared" si="8"/>
        <v>31802</v>
      </c>
      <c r="G45" s="53">
        <f t="shared" si="9"/>
        <v>45297</v>
      </c>
    </row>
    <row r="46" spans="1:9" x14ac:dyDescent="0.25">
      <c r="A46" s="53" t="str">
        <f t="shared" si="5"/>
        <v>Barcelona</v>
      </c>
      <c r="B46" s="54">
        <f t="shared" si="3"/>
        <v>1550999</v>
      </c>
      <c r="C46" s="54">
        <f t="shared" si="4"/>
        <v>1477242</v>
      </c>
      <c r="D46" s="54">
        <f t="shared" si="7"/>
        <v>3</v>
      </c>
      <c r="E46" s="53" t="str">
        <f t="shared" si="6"/>
        <v>Tarragona</v>
      </c>
      <c r="F46" s="53">
        <f t="shared" si="8"/>
        <v>27260</v>
      </c>
      <c r="G46" s="53">
        <f t="shared" si="9"/>
        <v>355</v>
      </c>
    </row>
    <row r="47" spans="1:9" x14ac:dyDescent="0.25">
      <c r="A47" s="53" t="str">
        <f t="shared" si="5"/>
        <v>Bilbao</v>
      </c>
      <c r="B47" s="54">
        <f t="shared" si="3"/>
        <v>3836</v>
      </c>
      <c r="C47" s="54">
        <f t="shared" si="4"/>
        <v>2198</v>
      </c>
      <c r="D47" s="54">
        <f t="shared" si="7"/>
        <v>11</v>
      </c>
      <c r="E47" s="53" t="str">
        <f t="shared" si="6"/>
        <v>Vigo</v>
      </c>
      <c r="F47" s="53">
        <f t="shared" si="8"/>
        <v>13463</v>
      </c>
      <c r="G47" s="53">
        <f t="shared" si="9"/>
        <v>10895</v>
      </c>
    </row>
    <row r="48" spans="1:9" x14ac:dyDescent="0.25">
      <c r="A48" s="53" t="str">
        <f t="shared" si="5"/>
        <v>Cartagena</v>
      </c>
      <c r="B48" s="54">
        <f t="shared" si="3"/>
        <v>390</v>
      </c>
      <c r="C48" s="54">
        <f t="shared" si="4"/>
        <v>68</v>
      </c>
      <c r="D48" s="54">
        <f t="shared" si="7"/>
        <v>15</v>
      </c>
      <c r="E48" s="53" t="str">
        <f t="shared" si="6"/>
        <v>Ferrol-San Cibrao</v>
      </c>
      <c r="F48" s="53">
        <f t="shared" si="8"/>
        <v>3996</v>
      </c>
      <c r="G48" s="53">
        <f t="shared" si="9"/>
        <v>0</v>
      </c>
    </row>
    <row r="49" spans="1:7" x14ac:dyDescent="0.25">
      <c r="A49" s="53" t="str">
        <f t="shared" si="5"/>
        <v>Castellón</v>
      </c>
      <c r="B49" s="54">
        <f t="shared" si="3"/>
        <v>3019</v>
      </c>
      <c r="C49" s="54">
        <f t="shared" si="4"/>
        <v>5782</v>
      </c>
      <c r="D49" s="54">
        <f t="shared" si="7"/>
        <v>12</v>
      </c>
      <c r="E49" s="53" t="str">
        <f t="shared" si="6"/>
        <v>Bilbao</v>
      </c>
      <c r="F49" s="53">
        <f t="shared" si="8"/>
        <v>3836</v>
      </c>
      <c r="G49" s="53">
        <f t="shared" si="9"/>
        <v>2198</v>
      </c>
    </row>
    <row r="50" spans="1:7" x14ac:dyDescent="0.25">
      <c r="A50" s="53" t="str">
        <f t="shared" si="5"/>
        <v>Ceuta</v>
      </c>
      <c r="B50" s="54">
        <f t="shared" si="3"/>
        <v>0</v>
      </c>
      <c r="C50" s="54">
        <f t="shared" si="4"/>
        <v>2</v>
      </c>
      <c r="D50" s="54">
        <f t="shared" si="7"/>
        <v>28</v>
      </c>
      <c r="E50" s="53" t="str">
        <f t="shared" si="6"/>
        <v>Castellón</v>
      </c>
      <c r="F50" s="53">
        <f t="shared" si="8"/>
        <v>3019</v>
      </c>
      <c r="G50" s="53">
        <f t="shared" si="9"/>
        <v>5782</v>
      </c>
    </row>
    <row r="51" spans="1:7" x14ac:dyDescent="0.25">
      <c r="A51" s="53" t="str">
        <f t="shared" si="5"/>
        <v>Ferrol-San Cibrao</v>
      </c>
      <c r="B51" s="54">
        <f t="shared" si="3"/>
        <v>3996</v>
      </c>
      <c r="C51" s="54">
        <f t="shared" si="4"/>
        <v>0</v>
      </c>
      <c r="D51" s="54">
        <f t="shared" si="7"/>
        <v>10</v>
      </c>
      <c r="E51" s="53" t="str">
        <f t="shared" si="6"/>
        <v>Gijón</v>
      </c>
      <c r="F51" s="53">
        <f t="shared" si="8"/>
        <v>1799</v>
      </c>
      <c r="G51" s="53">
        <f t="shared" si="9"/>
        <v>161</v>
      </c>
    </row>
    <row r="52" spans="1:7" x14ac:dyDescent="0.25">
      <c r="A52" s="53" t="str">
        <f t="shared" si="5"/>
        <v>Gijón</v>
      </c>
      <c r="B52" s="54">
        <f t="shared" si="3"/>
        <v>1799</v>
      </c>
      <c r="C52" s="54">
        <f t="shared" si="4"/>
        <v>161</v>
      </c>
      <c r="D52" s="54">
        <f t="shared" si="7"/>
        <v>13</v>
      </c>
      <c r="E52" s="53" t="str">
        <f t="shared" si="6"/>
        <v>Alicante</v>
      </c>
      <c r="F52" s="53">
        <f t="shared" si="8"/>
        <v>1531</v>
      </c>
      <c r="G52" s="53">
        <f t="shared" si="9"/>
        <v>2028</v>
      </c>
    </row>
    <row r="53" spans="1:7" x14ac:dyDescent="0.25">
      <c r="A53" s="53" t="str">
        <f t="shared" si="5"/>
        <v>Huelva</v>
      </c>
      <c r="B53" s="54">
        <f t="shared" si="3"/>
        <v>64</v>
      </c>
      <c r="C53" s="54">
        <f t="shared" si="4"/>
        <v>119</v>
      </c>
      <c r="D53" s="54">
        <f t="shared" si="7"/>
        <v>19</v>
      </c>
      <c r="E53" s="53" t="str">
        <f t="shared" si="6"/>
        <v>Cartagena</v>
      </c>
      <c r="F53" s="53">
        <f t="shared" si="8"/>
        <v>390</v>
      </c>
      <c r="G53" s="53">
        <f t="shared" si="9"/>
        <v>68</v>
      </c>
    </row>
    <row r="54" spans="1:7" x14ac:dyDescent="0.25">
      <c r="A54" s="53" t="str">
        <f t="shared" si="5"/>
        <v>Las Palmas</v>
      </c>
      <c r="B54" s="54">
        <f t="shared" si="3"/>
        <v>576912</v>
      </c>
      <c r="C54" s="54">
        <f t="shared" si="4"/>
        <v>641757</v>
      </c>
      <c r="D54" s="54">
        <f t="shared" si="7"/>
        <v>4</v>
      </c>
      <c r="E54" s="53" t="str">
        <f t="shared" si="6"/>
        <v>Marín y Ría de Pontevedra</v>
      </c>
      <c r="F54" s="53">
        <f t="shared" si="8"/>
        <v>339</v>
      </c>
      <c r="G54" s="53">
        <f t="shared" si="9"/>
        <v>3099</v>
      </c>
    </row>
    <row r="55" spans="1:7" x14ac:dyDescent="0.25">
      <c r="A55" s="53" t="str">
        <f t="shared" si="5"/>
        <v>Málaga</v>
      </c>
      <c r="B55" s="54">
        <f t="shared" si="3"/>
        <v>201771</v>
      </c>
      <c r="C55" s="54">
        <f t="shared" si="4"/>
        <v>211407</v>
      </c>
      <c r="D55" s="54">
        <f t="shared" si="7"/>
        <v>5</v>
      </c>
      <c r="E55" s="53" t="str">
        <f t="shared" si="6"/>
        <v>Almería</v>
      </c>
      <c r="F55" s="53">
        <f t="shared" si="8"/>
        <v>333</v>
      </c>
      <c r="G55" s="53">
        <f t="shared" si="9"/>
        <v>1</v>
      </c>
    </row>
    <row r="56" spans="1:7" x14ac:dyDescent="0.25">
      <c r="A56" s="53" t="str">
        <f t="shared" si="5"/>
        <v>Marín y Ría de Pontevedra</v>
      </c>
      <c r="B56" s="54">
        <f t="shared" si="3"/>
        <v>339</v>
      </c>
      <c r="C56" s="54">
        <f t="shared" si="4"/>
        <v>3099</v>
      </c>
      <c r="D56" s="54">
        <f t="shared" si="7"/>
        <v>16</v>
      </c>
      <c r="E56" s="53" t="str">
        <f t="shared" si="6"/>
        <v>Vilagarcía</v>
      </c>
      <c r="F56" s="53">
        <f t="shared" ref="F56:F66" si="10">LOOKUP(E56,$A$39:$A$66,$B$39:$B$66)</f>
        <v>236</v>
      </c>
      <c r="G56" s="53">
        <f t="shared" si="9"/>
        <v>99</v>
      </c>
    </row>
    <row r="57" spans="1:7" x14ac:dyDescent="0.25">
      <c r="A57" s="53" t="str">
        <f t="shared" si="5"/>
        <v>Melilla</v>
      </c>
      <c r="B57" s="54">
        <f t="shared" si="3"/>
        <v>0</v>
      </c>
      <c r="C57" s="54">
        <f t="shared" si="4"/>
        <v>6</v>
      </c>
      <c r="D57" s="54">
        <f t="shared" si="7"/>
        <v>28</v>
      </c>
      <c r="E57" s="53" t="str">
        <f t="shared" si="6"/>
        <v>Huelva</v>
      </c>
      <c r="F57" s="53">
        <f t="shared" si="10"/>
        <v>64</v>
      </c>
      <c r="G57" s="53">
        <f t="shared" si="9"/>
        <v>119</v>
      </c>
    </row>
    <row r="58" spans="1:7" x14ac:dyDescent="0.25">
      <c r="A58" s="53" t="str">
        <f t="shared" si="5"/>
        <v>Motril</v>
      </c>
      <c r="B58" s="54">
        <f t="shared" si="3"/>
        <v>0</v>
      </c>
      <c r="C58" s="54">
        <f t="shared" si="4"/>
        <v>0</v>
      </c>
      <c r="D58" s="54">
        <f t="shared" si="7"/>
        <v>28</v>
      </c>
      <c r="E58" s="53" t="str">
        <f t="shared" si="6"/>
        <v>Baleares</v>
      </c>
      <c r="F58" s="53">
        <f t="shared" si="10"/>
        <v>8</v>
      </c>
      <c r="G58" s="53">
        <f t="shared" si="9"/>
        <v>14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str">
        <f t="shared" si="6"/>
        <v>Santander</v>
      </c>
      <c r="F59" s="53">
        <f t="shared" si="10"/>
        <v>5</v>
      </c>
      <c r="G59" s="53">
        <f t="shared" si="9"/>
        <v>0</v>
      </c>
    </row>
    <row r="60" spans="1:7" x14ac:dyDescent="0.25">
      <c r="A60" s="53" t="str">
        <f t="shared" si="5"/>
        <v>Santa Cruz de Tenerife</v>
      </c>
      <c r="B60" s="54">
        <f t="shared" si="3"/>
        <v>66019</v>
      </c>
      <c r="C60" s="54">
        <f t="shared" si="4"/>
        <v>41413</v>
      </c>
      <c r="D60" s="54">
        <f t="shared" si="7"/>
        <v>6</v>
      </c>
      <c r="E60" s="53" t="e">
        <f t="shared" si="6"/>
        <v>#N/A</v>
      </c>
      <c r="F60" s="53" t="e">
        <f t="shared" si="10"/>
        <v>#N/A</v>
      </c>
      <c r="G60" s="53" t="e">
        <f t="shared" si="9"/>
        <v>#N/A</v>
      </c>
    </row>
    <row r="61" spans="1:7" x14ac:dyDescent="0.25">
      <c r="A61" s="53" t="str">
        <f t="shared" si="5"/>
        <v>Santander</v>
      </c>
      <c r="B61" s="54">
        <f t="shared" si="3"/>
        <v>5</v>
      </c>
      <c r="C61" s="54">
        <f t="shared" si="4"/>
        <v>0</v>
      </c>
      <c r="D61" s="54">
        <f t="shared" si="7"/>
        <v>21</v>
      </c>
      <c r="E61" s="53" t="e">
        <f t="shared" si="6"/>
        <v>#N/A</v>
      </c>
      <c r="F61" s="53" t="e">
        <f t="shared" si="10"/>
        <v>#N/A</v>
      </c>
      <c r="G61" s="53" t="e">
        <f t="shared" si="9"/>
        <v>#N/A</v>
      </c>
    </row>
    <row r="62" spans="1:7" x14ac:dyDescent="0.25">
      <c r="A62" s="53" t="str">
        <f t="shared" si="5"/>
        <v>Sevilla</v>
      </c>
      <c r="B62" s="54">
        <f t="shared" si="3"/>
        <v>0</v>
      </c>
      <c r="C62" s="54">
        <f t="shared" si="4"/>
        <v>0</v>
      </c>
      <c r="D62" s="54">
        <f t="shared" si="7"/>
        <v>28</v>
      </c>
      <c r="E62" s="53" t="e">
        <f t="shared" si="6"/>
        <v>#N/A</v>
      </c>
      <c r="F62" s="53" t="e">
        <f t="shared" si="10"/>
        <v>#N/A</v>
      </c>
      <c r="G62" s="53" t="e">
        <f t="shared" si="9"/>
        <v>#N/A</v>
      </c>
    </row>
    <row r="63" spans="1:7" x14ac:dyDescent="0.25">
      <c r="A63" s="53" t="str">
        <f t="shared" si="5"/>
        <v>Tarragona</v>
      </c>
      <c r="B63" s="54">
        <f t="shared" si="3"/>
        <v>27260</v>
      </c>
      <c r="C63" s="54">
        <f t="shared" si="4"/>
        <v>355</v>
      </c>
      <c r="D63" s="54">
        <f t="shared" si="7"/>
        <v>8</v>
      </c>
      <c r="E63" s="53" t="e">
        <f t="shared" si="6"/>
        <v>#N/A</v>
      </c>
      <c r="F63" s="53" t="e">
        <f t="shared" si="10"/>
        <v>#N/A</v>
      </c>
      <c r="G63" s="53" t="e">
        <f t="shared" si="9"/>
        <v>#N/A</v>
      </c>
    </row>
    <row r="64" spans="1:7" x14ac:dyDescent="0.25">
      <c r="A64" s="53" t="str">
        <f t="shared" si="5"/>
        <v>Valencia</v>
      </c>
      <c r="B64" s="54">
        <f t="shared" si="3"/>
        <v>2391978</v>
      </c>
      <c r="C64" s="54">
        <f t="shared" si="4"/>
        <v>2887881</v>
      </c>
      <c r="D64" s="54">
        <f t="shared" si="7"/>
        <v>2</v>
      </c>
      <c r="E64" s="53" t="e">
        <f t="shared" si="6"/>
        <v>#N/A</v>
      </c>
      <c r="F64" s="53" t="e">
        <f t="shared" si="10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13463</v>
      </c>
      <c r="C65" s="54">
        <f t="shared" si="4"/>
        <v>10895</v>
      </c>
      <c r="D65" s="54">
        <f t="shared" si="7"/>
        <v>9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236</v>
      </c>
      <c r="C66" s="54">
        <f t="shared" si="4"/>
        <v>99</v>
      </c>
      <c r="D66" s="54">
        <f t="shared" si="7"/>
        <v>18</v>
      </c>
      <c r="E66" s="53" t="str">
        <f t="shared" si="6"/>
        <v>A Coruña</v>
      </c>
      <c r="F66" s="53">
        <f t="shared" si="10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  <c r="G67" s="53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36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0</v>
      </c>
      <c r="E7" s="2">
        <v>0</v>
      </c>
      <c r="F7" s="44" t="e">
        <f>((E7*100)/D7)-100</f>
        <v>#DIV/0!</v>
      </c>
      <c r="G7" s="45"/>
      <c r="H7" s="45"/>
      <c r="I7" s="45"/>
    </row>
    <row r="8" spans="1:12" x14ac:dyDescent="0.25">
      <c r="A8" s="46" t="s">
        <v>136</v>
      </c>
      <c r="B8" s="3">
        <v>15826</v>
      </c>
      <c r="C8" s="3">
        <v>13211</v>
      </c>
      <c r="D8" s="3">
        <v>145258</v>
      </c>
      <c r="E8" s="3">
        <v>181133</v>
      </c>
      <c r="F8" s="47">
        <f t="shared" ref="F8:F34" si="0">((E8*100)/D8)-100</f>
        <v>24.697434908920684</v>
      </c>
      <c r="G8" s="45"/>
      <c r="H8" s="45"/>
      <c r="I8" s="45"/>
    </row>
    <row r="9" spans="1:12" x14ac:dyDescent="0.25">
      <c r="A9" s="43" t="s">
        <v>137</v>
      </c>
      <c r="B9" s="2">
        <v>220</v>
      </c>
      <c r="C9" s="2">
        <v>217</v>
      </c>
      <c r="D9" s="2">
        <v>3344</v>
      </c>
      <c r="E9" s="2">
        <v>3068</v>
      </c>
      <c r="F9" s="44">
        <f t="shared" si="0"/>
        <v>-8.2535885167464045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0</v>
      </c>
      <c r="E10" s="3">
        <v>0</v>
      </c>
      <c r="F10" s="60" t="e">
        <f t="shared" si="0"/>
        <v>#DIV/0!</v>
      </c>
      <c r="G10" s="45"/>
      <c r="H10" s="45"/>
      <c r="I10" s="45"/>
    </row>
    <row r="11" spans="1:12" x14ac:dyDescent="0.25">
      <c r="A11" s="43" t="s">
        <v>139</v>
      </c>
      <c r="B11" s="2">
        <v>24</v>
      </c>
      <c r="C11" s="2">
        <v>1</v>
      </c>
      <c r="D11" s="2">
        <v>259</v>
      </c>
      <c r="E11" s="2">
        <v>225</v>
      </c>
      <c r="F11" s="44">
        <f t="shared" si="0"/>
        <v>-13.127413127413121</v>
      </c>
      <c r="G11" s="45"/>
      <c r="H11" s="45"/>
      <c r="I11" s="45"/>
    </row>
    <row r="12" spans="1:12" x14ac:dyDescent="0.25">
      <c r="A12" s="46" t="s">
        <v>140</v>
      </c>
      <c r="B12" s="3">
        <v>12790</v>
      </c>
      <c r="C12" s="3">
        <v>13343</v>
      </c>
      <c r="D12" s="3">
        <v>131909</v>
      </c>
      <c r="E12" s="3">
        <v>156032</v>
      </c>
      <c r="F12" s="47">
        <f t="shared" si="0"/>
        <v>18.287607365683925</v>
      </c>
      <c r="G12" s="45"/>
      <c r="H12" s="45"/>
      <c r="I12" s="45"/>
    </row>
    <row r="13" spans="1:12" x14ac:dyDescent="0.25">
      <c r="A13" s="43" t="s">
        <v>141</v>
      </c>
      <c r="B13" s="2">
        <v>7828</v>
      </c>
      <c r="C13" s="2">
        <v>6317</v>
      </c>
      <c r="D13" s="2">
        <v>106898</v>
      </c>
      <c r="E13" s="2">
        <v>97200</v>
      </c>
      <c r="F13" s="44">
        <f t="shared" si="0"/>
        <v>-9.0721996669722529</v>
      </c>
      <c r="G13" s="45"/>
      <c r="H13" s="45"/>
      <c r="I13" s="45"/>
    </row>
    <row r="14" spans="1:12" x14ac:dyDescent="0.25">
      <c r="A14" s="46" t="s">
        <v>142</v>
      </c>
      <c r="B14" s="3">
        <v>18513</v>
      </c>
      <c r="C14" s="3">
        <v>16490</v>
      </c>
      <c r="D14" s="3">
        <v>224647</v>
      </c>
      <c r="E14" s="3">
        <v>198983</v>
      </c>
      <c r="F14" s="47">
        <f t="shared" si="0"/>
        <v>-11.424145437063487</v>
      </c>
      <c r="G14" s="45"/>
      <c r="H14" s="45"/>
      <c r="I14" s="45"/>
    </row>
    <row r="15" spans="1:12" x14ac:dyDescent="0.25">
      <c r="A15" s="43" t="s">
        <v>143</v>
      </c>
      <c r="B15" s="2">
        <v>4040</v>
      </c>
      <c r="C15" s="2">
        <v>3782</v>
      </c>
      <c r="D15" s="2">
        <v>45098</v>
      </c>
      <c r="E15" s="2">
        <v>45420</v>
      </c>
      <c r="F15" s="44">
        <f t="shared" si="0"/>
        <v>0.71400062087010951</v>
      </c>
      <c r="G15" s="45"/>
      <c r="H15" s="45"/>
      <c r="I15" s="45"/>
    </row>
    <row r="16" spans="1:12" x14ac:dyDescent="0.25">
      <c r="A16" s="46" t="s">
        <v>144</v>
      </c>
      <c r="B16" s="3">
        <v>802</v>
      </c>
      <c r="C16" s="3">
        <v>1169</v>
      </c>
      <c r="D16" s="3">
        <v>12010</v>
      </c>
      <c r="E16" s="3">
        <v>14152</v>
      </c>
      <c r="F16" s="47">
        <f t="shared" si="0"/>
        <v>17.83513738551207</v>
      </c>
      <c r="G16" s="45"/>
      <c r="H16" s="45"/>
      <c r="I16" s="45"/>
    </row>
    <row r="17" spans="1:9" x14ac:dyDescent="0.25">
      <c r="A17" s="43" t="s">
        <v>145</v>
      </c>
      <c r="B17" s="2">
        <v>60</v>
      </c>
      <c r="C17" s="2">
        <v>470</v>
      </c>
      <c r="D17" s="2">
        <v>6540</v>
      </c>
      <c r="E17" s="2">
        <v>3876</v>
      </c>
      <c r="F17" s="44">
        <f t="shared" si="0"/>
        <v>-40.73394495412844</v>
      </c>
      <c r="G17" s="45"/>
      <c r="H17" s="45"/>
      <c r="I17" s="45"/>
    </row>
    <row r="18" spans="1:9" x14ac:dyDescent="0.25">
      <c r="A18" s="46" t="s">
        <v>146</v>
      </c>
      <c r="B18" s="3">
        <v>475</v>
      </c>
      <c r="C18" s="3">
        <v>403</v>
      </c>
      <c r="D18" s="3">
        <v>5751</v>
      </c>
      <c r="E18" s="3">
        <v>5260</v>
      </c>
      <c r="F18" s="47">
        <f t="shared" si="0"/>
        <v>-8.5376456268475067</v>
      </c>
      <c r="G18" s="45"/>
      <c r="H18" s="45"/>
      <c r="I18" s="45"/>
    </row>
    <row r="19" spans="1:9" x14ac:dyDescent="0.25">
      <c r="A19" s="43" t="s">
        <v>147</v>
      </c>
      <c r="B19" s="2">
        <v>166</v>
      </c>
      <c r="C19" s="2">
        <v>1019</v>
      </c>
      <c r="D19" s="2">
        <v>1254</v>
      </c>
      <c r="E19" s="2">
        <v>10974</v>
      </c>
      <c r="F19" s="59">
        <f t="shared" si="0"/>
        <v>775.11961722488036</v>
      </c>
      <c r="G19" s="45"/>
      <c r="H19" s="45"/>
      <c r="I19" s="45"/>
    </row>
    <row r="20" spans="1:9" x14ac:dyDescent="0.25">
      <c r="A20" s="46" t="s">
        <v>148</v>
      </c>
      <c r="B20" s="3">
        <v>538</v>
      </c>
      <c r="C20" s="3">
        <v>456</v>
      </c>
      <c r="D20" s="3">
        <v>7584</v>
      </c>
      <c r="E20" s="3">
        <v>7659</v>
      </c>
      <c r="F20" s="47">
        <f t="shared" si="0"/>
        <v>0.98892405063291733</v>
      </c>
      <c r="G20" s="45"/>
      <c r="H20" s="45"/>
      <c r="I20" s="45"/>
    </row>
    <row r="21" spans="1:9" x14ac:dyDescent="0.25">
      <c r="A21" s="43" t="s">
        <v>149</v>
      </c>
      <c r="B21" s="2">
        <v>6656</v>
      </c>
      <c r="C21" s="2">
        <v>5901</v>
      </c>
      <c r="D21" s="2">
        <v>66545</v>
      </c>
      <c r="E21" s="2">
        <v>69986</v>
      </c>
      <c r="F21" s="44">
        <f t="shared" si="0"/>
        <v>5.1709369599519164</v>
      </c>
      <c r="G21" s="45"/>
      <c r="H21" s="45"/>
      <c r="I21" s="45"/>
    </row>
    <row r="22" spans="1:9" x14ac:dyDescent="0.25">
      <c r="A22" s="46" t="s">
        <v>150</v>
      </c>
      <c r="B22" s="3">
        <v>43369</v>
      </c>
      <c r="C22" s="3">
        <v>43671</v>
      </c>
      <c r="D22" s="3">
        <v>469249</v>
      </c>
      <c r="E22" s="3">
        <v>517248</v>
      </c>
      <c r="F22" s="47">
        <f t="shared" si="0"/>
        <v>10.228897664139936</v>
      </c>
      <c r="G22" s="45"/>
      <c r="H22" s="45"/>
      <c r="I22" s="45"/>
    </row>
    <row r="23" spans="1:9" x14ac:dyDescent="0.25">
      <c r="A23" s="43" t="s">
        <v>151</v>
      </c>
      <c r="B23" s="2">
        <v>561</v>
      </c>
      <c r="C23" s="2">
        <v>646</v>
      </c>
      <c r="D23" s="2">
        <v>9917</v>
      </c>
      <c r="E23" s="2">
        <v>8184</v>
      </c>
      <c r="F23" s="44">
        <f t="shared" si="0"/>
        <v>-17.475042855702327</v>
      </c>
      <c r="G23" s="45"/>
      <c r="H23" s="45"/>
      <c r="I23" s="45"/>
    </row>
    <row r="24" spans="1:9" x14ac:dyDescent="0.25">
      <c r="A24" s="46" t="s">
        <v>152</v>
      </c>
      <c r="B24" s="3">
        <v>270</v>
      </c>
      <c r="C24" s="3">
        <v>186</v>
      </c>
      <c r="D24" s="3">
        <v>1358</v>
      </c>
      <c r="E24" s="3">
        <v>4306</v>
      </c>
      <c r="F24" s="47">
        <f t="shared" si="0"/>
        <v>217.08394698085419</v>
      </c>
      <c r="G24" s="45"/>
      <c r="H24" s="45"/>
      <c r="I24" s="45"/>
    </row>
    <row r="25" spans="1:9" x14ac:dyDescent="0.25">
      <c r="A25" s="43" t="s">
        <v>153</v>
      </c>
      <c r="B25" s="2">
        <v>565</v>
      </c>
      <c r="C25" s="2">
        <v>489</v>
      </c>
      <c r="D25" s="2">
        <v>7851</v>
      </c>
      <c r="E25" s="2">
        <v>5758</v>
      </c>
      <c r="F25" s="44">
        <f t="shared" si="0"/>
        <v>-26.659024328111073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0</v>
      </c>
      <c r="D26" s="3">
        <v>0</v>
      </c>
      <c r="E26" s="3">
        <v>0</v>
      </c>
      <c r="F26" s="47" t="e">
        <f t="shared" si="0"/>
        <v>#DIV/0!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59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33222</v>
      </c>
      <c r="C28" s="3">
        <v>31318</v>
      </c>
      <c r="D28" s="3">
        <v>359771</v>
      </c>
      <c r="E28" s="3">
        <v>372600</v>
      </c>
      <c r="F28" s="47">
        <f t="shared" si="0"/>
        <v>3.5658794066225425</v>
      </c>
      <c r="G28" s="45"/>
      <c r="H28" s="45"/>
      <c r="I28" s="45"/>
    </row>
    <row r="29" spans="1:9" x14ac:dyDescent="0.25">
      <c r="A29" s="43" t="s">
        <v>157</v>
      </c>
      <c r="B29" s="2">
        <v>0</v>
      </c>
      <c r="C29" s="2">
        <v>0</v>
      </c>
      <c r="D29" s="2">
        <v>0</v>
      </c>
      <c r="E29" s="2">
        <v>0</v>
      </c>
      <c r="F29" s="59" t="e">
        <f t="shared" si="0"/>
        <v>#DIV/0!</v>
      </c>
      <c r="G29" s="45"/>
      <c r="H29" s="45"/>
      <c r="I29" s="45"/>
    </row>
    <row r="30" spans="1:9" x14ac:dyDescent="0.25">
      <c r="A30" s="46" t="s">
        <v>158</v>
      </c>
      <c r="B30" s="3">
        <v>13222</v>
      </c>
      <c r="C30" s="3">
        <v>12249</v>
      </c>
      <c r="D30" s="3">
        <v>134343</v>
      </c>
      <c r="E30" s="3">
        <v>139898</v>
      </c>
      <c r="F30" s="47">
        <f t="shared" si="0"/>
        <v>4.1349381806272021</v>
      </c>
      <c r="G30" s="45"/>
      <c r="H30" s="45"/>
      <c r="I30" s="45"/>
    </row>
    <row r="31" spans="1:9" x14ac:dyDescent="0.25">
      <c r="A31" s="43" t="s">
        <v>159</v>
      </c>
      <c r="B31" s="2">
        <v>743</v>
      </c>
      <c r="C31" s="2">
        <v>648</v>
      </c>
      <c r="D31" s="2">
        <v>9208</v>
      </c>
      <c r="E31" s="2">
        <v>9458</v>
      </c>
      <c r="F31" s="44">
        <f t="shared" si="0"/>
        <v>2.7150304083405672</v>
      </c>
      <c r="G31" s="45"/>
      <c r="H31" s="45"/>
      <c r="I31" s="45"/>
    </row>
    <row r="32" spans="1:9" x14ac:dyDescent="0.25">
      <c r="A32" s="46" t="s">
        <v>160</v>
      </c>
      <c r="B32" s="3">
        <v>16821</v>
      </c>
      <c r="C32" s="3">
        <v>16221</v>
      </c>
      <c r="D32" s="3">
        <v>214393</v>
      </c>
      <c r="E32" s="3">
        <v>196460</v>
      </c>
      <c r="F32" s="47">
        <f t="shared" si="0"/>
        <v>-8.3645454842275626</v>
      </c>
      <c r="G32" s="45"/>
      <c r="H32" s="45"/>
      <c r="I32" s="45"/>
    </row>
    <row r="33" spans="1:9" x14ac:dyDescent="0.25">
      <c r="A33" s="43" t="s">
        <v>161</v>
      </c>
      <c r="B33" s="2">
        <v>1290</v>
      </c>
      <c r="C33" s="2">
        <v>946</v>
      </c>
      <c r="D33" s="2">
        <v>14698</v>
      </c>
      <c r="E33" s="2">
        <v>18392</v>
      </c>
      <c r="F33" s="44">
        <f t="shared" si="0"/>
        <v>25.132671111715879</v>
      </c>
      <c r="G33" s="45"/>
      <c r="H33" s="45"/>
      <c r="I33" s="45"/>
    </row>
    <row r="34" spans="1:9" x14ac:dyDescent="0.25">
      <c r="A34" s="46" t="s">
        <v>162</v>
      </c>
      <c r="B34" s="3">
        <v>2406</v>
      </c>
      <c r="C34" s="3">
        <v>2162</v>
      </c>
      <c r="D34" s="3">
        <v>32302</v>
      </c>
      <c r="E34" s="3">
        <v>31020</v>
      </c>
      <c r="F34" s="47">
        <f t="shared" si="0"/>
        <v>-3.968794501888425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180407</v>
      </c>
      <c r="C35" s="49">
        <f t="shared" ref="C35:E35" si="1">SUM(C7:C34)</f>
        <v>171315</v>
      </c>
      <c r="D35" s="49">
        <f t="shared" si="1"/>
        <v>2010187</v>
      </c>
      <c r="E35" s="49">
        <f t="shared" si="1"/>
        <v>2097292</v>
      </c>
      <c r="F35" s="50">
        <f t="shared" ref="F35" si="2">((E35*100)/D35)-100</f>
        <v>4.3331789530028857</v>
      </c>
      <c r="G35" s="45"/>
      <c r="H35" s="45"/>
      <c r="I35" s="45"/>
    </row>
    <row r="36" spans="1:9" x14ac:dyDescent="0.25">
      <c r="A36" s="51" t="s">
        <v>85</v>
      </c>
    </row>
    <row r="37" spans="1:9" x14ac:dyDescent="0.25">
      <c r="A37" s="52"/>
      <c r="D37" s="73"/>
      <c r="E37" s="73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0</v>
      </c>
      <c r="C39" s="54">
        <f t="shared" si="4"/>
        <v>0</v>
      </c>
      <c r="D39" s="54">
        <f>_xlfn.RANK.EQ(B39,$B$39:$B$66)+COUNTIF($B$39:$B$66,B39)-1</f>
        <v>28</v>
      </c>
      <c r="E39" s="53" t="str">
        <f t="shared" ref="E39:E66" si="6">INDEX($A$39:$B$66,MATCH(ROW()-38,$D$39:$D$66,0),1)</f>
        <v>Las Palmas</v>
      </c>
      <c r="F39" s="53">
        <f>LOOKUP(E39,$A$39:$A$66,$B$39:$B$66)</f>
        <v>517248</v>
      </c>
      <c r="G39" s="53">
        <f>LOOKUP(E39,$A$39:$A$66,$C$39:$C$66)</f>
        <v>469249</v>
      </c>
    </row>
    <row r="40" spans="1:9" x14ac:dyDescent="0.25">
      <c r="A40" s="53" t="str">
        <f t="shared" si="5"/>
        <v>Alicante</v>
      </c>
      <c r="B40" s="54">
        <f t="shared" si="3"/>
        <v>181133</v>
      </c>
      <c r="C40" s="54">
        <f t="shared" si="4"/>
        <v>145258</v>
      </c>
      <c r="D40" s="54">
        <f t="shared" ref="D40:D66" si="7">_xlfn.RANK.EQ(B40,$B$39:$B$66)+COUNTIF($B$39:$B$66,B40)-1</f>
        <v>5</v>
      </c>
      <c r="E40" s="53" t="str">
        <f t="shared" si="6"/>
        <v>Santa Cruz de Tenerife</v>
      </c>
      <c r="F40" s="53">
        <f t="shared" ref="F40:F55" si="8">LOOKUP(E40,$A$39:$A$66,$B$39:$B$66)</f>
        <v>372600</v>
      </c>
      <c r="G40" s="53">
        <f t="shared" ref="G40:G66" si="9">LOOKUP(E40,$A$39:$A$66,$C$39:$C$66)</f>
        <v>359771</v>
      </c>
    </row>
    <row r="41" spans="1:9" x14ac:dyDescent="0.25">
      <c r="A41" s="53" t="str">
        <f t="shared" si="5"/>
        <v>Almería</v>
      </c>
      <c r="B41" s="54">
        <f t="shared" si="3"/>
        <v>3068</v>
      </c>
      <c r="C41" s="54">
        <f t="shared" si="4"/>
        <v>3344</v>
      </c>
      <c r="D41" s="54">
        <f t="shared" si="7"/>
        <v>22</v>
      </c>
      <c r="E41" s="53" t="str">
        <f t="shared" si="6"/>
        <v>Barcelona</v>
      </c>
      <c r="F41" s="53">
        <f t="shared" si="8"/>
        <v>198983</v>
      </c>
      <c r="G41" s="53">
        <f t="shared" si="9"/>
        <v>224647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0</v>
      </c>
      <c r="D42" s="54">
        <f t="shared" si="7"/>
        <v>28</v>
      </c>
      <c r="E42" s="53" t="str">
        <f t="shared" si="6"/>
        <v>Valencia</v>
      </c>
      <c r="F42" s="53">
        <f t="shared" si="8"/>
        <v>196460</v>
      </c>
      <c r="G42" s="53">
        <f t="shared" si="9"/>
        <v>214393</v>
      </c>
    </row>
    <row r="43" spans="1:9" x14ac:dyDescent="0.25">
      <c r="A43" s="53" t="str">
        <f t="shared" si="5"/>
        <v>Bahía de Algeciras</v>
      </c>
      <c r="B43" s="54">
        <f t="shared" si="3"/>
        <v>225</v>
      </c>
      <c r="C43" s="54">
        <f t="shared" si="4"/>
        <v>259</v>
      </c>
      <c r="D43" s="54">
        <f t="shared" si="7"/>
        <v>23</v>
      </c>
      <c r="E43" s="53" t="str">
        <f t="shared" si="6"/>
        <v>Alicante</v>
      </c>
      <c r="F43" s="53">
        <f t="shared" si="8"/>
        <v>181133</v>
      </c>
      <c r="G43" s="53">
        <f t="shared" si="9"/>
        <v>145258</v>
      </c>
    </row>
    <row r="44" spans="1:9" x14ac:dyDescent="0.25">
      <c r="A44" s="53" t="str">
        <f t="shared" si="5"/>
        <v>Bahía de Cádiz</v>
      </c>
      <c r="B44" s="54">
        <f t="shared" si="3"/>
        <v>156032</v>
      </c>
      <c r="C44" s="54">
        <f t="shared" si="4"/>
        <v>131909</v>
      </c>
      <c r="D44" s="54">
        <f t="shared" si="7"/>
        <v>6</v>
      </c>
      <c r="E44" s="53" t="str">
        <f t="shared" si="6"/>
        <v>Bahía de Cádiz</v>
      </c>
      <c r="F44" s="53">
        <f t="shared" si="8"/>
        <v>156032</v>
      </c>
      <c r="G44" s="53">
        <f t="shared" si="9"/>
        <v>131909</v>
      </c>
    </row>
    <row r="45" spans="1:9" x14ac:dyDescent="0.25">
      <c r="A45" s="53" t="str">
        <f t="shared" si="5"/>
        <v>Baleares</v>
      </c>
      <c r="B45" s="54">
        <f t="shared" si="3"/>
        <v>97200</v>
      </c>
      <c r="C45" s="54">
        <f t="shared" si="4"/>
        <v>106898</v>
      </c>
      <c r="D45" s="54">
        <f t="shared" si="7"/>
        <v>8</v>
      </c>
      <c r="E45" s="53" t="str">
        <f t="shared" si="6"/>
        <v>Sevilla</v>
      </c>
      <c r="F45" s="53">
        <f t="shared" si="8"/>
        <v>139898</v>
      </c>
      <c r="G45" s="53">
        <f t="shared" si="9"/>
        <v>134343</v>
      </c>
    </row>
    <row r="46" spans="1:9" x14ac:dyDescent="0.25">
      <c r="A46" s="53" t="str">
        <f t="shared" si="5"/>
        <v>Barcelona</v>
      </c>
      <c r="B46" s="54">
        <f t="shared" si="3"/>
        <v>198983</v>
      </c>
      <c r="C46" s="54">
        <f t="shared" si="4"/>
        <v>224647</v>
      </c>
      <c r="D46" s="54">
        <f t="shared" si="7"/>
        <v>3</v>
      </c>
      <c r="E46" s="53" t="str">
        <f t="shared" si="6"/>
        <v>Baleares</v>
      </c>
      <c r="F46" s="53">
        <f t="shared" si="8"/>
        <v>97200</v>
      </c>
      <c r="G46" s="53">
        <f t="shared" si="9"/>
        <v>106898</v>
      </c>
    </row>
    <row r="47" spans="1:9" x14ac:dyDescent="0.25">
      <c r="A47" s="53" t="str">
        <f t="shared" si="5"/>
        <v>Bilbao</v>
      </c>
      <c r="B47" s="54">
        <f t="shared" si="3"/>
        <v>45420</v>
      </c>
      <c r="C47" s="54">
        <f t="shared" si="4"/>
        <v>45098</v>
      </c>
      <c r="D47" s="54">
        <f t="shared" si="7"/>
        <v>10</v>
      </c>
      <c r="E47" s="53" t="str">
        <f t="shared" si="6"/>
        <v>Huelva</v>
      </c>
      <c r="F47" s="53">
        <f t="shared" si="8"/>
        <v>69986</v>
      </c>
      <c r="G47" s="53">
        <f t="shared" si="9"/>
        <v>66545</v>
      </c>
    </row>
    <row r="48" spans="1:9" x14ac:dyDescent="0.25">
      <c r="A48" s="53" t="str">
        <f t="shared" si="5"/>
        <v>Cartagena</v>
      </c>
      <c r="B48" s="54">
        <f t="shared" si="3"/>
        <v>14152</v>
      </c>
      <c r="C48" s="54">
        <f t="shared" si="4"/>
        <v>12010</v>
      </c>
      <c r="D48" s="54">
        <f t="shared" si="7"/>
        <v>13</v>
      </c>
      <c r="E48" s="53" t="str">
        <f t="shared" si="6"/>
        <v>Bilbao</v>
      </c>
      <c r="F48" s="53">
        <f t="shared" si="8"/>
        <v>45420</v>
      </c>
      <c r="G48" s="53">
        <f t="shared" si="9"/>
        <v>45098</v>
      </c>
    </row>
    <row r="49" spans="1:7" x14ac:dyDescent="0.25">
      <c r="A49" s="53" t="str">
        <f t="shared" si="5"/>
        <v>Castellón</v>
      </c>
      <c r="B49" s="54">
        <f t="shared" si="3"/>
        <v>3876</v>
      </c>
      <c r="C49" s="54">
        <f t="shared" si="4"/>
        <v>6540</v>
      </c>
      <c r="D49" s="54">
        <f t="shared" si="7"/>
        <v>21</v>
      </c>
      <c r="E49" s="53" t="str">
        <f t="shared" si="6"/>
        <v>Vilagarcía</v>
      </c>
      <c r="F49" s="53">
        <f t="shared" si="8"/>
        <v>31020</v>
      </c>
      <c r="G49" s="53">
        <f t="shared" si="9"/>
        <v>32302</v>
      </c>
    </row>
    <row r="50" spans="1:7" x14ac:dyDescent="0.25">
      <c r="A50" s="53" t="str">
        <f t="shared" si="5"/>
        <v>Ceuta</v>
      </c>
      <c r="B50" s="54">
        <f t="shared" si="3"/>
        <v>5260</v>
      </c>
      <c r="C50" s="54">
        <f t="shared" si="4"/>
        <v>5751</v>
      </c>
      <c r="D50" s="54">
        <f t="shared" si="7"/>
        <v>19</v>
      </c>
      <c r="E50" s="53" t="str">
        <f t="shared" si="6"/>
        <v>Vigo</v>
      </c>
      <c r="F50" s="53">
        <f t="shared" si="8"/>
        <v>18392</v>
      </c>
      <c r="G50" s="53">
        <f t="shared" si="9"/>
        <v>14698</v>
      </c>
    </row>
    <row r="51" spans="1:7" x14ac:dyDescent="0.25">
      <c r="A51" s="53" t="str">
        <f t="shared" si="5"/>
        <v>Ferrol-San Cibrao</v>
      </c>
      <c r="B51" s="54">
        <f t="shared" si="3"/>
        <v>10974</v>
      </c>
      <c r="C51" s="54">
        <f t="shared" si="4"/>
        <v>1254</v>
      </c>
      <c r="D51" s="54">
        <f t="shared" si="7"/>
        <v>14</v>
      </c>
      <c r="E51" s="53" t="str">
        <f t="shared" si="6"/>
        <v>Cartagena</v>
      </c>
      <c r="F51" s="53">
        <f t="shared" si="8"/>
        <v>14152</v>
      </c>
      <c r="G51" s="53">
        <f t="shared" si="9"/>
        <v>12010</v>
      </c>
    </row>
    <row r="52" spans="1:7" x14ac:dyDescent="0.25">
      <c r="A52" s="53" t="str">
        <f t="shared" si="5"/>
        <v>Gijón</v>
      </c>
      <c r="B52" s="54">
        <f t="shared" si="3"/>
        <v>7659</v>
      </c>
      <c r="C52" s="54">
        <f t="shared" si="4"/>
        <v>7584</v>
      </c>
      <c r="D52" s="54">
        <f t="shared" si="7"/>
        <v>17</v>
      </c>
      <c r="E52" s="53" t="str">
        <f t="shared" si="6"/>
        <v>Ferrol-San Cibrao</v>
      </c>
      <c r="F52" s="53">
        <f t="shared" si="8"/>
        <v>10974</v>
      </c>
      <c r="G52" s="53">
        <f t="shared" si="9"/>
        <v>1254</v>
      </c>
    </row>
    <row r="53" spans="1:7" x14ac:dyDescent="0.25">
      <c r="A53" s="53" t="str">
        <f t="shared" si="5"/>
        <v>Huelva</v>
      </c>
      <c r="B53" s="54">
        <f t="shared" si="3"/>
        <v>69986</v>
      </c>
      <c r="C53" s="54">
        <f t="shared" si="4"/>
        <v>66545</v>
      </c>
      <c r="D53" s="54">
        <f t="shared" si="7"/>
        <v>9</v>
      </c>
      <c r="E53" s="53" t="str">
        <f t="shared" si="6"/>
        <v>Tarragona</v>
      </c>
      <c r="F53" s="53">
        <f t="shared" si="8"/>
        <v>9458</v>
      </c>
      <c r="G53" s="53">
        <f t="shared" si="9"/>
        <v>9208</v>
      </c>
    </row>
    <row r="54" spans="1:7" x14ac:dyDescent="0.25">
      <c r="A54" s="53" t="str">
        <f t="shared" si="5"/>
        <v>Las Palmas</v>
      </c>
      <c r="B54" s="54">
        <f t="shared" si="3"/>
        <v>517248</v>
      </c>
      <c r="C54" s="54">
        <f t="shared" si="4"/>
        <v>469249</v>
      </c>
      <c r="D54" s="54">
        <f t="shared" si="7"/>
        <v>1</v>
      </c>
      <c r="E54" s="53" t="str">
        <f t="shared" si="6"/>
        <v>Málaga</v>
      </c>
      <c r="F54" s="53">
        <f t="shared" si="8"/>
        <v>8184</v>
      </c>
      <c r="G54" s="53">
        <f t="shared" si="9"/>
        <v>9917</v>
      </c>
    </row>
    <row r="55" spans="1:7" x14ac:dyDescent="0.25">
      <c r="A55" s="53" t="str">
        <f t="shared" si="5"/>
        <v>Málaga</v>
      </c>
      <c r="B55" s="54">
        <f t="shared" si="3"/>
        <v>8184</v>
      </c>
      <c r="C55" s="54">
        <f t="shared" si="4"/>
        <v>9917</v>
      </c>
      <c r="D55" s="54">
        <f t="shared" si="7"/>
        <v>16</v>
      </c>
      <c r="E55" s="53" t="str">
        <f t="shared" si="6"/>
        <v>Gijón</v>
      </c>
      <c r="F55" s="53">
        <f t="shared" si="8"/>
        <v>7659</v>
      </c>
      <c r="G55" s="53">
        <f t="shared" si="9"/>
        <v>7584</v>
      </c>
    </row>
    <row r="56" spans="1:7" x14ac:dyDescent="0.25">
      <c r="A56" s="53" t="str">
        <f t="shared" si="5"/>
        <v>Marín y Ría de Pontevedra</v>
      </c>
      <c r="B56" s="54">
        <f t="shared" si="3"/>
        <v>4306</v>
      </c>
      <c r="C56" s="54">
        <f t="shared" si="4"/>
        <v>1358</v>
      </c>
      <c r="D56" s="54">
        <f t="shared" si="7"/>
        <v>20</v>
      </c>
      <c r="E56" s="53" t="str">
        <f t="shared" si="6"/>
        <v>Melilla</v>
      </c>
      <c r="F56" s="53">
        <f t="shared" ref="F56:F66" si="10">LOOKUP(E56,$A$39:$A$66,$B$39:$B$66)</f>
        <v>5758</v>
      </c>
      <c r="G56" s="53">
        <f t="shared" si="9"/>
        <v>7851</v>
      </c>
    </row>
    <row r="57" spans="1:7" x14ac:dyDescent="0.25">
      <c r="A57" s="53" t="str">
        <f t="shared" si="5"/>
        <v>Melilla</v>
      </c>
      <c r="B57" s="54">
        <f t="shared" si="3"/>
        <v>5758</v>
      </c>
      <c r="C57" s="54">
        <f t="shared" si="4"/>
        <v>7851</v>
      </c>
      <c r="D57" s="54">
        <f t="shared" si="7"/>
        <v>18</v>
      </c>
      <c r="E57" s="53" t="str">
        <f t="shared" si="6"/>
        <v>Ceuta</v>
      </c>
      <c r="F57" s="53">
        <f t="shared" si="10"/>
        <v>5260</v>
      </c>
      <c r="G57" s="53">
        <f t="shared" si="9"/>
        <v>5751</v>
      </c>
    </row>
    <row r="58" spans="1:7" x14ac:dyDescent="0.25">
      <c r="A58" s="53" t="str">
        <f t="shared" si="5"/>
        <v>Motril</v>
      </c>
      <c r="B58" s="54">
        <f t="shared" si="3"/>
        <v>0</v>
      </c>
      <c r="C58" s="54">
        <f t="shared" si="4"/>
        <v>0</v>
      </c>
      <c r="D58" s="54">
        <f t="shared" si="7"/>
        <v>28</v>
      </c>
      <c r="E58" s="53" t="str">
        <f t="shared" si="6"/>
        <v>Marín y Ría de Pontevedra</v>
      </c>
      <c r="F58" s="53">
        <f t="shared" si="10"/>
        <v>4306</v>
      </c>
      <c r="G58" s="53">
        <f t="shared" si="9"/>
        <v>1358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str">
        <f t="shared" si="6"/>
        <v>Castellón</v>
      </c>
      <c r="F59" s="53">
        <f t="shared" si="10"/>
        <v>3876</v>
      </c>
      <c r="G59" s="53">
        <f t="shared" si="9"/>
        <v>6540</v>
      </c>
    </row>
    <row r="60" spans="1:7" x14ac:dyDescent="0.25">
      <c r="A60" s="53" t="str">
        <f t="shared" si="5"/>
        <v>Santa Cruz de Tenerife</v>
      </c>
      <c r="B60" s="54">
        <f t="shared" si="3"/>
        <v>372600</v>
      </c>
      <c r="C60" s="54">
        <f t="shared" si="4"/>
        <v>359771</v>
      </c>
      <c r="D60" s="54">
        <f t="shared" si="7"/>
        <v>2</v>
      </c>
      <c r="E60" s="53" t="str">
        <f t="shared" si="6"/>
        <v>Almería</v>
      </c>
      <c r="F60" s="53">
        <f t="shared" si="10"/>
        <v>3068</v>
      </c>
      <c r="G60" s="53">
        <f t="shared" si="9"/>
        <v>3344</v>
      </c>
    </row>
    <row r="61" spans="1:7" x14ac:dyDescent="0.25">
      <c r="A61" s="53" t="str">
        <f t="shared" si="5"/>
        <v>Santander</v>
      </c>
      <c r="B61" s="54">
        <f t="shared" si="3"/>
        <v>0</v>
      </c>
      <c r="C61" s="54">
        <f t="shared" si="4"/>
        <v>0</v>
      </c>
      <c r="D61" s="54">
        <f t="shared" si="7"/>
        <v>28</v>
      </c>
      <c r="E61" s="53" t="str">
        <f t="shared" si="6"/>
        <v>Bahía de Algeciras</v>
      </c>
      <c r="F61" s="53">
        <f t="shared" si="10"/>
        <v>225</v>
      </c>
      <c r="G61" s="53">
        <f t="shared" si="9"/>
        <v>259</v>
      </c>
    </row>
    <row r="62" spans="1:7" x14ac:dyDescent="0.25">
      <c r="A62" s="53" t="str">
        <f t="shared" si="5"/>
        <v>Sevilla</v>
      </c>
      <c r="B62" s="54">
        <f t="shared" si="3"/>
        <v>139898</v>
      </c>
      <c r="C62" s="54">
        <f t="shared" si="4"/>
        <v>134343</v>
      </c>
      <c r="D62" s="54">
        <f t="shared" si="7"/>
        <v>7</v>
      </c>
      <c r="E62" s="53" t="e">
        <f t="shared" si="6"/>
        <v>#N/A</v>
      </c>
      <c r="F62" s="53" t="e">
        <f t="shared" si="10"/>
        <v>#N/A</v>
      </c>
      <c r="G62" s="53" t="e">
        <f t="shared" si="9"/>
        <v>#N/A</v>
      </c>
    </row>
    <row r="63" spans="1:7" x14ac:dyDescent="0.25">
      <c r="A63" s="53" t="str">
        <f t="shared" si="5"/>
        <v>Tarragona</v>
      </c>
      <c r="B63" s="54">
        <f t="shared" si="3"/>
        <v>9458</v>
      </c>
      <c r="C63" s="54">
        <f t="shared" si="4"/>
        <v>9208</v>
      </c>
      <c r="D63" s="54">
        <f t="shared" si="7"/>
        <v>15</v>
      </c>
      <c r="E63" s="53" t="e">
        <f t="shared" si="6"/>
        <v>#N/A</v>
      </c>
      <c r="F63" s="53" t="e">
        <f t="shared" si="10"/>
        <v>#N/A</v>
      </c>
      <c r="G63" s="53" t="e">
        <f t="shared" si="9"/>
        <v>#N/A</v>
      </c>
    </row>
    <row r="64" spans="1:7" x14ac:dyDescent="0.25">
      <c r="A64" s="53" t="str">
        <f t="shared" si="5"/>
        <v>Valencia</v>
      </c>
      <c r="B64" s="54">
        <f t="shared" si="3"/>
        <v>196460</v>
      </c>
      <c r="C64" s="54">
        <f t="shared" si="4"/>
        <v>214393</v>
      </c>
      <c r="D64" s="54">
        <f t="shared" si="7"/>
        <v>4</v>
      </c>
      <c r="E64" s="53" t="e">
        <f t="shared" si="6"/>
        <v>#N/A</v>
      </c>
      <c r="F64" s="53" t="e">
        <f t="shared" si="10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18392</v>
      </c>
      <c r="C65" s="54">
        <f t="shared" si="4"/>
        <v>14698</v>
      </c>
      <c r="D65" s="54">
        <f t="shared" si="7"/>
        <v>12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31020</v>
      </c>
      <c r="C66" s="54">
        <f t="shared" si="4"/>
        <v>32302</v>
      </c>
      <c r="D66" s="54">
        <f t="shared" si="7"/>
        <v>11</v>
      </c>
      <c r="E66" s="53" t="str">
        <f t="shared" si="6"/>
        <v>A Coruña</v>
      </c>
      <c r="F66" s="53">
        <f t="shared" si="10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37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3</v>
      </c>
      <c r="E7" s="2">
        <v>10</v>
      </c>
      <c r="F7" s="44">
        <f>((E7*100)/D7)-100</f>
        <v>233.33333333333331</v>
      </c>
      <c r="G7" s="45"/>
      <c r="H7" s="45"/>
      <c r="I7" s="45"/>
    </row>
    <row r="8" spans="1:12" x14ac:dyDescent="0.25">
      <c r="A8" s="46" t="s">
        <v>136</v>
      </c>
      <c r="B8" s="3">
        <v>2812</v>
      </c>
      <c r="C8" s="3">
        <v>1890</v>
      </c>
      <c r="D8" s="3">
        <v>25772</v>
      </c>
      <c r="E8" s="3">
        <v>27681</v>
      </c>
      <c r="F8" s="47">
        <f t="shared" ref="F8:F34" si="0">((E8*100)/D8)-100</f>
        <v>7.4072636970355461</v>
      </c>
      <c r="G8" s="45"/>
      <c r="H8" s="45"/>
      <c r="I8" s="45"/>
    </row>
    <row r="9" spans="1:12" x14ac:dyDescent="0.25">
      <c r="A9" s="43" t="s">
        <v>137</v>
      </c>
      <c r="B9" s="2">
        <v>1678</v>
      </c>
      <c r="C9" s="2">
        <v>858</v>
      </c>
      <c r="D9" s="2">
        <v>21925</v>
      </c>
      <c r="E9" s="2">
        <v>18667</v>
      </c>
      <c r="F9" s="44">
        <f t="shared" si="0"/>
        <v>-14.859749144811857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22</v>
      </c>
      <c r="E10" s="3">
        <v>0</v>
      </c>
      <c r="F10" s="60">
        <f t="shared" si="0"/>
        <v>-100</v>
      </c>
      <c r="G10" s="45"/>
      <c r="H10" s="45"/>
      <c r="I10" s="45"/>
    </row>
    <row r="11" spans="1:12" x14ac:dyDescent="0.25">
      <c r="A11" s="43" t="s">
        <v>139</v>
      </c>
      <c r="B11" s="2">
        <v>58631</v>
      </c>
      <c r="C11" s="2">
        <v>63345</v>
      </c>
      <c r="D11" s="2">
        <v>714887</v>
      </c>
      <c r="E11" s="2">
        <v>816773</v>
      </c>
      <c r="F11" s="44">
        <f t="shared" si="0"/>
        <v>14.252042630513628</v>
      </c>
      <c r="G11" s="45"/>
      <c r="H11" s="45"/>
      <c r="I11" s="45"/>
    </row>
    <row r="12" spans="1:12" x14ac:dyDescent="0.25">
      <c r="A12" s="46" t="s">
        <v>140</v>
      </c>
      <c r="B12" s="3">
        <v>2435</v>
      </c>
      <c r="C12" s="3">
        <v>1772</v>
      </c>
      <c r="D12" s="3">
        <v>37662</v>
      </c>
      <c r="E12" s="3">
        <v>29666</v>
      </c>
      <c r="F12" s="47">
        <f t="shared" si="0"/>
        <v>-21.230948967128668</v>
      </c>
      <c r="G12" s="45"/>
      <c r="H12" s="45"/>
      <c r="I12" s="45"/>
    </row>
    <row r="13" spans="1:12" x14ac:dyDescent="0.25">
      <c r="A13" s="43" t="s">
        <v>141</v>
      </c>
      <c r="B13" s="2">
        <v>12</v>
      </c>
      <c r="C13" s="2">
        <v>4</v>
      </c>
      <c r="D13" s="2">
        <v>30</v>
      </c>
      <c r="E13" s="2">
        <v>24</v>
      </c>
      <c r="F13" s="44">
        <f t="shared" si="0"/>
        <v>-20</v>
      </c>
      <c r="G13" s="45"/>
      <c r="H13" s="45"/>
      <c r="I13" s="45"/>
    </row>
    <row r="14" spans="1:12" x14ac:dyDescent="0.25">
      <c r="A14" s="46" t="s">
        <v>142</v>
      </c>
      <c r="B14" s="3">
        <v>159789</v>
      </c>
      <c r="C14" s="3">
        <v>152686</v>
      </c>
      <c r="D14" s="3">
        <v>1829435</v>
      </c>
      <c r="E14" s="3">
        <v>1772965</v>
      </c>
      <c r="F14" s="47">
        <f t="shared" si="0"/>
        <v>-3.0867453612727473</v>
      </c>
      <c r="G14" s="45"/>
      <c r="H14" s="45"/>
      <c r="I14" s="45"/>
    </row>
    <row r="15" spans="1:12" x14ac:dyDescent="0.25">
      <c r="A15" s="43" t="s">
        <v>143</v>
      </c>
      <c r="B15" s="2">
        <v>39183</v>
      </c>
      <c r="C15" s="2">
        <v>33915</v>
      </c>
      <c r="D15" s="2">
        <v>491621</v>
      </c>
      <c r="E15" s="2">
        <v>447369</v>
      </c>
      <c r="F15" s="44">
        <f t="shared" si="0"/>
        <v>-9.0012428272998903</v>
      </c>
      <c r="G15" s="45"/>
      <c r="H15" s="45"/>
      <c r="I15" s="45"/>
    </row>
    <row r="16" spans="1:12" x14ac:dyDescent="0.25">
      <c r="A16" s="46" t="s">
        <v>144</v>
      </c>
      <c r="B16" s="3">
        <v>2349</v>
      </c>
      <c r="C16" s="3">
        <v>2194</v>
      </c>
      <c r="D16" s="3">
        <v>38501</v>
      </c>
      <c r="E16" s="3">
        <v>37983</v>
      </c>
      <c r="F16" s="47">
        <f t="shared" si="0"/>
        <v>-1.3454195994909242</v>
      </c>
      <c r="G16" s="45"/>
      <c r="H16" s="45"/>
      <c r="I16" s="45"/>
    </row>
    <row r="17" spans="1:9" x14ac:dyDescent="0.25">
      <c r="A17" s="43" t="s">
        <v>145</v>
      </c>
      <c r="B17" s="2">
        <v>9333</v>
      </c>
      <c r="C17" s="2">
        <v>6242</v>
      </c>
      <c r="D17" s="2">
        <v>117555</v>
      </c>
      <c r="E17" s="2">
        <v>96359</v>
      </c>
      <c r="F17" s="44">
        <f t="shared" si="0"/>
        <v>-18.030709029815824</v>
      </c>
      <c r="G17" s="45"/>
      <c r="H17" s="45"/>
      <c r="I17" s="45"/>
    </row>
    <row r="18" spans="1:9" x14ac:dyDescent="0.25">
      <c r="A18" s="46" t="s">
        <v>146</v>
      </c>
      <c r="B18" s="3">
        <v>16</v>
      </c>
      <c r="C18" s="3">
        <v>7</v>
      </c>
      <c r="D18" s="3">
        <v>121</v>
      </c>
      <c r="E18" s="3">
        <v>105</v>
      </c>
      <c r="F18" s="47">
        <f t="shared" si="0"/>
        <v>-13.223140495867767</v>
      </c>
      <c r="G18" s="45"/>
      <c r="H18" s="45"/>
      <c r="I18" s="45"/>
    </row>
    <row r="19" spans="1:9" x14ac:dyDescent="0.25">
      <c r="A19" s="43" t="s">
        <v>147</v>
      </c>
      <c r="B19" s="2">
        <v>1136</v>
      </c>
      <c r="C19" s="2">
        <v>1871</v>
      </c>
      <c r="D19" s="2">
        <v>15590</v>
      </c>
      <c r="E19" s="2">
        <v>22132</v>
      </c>
      <c r="F19" s="44">
        <f t="shared" si="0"/>
        <v>41.962796664528554</v>
      </c>
      <c r="G19" s="45"/>
      <c r="H19" s="45"/>
      <c r="I19" s="45"/>
    </row>
    <row r="20" spans="1:9" x14ac:dyDescent="0.25">
      <c r="A20" s="46" t="s">
        <v>148</v>
      </c>
      <c r="B20" s="3">
        <v>3278</v>
      </c>
      <c r="C20" s="3">
        <v>3392</v>
      </c>
      <c r="D20" s="3">
        <v>49814</v>
      </c>
      <c r="E20" s="3">
        <v>37214</v>
      </c>
      <c r="F20" s="47">
        <f t="shared" si="0"/>
        <v>-25.294094029790827</v>
      </c>
      <c r="G20" s="45"/>
      <c r="H20" s="45"/>
      <c r="I20" s="45"/>
    </row>
    <row r="21" spans="1:9" x14ac:dyDescent="0.25">
      <c r="A21" s="43" t="s">
        <v>149</v>
      </c>
      <c r="B21" s="2">
        <v>930</v>
      </c>
      <c r="C21" s="2">
        <v>898</v>
      </c>
      <c r="D21" s="2">
        <v>13925</v>
      </c>
      <c r="E21" s="2">
        <v>11293</v>
      </c>
      <c r="F21" s="44">
        <f t="shared" si="0"/>
        <v>-18.901256732495511</v>
      </c>
      <c r="G21" s="45"/>
      <c r="H21" s="45"/>
      <c r="I21" s="45"/>
    </row>
    <row r="22" spans="1:9" x14ac:dyDescent="0.25">
      <c r="A22" s="46" t="s">
        <v>150</v>
      </c>
      <c r="B22" s="3">
        <v>7039</v>
      </c>
      <c r="C22" s="3">
        <v>6211</v>
      </c>
      <c r="D22" s="3">
        <v>65495</v>
      </c>
      <c r="E22" s="3">
        <v>69951</v>
      </c>
      <c r="F22" s="47">
        <f t="shared" si="0"/>
        <v>6.8035727918161655</v>
      </c>
      <c r="G22" s="45"/>
      <c r="H22" s="45"/>
      <c r="I22" s="45"/>
    </row>
    <row r="23" spans="1:9" x14ac:dyDescent="0.25">
      <c r="A23" s="43" t="s">
        <v>151</v>
      </c>
      <c r="B23" s="2">
        <v>1328</v>
      </c>
      <c r="C23" s="2">
        <v>1131</v>
      </c>
      <c r="D23" s="2">
        <v>15487</v>
      </c>
      <c r="E23" s="2">
        <v>17920</v>
      </c>
      <c r="F23" s="44">
        <f t="shared" si="0"/>
        <v>15.709950280880733</v>
      </c>
      <c r="G23" s="45"/>
      <c r="H23" s="45"/>
      <c r="I23" s="45"/>
    </row>
    <row r="24" spans="1:9" x14ac:dyDescent="0.25">
      <c r="A24" s="46" t="s">
        <v>152</v>
      </c>
      <c r="B24" s="3">
        <v>3784</v>
      </c>
      <c r="C24" s="3">
        <v>3211</v>
      </c>
      <c r="D24" s="3">
        <v>36642</v>
      </c>
      <c r="E24" s="3">
        <v>41343</v>
      </c>
      <c r="F24" s="47">
        <f t="shared" si="0"/>
        <v>12.829539872277721</v>
      </c>
      <c r="G24" s="45"/>
      <c r="H24" s="45"/>
      <c r="I24" s="45"/>
    </row>
    <row r="25" spans="1:9" x14ac:dyDescent="0.25">
      <c r="A25" s="43" t="s">
        <v>153</v>
      </c>
      <c r="B25" s="2">
        <v>11</v>
      </c>
      <c r="C25" s="2">
        <v>2</v>
      </c>
      <c r="D25" s="2">
        <v>62</v>
      </c>
      <c r="E25" s="2">
        <v>54</v>
      </c>
      <c r="F25" s="44">
        <f t="shared" si="0"/>
        <v>-12.903225806451616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12</v>
      </c>
      <c r="D26" s="3">
        <v>0</v>
      </c>
      <c r="E26" s="3">
        <v>12</v>
      </c>
      <c r="F26" s="47" t="e">
        <f t="shared" si="0"/>
        <v>#DIV/0!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59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2968</v>
      </c>
      <c r="C28" s="3">
        <v>3991</v>
      </c>
      <c r="D28" s="3">
        <v>34725</v>
      </c>
      <c r="E28" s="3">
        <v>41079</v>
      </c>
      <c r="F28" s="47">
        <f t="shared" si="0"/>
        <v>18.298056155507552</v>
      </c>
      <c r="G28" s="45"/>
      <c r="H28" s="45"/>
      <c r="I28" s="45"/>
    </row>
    <row r="29" spans="1:9" x14ac:dyDescent="0.25">
      <c r="A29" s="43" t="s">
        <v>157</v>
      </c>
      <c r="B29" s="2">
        <v>2335</v>
      </c>
      <c r="C29" s="2">
        <v>2137</v>
      </c>
      <c r="D29" s="2">
        <v>37758</v>
      </c>
      <c r="E29" s="2">
        <v>29552</v>
      </c>
      <c r="F29" s="44">
        <f t="shared" si="0"/>
        <v>-21.733142645267222</v>
      </c>
      <c r="G29" s="45"/>
      <c r="H29" s="45"/>
      <c r="I29" s="45"/>
    </row>
    <row r="30" spans="1:9" x14ac:dyDescent="0.25">
      <c r="A30" s="46" t="s">
        <v>158</v>
      </c>
      <c r="B30" s="3">
        <v>116</v>
      </c>
      <c r="C30" s="3">
        <v>109</v>
      </c>
      <c r="D30" s="3">
        <v>1399</v>
      </c>
      <c r="E30" s="3">
        <v>1333</v>
      </c>
      <c r="F30" s="47">
        <f t="shared" si="0"/>
        <v>-4.7176554681915661</v>
      </c>
      <c r="G30" s="45"/>
      <c r="H30" s="45"/>
      <c r="I30" s="45"/>
    </row>
    <row r="31" spans="1:9" x14ac:dyDescent="0.25">
      <c r="A31" s="43" t="s">
        <v>159</v>
      </c>
      <c r="B31" s="2">
        <v>4357</v>
      </c>
      <c r="C31" s="2">
        <v>2606</v>
      </c>
      <c r="D31" s="2">
        <v>45196</v>
      </c>
      <c r="E31" s="2">
        <v>46617</v>
      </c>
      <c r="F31" s="44">
        <f t="shared" si="0"/>
        <v>3.1440835472165674</v>
      </c>
      <c r="G31" s="45"/>
      <c r="H31" s="45"/>
      <c r="I31" s="45"/>
    </row>
    <row r="32" spans="1:9" x14ac:dyDescent="0.25">
      <c r="A32" s="46" t="s">
        <v>160</v>
      </c>
      <c r="B32" s="3">
        <v>196498</v>
      </c>
      <c r="C32" s="3">
        <v>187827</v>
      </c>
      <c r="D32" s="3">
        <v>2502204</v>
      </c>
      <c r="E32" s="3">
        <v>2463834</v>
      </c>
      <c r="F32" s="47">
        <f t="shared" si="0"/>
        <v>-1.5334481121443275</v>
      </c>
      <c r="G32" s="45"/>
      <c r="H32" s="45"/>
      <c r="I32" s="45"/>
    </row>
    <row r="33" spans="1:9" x14ac:dyDescent="0.25">
      <c r="A33" s="43" t="s">
        <v>161</v>
      </c>
      <c r="B33" s="2">
        <v>17304</v>
      </c>
      <c r="C33" s="2">
        <v>17166</v>
      </c>
      <c r="D33" s="2">
        <v>213709</v>
      </c>
      <c r="E33" s="2">
        <v>194274</v>
      </c>
      <c r="F33" s="44">
        <f t="shared" si="0"/>
        <v>-9.0941420342615373</v>
      </c>
      <c r="G33" s="45"/>
      <c r="H33" s="45"/>
      <c r="I33" s="45"/>
    </row>
    <row r="34" spans="1:9" x14ac:dyDescent="0.25">
      <c r="A34" s="46" t="s">
        <v>162</v>
      </c>
      <c r="B34" s="3">
        <v>117</v>
      </c>
      <c r="C34" s="3">
        <v>78</v>
      </c>
      <c r="D34" s="3">
        <v>1536</v>
      </c>
      <c r="E34" s="3">
        <v>1880</v>
      </c>
      <c r="F34" s="47">
        <f t="shared" si="0"/>
        <v>22.395833333333329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517439</v>
      </c>
      <c r="C35" s="49">
        <f t="shared" ref="C35:E35" si="1">SUM(C7:C34)</f>
        <v>493555</v>
      </c>
      <c r="D35" s="49">
        <f t="shared" si="1"/>
        <v>6311076</v>
      </c>
      <c r="E35" s="49">
        <f t="shared" si="1"/>
        <v>6226090</v>
      </c>
      <c r="F35" s="50">
        <f t="shared" ref="F35" si="2">((E35*100)/D35)-100</f>
        <v>-1.3466166466700713</v>
      </c>
      <c r="G35" s="45"/>
      <c r="H35" s="45"/>
      <c r="I35" s="45"/>
    </row>
    <row r="36" spans="1:9" x14ac:dyDescent="0.25">
      <c r="A36" s="51" t="s">
        <v>86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10</v>
      </c>
      <c r="C39" s="54">
        <f t="shared" si="4"/>
        <v>3</v>
      </c>
      <c r="D39" s="54">
        <f>_xlfn.RANK.EQ(B39,$B$39:$B$66)+COUNTIF($B$39:$B$66,B39)-1</f>
        <v>26</v>
      </c>
      <c r="E39" s="53" t="str">
        <f t="shared" ref="E39:E66" si="6">INDEX($A$39:$B$66,MATCH(ROW()-38,$D$39:$D$66,0),1)</f>
        <v>Valencia</v>
      </c>
      <c r="F39" s="53">
        <f>LOOKUP(E39,$A$39:$A$66,$B$39:$B$66)</f>
        <v>2463834</v>
      </c>
      <c r="G39" s="53">
        <f>LOOKUP(E39,$A$39:$A$66,$C$39:$C$66)</f>
        <v>2502204</v>
      </c>
    </row>
    <row r="40" spans="1:9" x14ac:dyDescent="0.25">
      <c r="A40" s="53" t="str">
        <f t="shared" si="5"/>
        <v>Alicante</v>
      </c>
      <c r="B40" s="54">
        <f t="shared" si="3"/>
        <v>27681</v>
      </c>
      <c r="C40" s="54">
        <f t="shared" si="4"/>
        <v>25772</v>
      </c>
      <c r="D40" s="54">
        <f t="shared" ref="D40:D66" si="7">_xlfn.RANK.EQ(B40,$B$39:$B$66)+COUNTIF($B$39:$B$66,B40)-1</f>
        <v>15</v>
      </c>
      <c r="E40" s="53" t="str">
        <f t="shared" si="6"/>
        <v>Barcelona</v>
      </c>
      <c r="F40" s="53">
        <f t="shared" ref="F40:F55" si="8">LOOKUP(E40,$A$39:$A$66,$B$39:$B$66)</f>
        <v>1772965</v>
      </c>
      <c r="G40" s="53">
        <f t="shared" ref="G40:G66" si="9">LOOKUP(E40,$A$39:$A$66,$C$39:$C$66)</f>
        <v>1829435</v>
      </c>
    </row>
    <row r="41" spans="1:9" x14ac:dyDescent="0.25">
      <c r="A41" s="53" t="str">
        <f t="shared" si="5"/>
        <v>Almería</v>
      </c>
      <c r="B41" s="54">
        <f t="shared" si="3"/>
        <v>18667</v>
      </c>
      <c r="C41" s="54">
        <f t="shared" si="4"/>
        <v>21925</v>
      </c>
      <c r="D41" s="54">
        <f t="shared" si="7"/>
        <v>17</v>
      </c>
      <c r="E41" s="53" t="str">
        <f t="shared" si="6"/>
        <v>Bahía de Algeciras</v>
      </c>
      <c r="F41" s="53">
        <f t="shared" si="8"/>
        <v>816773</v>
      </c>
      <c r="G41" s="53">
        <f t="shared" si="9"/>
        <v>714887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22</v>
      </c>
      <c r="D42" s="54">
        <f t="shared" si="7"/>
        <v>28</v>
      </c>
      <c r="E42" s="53" t="str">
        <f t="shared" si="6"/>
        <v>Bilbao</v>
      </c>
      <c r="F42" s="53">
        <f t="shared" si="8"/>
        <v>447369</v>
      </c>
      <c r="G42" s="53">
        <f t="shared" si="9"/>
        <v>491621</v>
      </c>
    </row>
    <row r="43" spans="1:9" x14ac:dyDescent="0.25">
      <c r="A43" s="53" t="str">
        <f t="shared" si="5"/>
        <v>Bahía de Algeciras</v>
      </c>
      <c r="B43" s="54">
        <f t="shared" si="3"/>
        <v>816773</v>
      </c>
      <c r="C43" s="54">
        <f t="shared" si="4"/>
        <v>714887</v>
      </c>
      <c r="D43" s="54">
        <f t="shared" si="7"/>
        <v>3</v>
      </c>
      <c r="E43" s="53" t="str">
        <f t="shared" si="6"/>
        <v>Vigo</v>
      </c>
      <c r="F43" s="53">
        <f t="shared" si="8"/>
        <v>194274</v>
      </c>
      <c r="G43" s="53">
        <f t="shared" si="9"/>
        <v>213709</v>
      </c>
    </row>
    <row r="44" spans="1:9" x14ac:dyDescent="0.25">
      <c r="A44" s="53" t="str">
        <f t="shared" si="5"/>
        <v>Bahía de Cádiz</v>
      </c>
      <c r="B44" s="54">
        <f t="shared" si="3"/>
        <v>29666</v>
      </c>
      <c r="C44" s="54">
        <f t="shared" si="4"/>
        <v>37662</v>
      </c>
      <c r="D44" s="54">
        <f t="shared" si="7"/>
        <v>13</v>
      </c>
      <c r="E44" s="53" t="str">
        <f t="shared" si="6"/>
        <v>Castellón</v>
      </c>
      <c r="F44" s="53">
        <f t="shared" si="8"/>
        <v>96359</v>
      </c>
      <c r="G44" s="53">
        <f t="shared" si="9"/>
        <v>117555</v>
      </c>
    </row>
    <row r="45" spans="1:9" x14ac:dyDescent="0.25">
      <c r="A45" s="53" t="str">
        <f t="shared" si="5"/>
        <v>Baleares</v>
      </c>
      <c r="B45" s="54">
        <f t="shared" si="3"/>
        <v>24</v>
      </c>
      <c r="C45" s="54">
        <f t="shared" si="4"/>
        <v>30</v>
      </c>
      <c r="D45" s="54">
        <f t="shared" si="7"/>
        <v>24</v>
      </c>
      <c r="E45" s="53" t="str">
        <f t="shared" si="6"/>
        <v>Las Palmas</v>
      </c>
      <c r="F45" s="53">
        <f t="shared" si="8"/>
        <v>69951</v>
      </c>
      <c r="G45" s="53">
        <f t="shared" si="9"/>
        <v>65495</v>
      </c>
    </row>
    <row r="46" spans="1:9" x14ac:dyDescent="0.25">
      <c r="A46" s="53" t="str">
        <f t="shared" si="5"/>
        <v>Barcelona</v>
      </c>
      <c r="B46" s="54">
        <f t="shared" si="3"/>
        <v>1772965</v>
      </c>
      <c r="C46" s="54">
        <f t="shared" si="4"/>
        <v>1829435</v>
      </c>
      <c r="D46" s="54">
        <f t="shared" si="7"/>
        <v>2</v>
      </c>
      <c r="E46" s="53" t="str">
        <f t="shared" si="6"/>
        <v>Tarragona</v>
      </c>
      <c r="F46" s="53">
        <f t="shared" si="8"/>
        <v>46617</v>
      </c>
      <c r="G46" s="53">
        <f t="shared" si="9"/>
        <v>45196</v>
      </c>
    </row>
    <row r="47" spans="1:9" x14ac:dyDescent="0.25">
      <c r="A47" s="53" t="str">
        <f t="shared" si="5"/>
        <v>Bilbao</v>
      </c>
      <c r="B47" s="54">
        <f t="shared" si="3"/>
        <v>447369</v>
      </c>
      <c r="C47" s="54">
        <f t="shared" si="4"/>
        <v>491621</v>
      </c>
      <c r="D47" s="54">
        <f t="shared" si="7"/>
        <v>4</v>
      </c>
      <c r="E47" s="53" t="str">
        <f t="shared" si="6"/>
        <v>Marín y Ría de Pontevedra</v>
      </c>
      <c r="F47" s="53">
        <f t="shared" si="8"/>
        <v>41343</v>
      </c>
      <c r="G47" s="53">
        <f t="shared" si="9"/>
        <v>36642</v>
      </c>
    </row>
    <row r="48" spans="1:9" x14ac:dyDescent="0.25">
      <c r="A48" s="53" t="str">
        <f t="shared" si="5"/>
        <v>Cartagena</v>
      </c>
      <c r="B48" s="54">
        <f t="shared" si="3"/>
        <v>37983</v>
      </c>
      <c r="C48" s="54">
        <f t="shared" si="4"/>
        <v>38501</v>
      </c>
      <c r="D48" s="54">
        <f t="shared" si="7"/>
        <v>11</v>
      </c>
      <c r="E48" s="53" t="str">
        <f t="shared" si="6"/>
        <v>Santa Cruz de Tenerife</v>
      </c>
      <c r="F48" s="53">
        <f t="shared" si="8"/>
        <v>41079</v>
      </c>
      <c r="G48" s="53">
        <f t="shared" si="9"/>
        <v>34725</v>
      </c>
    </row>
    <row r="49" spans="1:7" x14ac:dyDescent="0.25">
      <c r="A49" s="53" t="str">
        <f t="shared" si="5"/>
        <v>Castellón</v>
      </c>
      <c r="B49" s="54">
        <f t="shared" si="3"/>
        <v>96359</v>
      </c>
      <c r="C49" s="54">
        <f t="shared" si="4"/>
        <v>117555</v>
      </c>
      <c r="D49" s="54">
        <f t="shared" si="7"/>
        <v>6</v>
      </c>
      <c r="E49" s="53" t="str">
        <f t="shared" si="6"/>
        <v>Cartagena</v>
      </c>
      <c r="F49" s="53">
        <f t="shared" si="8"/>
        <v>37983</v>
      </c>
      <c r="G49" s="53">
        <f t="shared" si="9"/>
        <v>38501</v>
      </c>
    </row>
    <row r="50" spans="1:7" x14ac:dyDescent="0.25">
      <c r="A50" s="53" t="str">
        <f t="shared" si="5"/>
        <v>Ceuta</v>
      </c>
      <c r="B50" s="54">
        <f t="shared" si="3"/>
        <v>105</v>
      </c>
      <c r="C50" s="54">
        <f t="shared" si="4"/>
        <v>121</v>
      </c>
      <c r="D50" s="54">
        <f t="shared" si="7"/>
        <v>22</v>
      </c>
      <c r="E50" s="53" t="str">
        <f t="shared" si="6"/>
        <v>Gijón</v>
      </c>
      <c r="F50" s="53">
        <f t="shared" si="8"/>
        <v>37214</v>
      </c>
      <c r="G50" s="53">
        <f t="shared" si="9"/>
        <v>49814</v>
      </c>
    </row>
    <row r="51" spans="1:7" x14ac:dyDescent="0.25">
      <c r="A51" s="53" t="str">
        <f t="shared" si="5"/>
        <v>Ferrol-San Cibrao</v>
      </c>
      <c r="B51" s="54">
        <f t="shared" si="3"/>
        <v>22132</v>
      </c>
      <c r="C51" s="54">
        <f t="shared" si="4"/>
        <v>15590</v>
      </c>
      <c r="D51" s="54">
        <f t="shared" si="7"/>
        <v>16</v>
      </c>
      <c r="E51" s="53" t="str">
        <f t="shared" si="6"/>
        <v>Bahía de Cádiz</v>
      </c>
      <c r="F51" s="53">
        <f t="shared" si="8"/>
        <v>29666</v>
      </c>
      <c r="G51" s="53">
        <f t="shared" si="9"/>
        <v>37662</v>
      </c>
    </row>
    <row r="52" spans="1:7" x14ac:dyDescent="0.25">
      <c r="A52" s="53" t="str">
        <f t="shared" si="5"/>
        <v>Gijón</v>
      </c>
      <c r="B52" s="54">
        <f t="shared" si="3"/>
        <v>37214</v>
      </c>
      <c r="C52" s="54">
        <f t="shared" si="4"/>
        <v>49814</v>
      </c>
      <c r="D52" s="54">
        <f t="shared" si="7"/>
        <v>12</v>
      </c>
      <c r="E52" s="53" t="str">
        <f t="shared" si="6"/>
        <v>Santander</v>
      </c>
      <c r="F52" s="53">
        <f t="shared" si="8"/>
        <v>29552</v>
      </c>
      <c r="G52" s="53">
        <f t="shared" si="9"/>
        <v>37758</v>
      </c>
    </row>
    <row r="53" spans="1:7" x14ac:dyDescent="0.25">
      <c r="A53" s="53" t="str">
        <f t="shared" si="5"/>
        <v>Huelva</v>
      </c>
      <c r="B53" s="54">
        <f t="shared" si="3"/>
        <v>11293</v>
      </c>
      <c r="C53" s="54">
        <f t="shared" si="4"/>
        <v>13925</v>
      </c>
      <c r="D53" s="54">
        <f t="shared" si="7"/>
        <v>19</v>
      </c>
      <c r="E53" s="53" t="str">
        <f t="shared" si="6"/>
        <v>Alicante</v>
      </c>
      <c r="F53" s="53">
        <f t="shared" si="8"/>
        <v>27681</v>
      </c>
      <c r="G53" s="53">
        <f t="shared" si="9"/>
        <v>25772</v>
      </c>
    </row>
    <row r="54" spans="1:7" x14ac:dyDescent="0.25">
      <c r="A54" s="53" t="str">
        <f t="shared" si="5"/>
        <v>Las Palmas</v>
      </c>
      <c r="B54" s="54">
        <f t="shared" si="3"/>
        <v>69951</v>
      </c>
      <c r="C54" s="54">
        <f t="shared" si="4"/>
        <v>65495</v>
      </c>
      <c r="D54" s="54">
        <f t="shared" si="7"/>
        <v>7</v>
      </c>
      <c r="E54" s="53" t="str">
        <f t="shared" si="6"/>
        <v>Ferrol-San Cibrao</v>
      </c>
      <c r="F54" s="53">
        <f t="shared" si="8"/>
        <v>22132</v>
      </c>
      <c r="G54" s="53">
        <f t="shared" si="9"/>
        <v>15590</v>
      </c>
    </row>
    <row r="55" spans="1:7" x14ac:dyDescent="0.25">
      <c r="A55" s="53" t="str">
        <f t="shared" si="5"/>
        <v>Málaga</v>
      </c>
      <c r="B55" s="54">
        <f t="shared" si="3"/>
        <v>17920</v>
      </c>
      <c r="C55" s="54">
        <f t="shared" si="4"/>
        <v>15487</v>
      </c>
      <c r="D55" s="54">
        <f t="shared" si="7"/>
        <v>18</v>
      </c>
      <c r="E55" s="53" t="str">
        <f t="shared" si="6"/>
        <v>Almería</v>
      </c>
      <c r="F55" s="53">
        <f t="shared" si="8"/>
        <v>18667</v>
      </c>
      <c r="G55" s="53">
        <f t="shared" si="9"/>
        <v>21925</v>
      </c>
    </row>
    <row r="56" spans="1:7" x14ac:dyDescent="0.25">
      <c r="A56" s="53" t="str">
        <f t="shared" si="5"/>
        <v>Marín y Ría de Pontevedra</v>
      </c>
      <c r="B56" s="54">
        <f t="shared" si="3"/>
        <v>41343</v>
      </c>
      <c r="C56" s="54">
        <f t="shared" si="4"/>
        <v>36642</v>
      </c>
      <c r="D56" s="54">
        <f t="shared" si="7"/>
        <v>9</v>
      </c>
      <c r="E56" s="53" t="str">
        <f t="shared" si="6"/>
        <v>Málaga</v>
      </c>
      <c r="F56" s="53">
        <f t="shared" ref="F56:F66" si="10">LOOKUP(E56,$A$39:$A$66,$B$39:$B$66)</f>
        <v>17920</v>
      </c>
      <c r="G56" s="53">
        <f t="shared" si="9"/>
        <v>15487</v>
      </c>
    </row>
    <row r="57" spans="1:7" x14ac:dyDescent="0.25">
      <c r="A57" s="53" t="str">
        <f t="shared" si="5"/>
        <v>Melilla</v>
      </c>
      <c r="B57" s="54">
        <f t="shared" si="3"/>
        <v>54</v>
      </c>
      <c r="C57" s="54">
        <f t="shared" si="4"/>
        <v>62</v>
      </c>
      <c r="D57" s="54">
        <f t="shared" si="7"/>
        <v>23</v>
      </c>
      <c r="E57" s="53" t="str">
        <f t="shared" si="6"/>
        <v>Huelva</v>
      </c>
      <c r="F57" s="53">
        <f t="shared" si="10"/>
        <v>11293</v>
      </c>
      <c r="G57" s="53">
        <f t="shared" si="9"/>
        <v>13925</v>
      </c>
    </row>
    <row r="58" spans="1:7" x14ac:dyDescent="0.25">
      <c r="A58" s="53" t="str">
        <f t="shared" si="5"/>
        <v>Motril</v>
      </c>
      <c r="B58" s="54">
        <f t="shared" si="3"/>
        <v>12</v>
      </c>
      <c r="C58" s="54">
        <f t="shared" si="4"/>
        <v>0</v>
      </c>
      <c r="D58" s="54">
        <f t="shared" si="7"/>
        <v>25</v>
      </c>
      <c r="E58" s="53" t="str">
        <f t="shared" si="6"/>
        <v>Vilagarcía</v>
      </c>
      <c r="F58" s="53">
        <f t="shared" si="10"/>
        <v>1880</v>
      </c>
      <c r="G58" s="53">
        <f t="shared" si="9"/>
        <v>1536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str">
        <f t="shared" si="6"/>
        <v>Sevilla</v>
      </c>
      <c r="F59" s="53">
        <f t="shared" si="10"/>
        <v>1333</v>
      </c>
      <c r="G59" s="53">
        <f t="shared" si="9"/>
        <v>1399</v>
      </c>
    </row>
    <row r="60" spans="1:7" x14ac:dyDescent="0.25">
      <c r="A60" s="53" t="str">
        <f t="shared" si="5"/>
        <v>Santa Cruz de Tenerife</v>
      </c>
      <c r="B60" s="54">
        <f t="shared" si="3"/>
        <v>41079</v>
      </c>
      <c r="C60" s="54">
        <f t="shared" si="4"/>
        <v>34725</v>
      </c>
      <c r="D60" s="54">
        <f t="shared" si="7"/>
        <v>10</v>
      </c>
      <c r="E60" s="53" t="str">
        <f t="shared" si="6"/>
        <v>Ceuta</v>
      </c>
      <c r="F60" s="53">
        <f t="shared" si="10"/>
        <v>105</v>
      </c>
      <c r="G60" s="53">
        <f t="shared" si="9"/>
        <v>121</v>
      </c>
    </row>
    <row r="61" spans="1:7" x14ac:dyDescent="0.25">
      <c r="A61" s="53" t="str">
        <f t="shared" si="5"/>
        <v>Santander</v>
      </c>
      <c r="B61" s="54">
        <f t="shared" si="3"/>
        <v>29552</v>
      </c>
      <c r="C61" s="54">
        <f t="shared" si="4"/>
        <v>37758</v>
      </c>
      <c r="D61" s="54">
        <f t="shared" si="7"/>
        <v>14</v>
      </c>
      <c r="E61" s="53" t="str">
        <f t="shared" si="6"/>
        <v>Melilla</v>
      </c>
      <c r="F61" s="53">
        <f t="shared" si="10"/>
        <v>54</v>
      </c>
      <c r="G61" s="53">
        <f t="shared" si="9"/>
        <v>62</v>
      </c>
    </row>
    <row r="62" spans="1:7" x14ac:dyDescent="0.25">
      <c r="A62" s="53" t="str">
        <f t="shared" si="5"/>
        <v>Sevilla</v>
      </c>
      <c r="B62" s="54">
        <f t="shared" si="3"/>
        <v>1333</v>
      </c>
      <c r="C62" s="54">
        <f t="shared" si="4"/>
        <v>1399</v>
      </c>
      <c r="D62" s="54">
        <f t="shared" si="7"/>
        <v>21</v>
      </c>
      <c r="E62" s="53" t="str">
        <f t="shared" si="6"/>
        <v>Baleares</v>
      </c>
      <c r="F62" s="53">
        <f t="shared" si="10"/>
        <v>24</v>
      </c>
      <c r="G62" s="53">
        <f t="shared" si="9"/>
        <v>30</v>
      </c>
    </row>
    <row r="63" spans="1:7" x14ac:dyDescent="0.25">
      <c r="A63" s="53" t="str">
        <f t="shared" si="5"/>
        <v>Tarragona</v>
      </c>
      <c r="B63" s="54">
        <f t="shared" si="3"/>
        <v>46617</v>
      </c>
      <c r="C63" s="54">
        <f t="shared" si="4"/>
        <v>45196</v>
      </c>
      <c r="D63" s="54">
        <f t="shared" si="7"/>
        <v>8</v>
      </c>
      <c r="E63" s="53" t="str">
        <f t="shared" si="6"/>
        <v>Motril</v>
      </c>
      <c r="F63" s="53">
        <f t="shared" si="10"/>
        <v>12</v>
      </c>
      <c r="G63" s="53">
        <f t="shared" si="9"/>
        <v>0</v>
      </c>
    </row>
    <row r="64" spans="1:7" x14ac:dyDescent="0.25">
      <c r="A64" s="53" t="str">
        <f t="shared" si="5"/>
        <v>Valencia</v>
      </c>
      <c r="B64" s="54">
        <f t="shared" si="3"/>
        <v>2463834</v>
      </c>
      <c r="C64" s="54">
        <f t="shared" si="4"/>
        <v>2502204</v>
      </c>
      <c r="D64" s="54">
        <f t="shared" si="7"/>
        <v>1</v>
      </c>
      <c r="E64" s="53" t="str">
        <f t="shared" si="6"/>
        <v>A Coruña</v>
      </c>
      <c r="F64" s="53">
        <f t="shared" si="10"/>
        <v>10</v>
      </c>
      <c r="G64" s="53">
        <f t="shared" si="9"/>
        <v>3</v>
      </c>
    </row>
    <row r="65" spans="1:7" x14ac:dyDescent="0.25">
      <c r="A65" s="53" t="str">
        <f t="shared" si="5"/>
        <v>Vigo</v>
      </c>
      <c r="B65" s="54">
        <f t="shared" si="3"/>
        <v>194274</v>
      </c>
      <c r="C65" s="54">
        <f t="shared" si="4"/>
        <v>213709</v>
      </c>
      <c r="D65" s="54">
        <f t="shared" si="7"/>
        <v>5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1880</v>
      </c>
      <c r="C66" s="54">
        <f t="shared" si="4"/>
        <v>1536</v>
      </c>
      <c r="D66" s="54">
        <f t="shared" si="7"/>
        <v>20</v>
      </c>
      <c r="E66" s="53" t="str">
        <f t="shared" si="6"/>
        <v>Avilés</v>
      </c>
      <c r="F66" s="53">
        <f t="shared" si="10"/>
        <v>0</v>
      </c>
      <c r="G66" s="53">
        <f t="shared" si="9"/>
        <v>22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38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3</v>
      </c>
      <c r="E7" s="2">
        <f>'TEUS nacional'!E7+'TEUS exterior'!E7</f>
        <v>10</v>
      </c>
      <c r="F7" s="44">
        <f>((E7*100)/D7)-100</f>
        <v>233.33333333333331</v>
      </c>
      <c r="G7" s="45"/>
      <c r="H7" s="45"/>
      <c r="I7" s="45"/>
    </row>
    <row r="8" spans="1:12" x14ac:dyDescent="0.25">
      <c r="A8" s="46" t="s">
        <v>136</v>
      </c>
      <c r="B8" s="3">
        <v>18638</v>
      </c>
      <c r="C8" s="3">
        <v>15101</v>
      </c>
      <c r="D8" s="3">
        <v>171030</v>
      </c>
      <c r="E8" s="3">
        <f>'TEUS nacional'!E8+'TEUS exterior'!E8</f>
        <v>208814</v>
      </c>
      <c r="F8" s="47">
        <f t="shared" ref="F8:F34" si="0">((E8*100)/D8)-100</f>
        <v>22.092030637899782</v>
      </c>
      <c r="G8" s="45"/>
      <c r="H8" s="45"/>
      <c r="I8" s="45"/>
    </row>
    <row r="9" spans="1:12" x14ac:dyDescent="0.25">
      <c r="A9" s="43" t="s">
        <v>137</v>
      </c>
      <c r="B9" s="2">
        <v>1899</v>
      </c>
      <c r="C9" s="2">
        <v>1075</v>
      </c>
      <c r="D9" s="2">
        <v>25269</v>
      </c>
      <c r="E9" s="2">
        <f>'TEUS nacional'!E9+'TEUS exterior'!E9</f>
        <v>21735</v>
      </c>
      <c r="F9" s="44">
        <f t="shared" si="0"/>
        <v>-13.985515849459816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22</v>
      </c>
      <c r="E10" s="3">
        <f>'TEUS nacional'!E10+'TEUS exterior'!E10</f>
        <v>0</v>
      </c>
      <c r="F10" s="60">
        <f t="shared" si="0"/>
        <v>-100</v>
      </c>
      <c r="G10" s="45"/>
      <c r="H10" s="45"/>
      <c r="I10" s="45"/>
    </row>
    <row r="11" spans="1:12" x14ac:dyDescent="0.25">
      <c r="A11" s="43" t="s">
        <v>139</v>
      </c>
      <c r="B11" s="2">
        <v>58655</v>
      </c>
      <c r="C11" s="2">
        <v>63346</v>
      </c>
      <c r="D11" s="2">
        <v>715146</v>
      </c>
      <c r="E11" s="2">
        <f>'TEUS nacional'!E11+'TEUS exterior'!E11</f>
        <v>816998</v>
      </c>
      <c r="F11" s="44">
        <f t="shared" si="0"/>
        <v>14.242126782503149</v>
      </c>
      <c r="G11" s="45"/>
      <c r="H11" s="45"/>
      <c r="I11" s="45"/>
    </row>
    <row r="12" spans="1:12" x14ac:dyDescent="0.25">
      <c r="A12" s="46" t="s">
        <v>140</v>
      </c>
      <c r="B12" s="3">
        <v>15226</v>
      </c>
      <c r="C12" s="3">
        <v>15115</v>
      </c>
      <c r="D12" s="3">
        <v>169571</v>
      </c>
      <c r="E12" s="3">
        <f>'TEUS nacional'!E12+'TEUS exterior'!E12</f>
        <v>185698</v>
      </c>
      <c r="F12" s="47">
        <f t="shared" si="0"/>
        <v>9.5104705403636274</v>
      </c>
      <c r="G12" s="45"/>
      <c r="H12" s="45"/>
      <c r="I12" s="45"/>
    </row>
    <row r="13" spans="1:12" x14ac:dyDescent="0.25">
      <c r="A13" s="43" t="s">
        <v>141</v>
      </c>
      <c r="B13" s="2">
        <v>7840</v>
      </c>
      <c r="C13" s="2">
        <v>6321</v>
      </c>
      <c r="D13" s="2">
        <v>106928</v>
      </c>
      <c r="E13" s="2">
        <f>'TEUS nacional'!E13+'TEUS exterior'!E13</f>
        <v>97224</v>
      </c>
      <c r="F13" s="44">
        <f t="shared" si="0"/>
        <v>-9.0752655992817637</v>
      </c>
      <c r="G13" s="45"/>
      <c r="H13" s="45"/>
      <c r="I13" s="45"/>
    </row>
    <row r="14" spans="1:12" x14ac:dyDescent="0.25">
      <c r="A14" s="46" t="s">
        <v>142</v>
      </c>
      <c r="B14" s="3">
        <v>178301</v>
      </c>
      <c r="C14" s="3">
        <v>169176</v>
      </c>
      <c r="D14" s="3">
        <v>2054082</v>
      </c>
      <c r="E14" s="3">
        <f>'TEUS nacional'!E14+'TEUS exterior'!E14</f>
        <v>1971948</v>
      </c>
      <c r="F14" s="47">
        <f t="shared" si="0"/>
        <v>-3.9985745457094737</v>
      </c>
      <c r="G14" s="45"/>
      <c r="H14" s="45"/>
      <c r="I14" s="45"/>
    </row>
    <row r="15" spans="1:12" x14ac:dyDescent="0.25">
      <c r="A15" s="43" t="s">
        <v>143</v>
      </c>
      <c r="B15" s="2">
        <v>43223</v>
      </c>
      <c r="C15" s="2">
        <v>37697</v>
      </c>
      <c r="D15" s="2">
        <v>536719</v>
      </c>
      <c r="E15" s="2">
        <f>'TEUS nacional'!E15+'TEUS exterior'!E15</f>
        <v>492789</v>
      </c>
      <c r="F15" s="44">
        <f t="shared" si="0"/>
        <v>-8.1849161292967096</v>
      </c>
      <c r="G15" s="45"/>
      <c r="H15" s="45"/>
      <c r="I15" s="45"/>
    </row>
    <row r="16" spans="1:12" x14ac:dyDescent="0.25">
      <c r="A16" s="46" t="s">
        <v>144</v>
      </c>
      <c r="B16" s="3">
        <v>3151</v>
      </c>
      <c r="C16" s="3">
        <v>3363</v>
      </c>
      <c r="D16" s="3">
        <v>50511</v>
      </c>
      <c r="E16" s="3">
        <f>'TEUS nacional'!E16+'TEUS exterior'!E16</f>
        <v>52135</v>
      </c>
      <c r="F16" s="47">
        <f t="shared" si="0"/>
        <v>3.215141256359999</v>
      </c>
      <c r="G16" s="45"/>
      <c r="H16" s="45"/>
      <c r="I16" s="45"/>
    </row>
    <row r="17" spans="1:9" x14ac:dyDescent="0.25">
      <c r="A17" s="43" t="s">
        <v>145</v>
      </c>
      <c r="B17" s="2">
        <v>9393</v>
      </c>
      <c r="C17" s="2">
        <v>6712</v>
      </c>
      <c r="D17" s="2">
        <v>124095</v>
      </c>
      <c r="E17" s="2">
        <f>'TEUS nacional'!E17+'TEUS exterior'!E17</f>
        <v>100235</v>
      </c>
      <c r="F17" s="44">
        <f t="shared" si="0"/>
        <v>-19.227204963938917</v>
      </c>
      <c r="G17" s="45"/>
      <c r="H17" s="45"/>
      <c r="I17" s="45"/>
    </row>
    <row r="18" spans="1:9" x14ac:dyDescent="0.25">
      <c r="A18" s="46" t="s">
        <v>146</v>
      </c>
      <c r="B18" s="3">
        <v>491</v>
      </c>
      <c r="C18" s="3">
        <v>410</v>
      </c>
      <c r="D18" s="3">
        <v>5872</v>
      </c>
      <c r="E18" s="3">
        <f>'TEUS nacional'!E18+'TEUS exterior'!E18</f>
        <v>5365</v>
      </c>
      <c r="F18" s="47">
        <f t="shared" si="0"/>
        <v>-8.6341961852861004</v>
      </c>
      <c r="G18" s="45"/>
      <c r="H18" s="45"/>
      <c r="I18" s="45"/>
    </row>
    <row r="19" spans="1:9" x14ac:dyDescent="0.25">
      <c r="A19" s="43" t="s">
        <v>147</v>
      </c>
      <c r="B19" s="2">
        <v>1302</v>
      </c>
      <c r="C19" s="2">
        <v>2891</v>
      </c>
      <c r="D19" s="2">
        <v>16844</v>
      </c>
      <c r="E19" s="2">
        <f>'TEUS nacional'!E19+'TEUS exterior'!E19</f>
        <v>33106</v>
      </c>
      <c r="F19" s="44">
        <f t="shared" si="0"/>
        <v>96.544763714082166</v>
      </c>
      <c r="G19" s="45"/>
      <c r="H19" s="45"/>
      <c r="I19" s="45"/>
    </row>
    <row r="20" spans="1:9" x14ac:dyDescent="0.25">
      <c r="A20" s="46" t="s">
        <v>148</v>
      </c>
      <c r="B20" s="3">
        <v>3816</v>
      </c>
      <c r="C20" s="3">
        <v>3848</v>
      </c>
      <c r="D20" s="3">
        <v>57398</v>
      </c>
      <c r="E20" s="3">
        <f>'TEUS nacional'!E20+'TEUS exterior'!E20</f>
        <v>44873</v>
      </c>
      <c r="F20" s="47">
        <f t="shared" si="0"/>
        <v>-21.821317815951772</v>
      </c>
      <c r="G20" s="45"/>
      <c r="H20" s="45"/>
      <c r="I20" s="45"/>
    </row>
    <row r="21" spans="1:9" x14ac:dyDescent="0.25">
      <c r="A21" s="43" t="s">
        <v>149</v>
      </c>
      <c r="B21" s="2">
        <v>7585</v>
      </c>
      <c r="C21" s="2">
        <v>6799</v>
      </c>
      <c r="D21" s="2">
        <v>80470</v>
      </c>
      <c r="E21" s="2">
        <f>'TEUS nacional'!E21+'TEUS exterior'!E21</f>
        <v>81279</v>
      </c>
      <c r="F21" s="44">
        <f t="shared" si="0"/>
        <v>1.0053436063129055</v>
      </c>
      <c r="G21" s="45"/>
      <c r="H21" s="45"/>
      <c r="I21" s="45"/>
    </row>
    <row r="22" spans="1:9" x14ac:dyDescent="0.25">
      <c r="A22" s="46" t="s">
        <v>150</v>
      </c>
      <c r="B22" s="3">
        <v>50408</v>
      </c>
      <c r="C22" s="3">
        <v>49882</v>
      </c>
      <c r="D22" s="3">
        <v>534744</v>
      </c>
      <c r="E22" s="3">
        <f>'TEUS nacional'!E22+'TEUS exterior'!E22</f>
        <v>587199</v>
      </c>
      <c r="F22" s="47">
        <f t="shared" si="0"/>
        <v>9.8093667250123389</v>
      </c>
      <c r="G22" s="45"/>
      <c r="H22" s="45"/>
      <c r="I22" s="45"/>
    </row>
    <row r="23" spans="1:9" x14ac:dyDescent="0.25">
      <c r="A23" s="43" t="s">
        <v>151</v>
      </c>
      <c r="B23" s="2">
        <v>1889</v>
      </c>
      <c r="C23" s="2">
        <v>1777</v>
      </c>
      <c r="D23" s="2">
        <v>25404</v>
      </c>
      <c r="E23" s="2">
        <f>'TEUS nacional'!E23+'TEUS exterior'!E23</f>
        <v>26104</v>
      </c>
      <c r="F23" s="44">
        <f t="shared" si="0"/>
        <v>2.7554715792788471</v>
      </c>
      <c r="G23" s="45"/>
      <c r="H23" s="45"/>
      <c r="I23" s="45"/>
    </row>
    <row r="24" spans="1:9" x14ac:dyDescent="0.25">
      <c r="A24" s="46" t="s">
        <v>152</v>
      </c>
      <c r="B24" s="3">
        <v>4054</v>
      </c>
      <c r="C24" s="3">
        <v>3397</v>
      </c>
      <c r="D24" s="3">
        <v>38000</v>
      </c>
      <c r="E24" s="3">
        <f>'TEUS nacional'!E24+'TEUS exterior'!E24</f>
        <v>45649</v>
      </c>
      <c r="F24" s="47">
        <f t="shared" si="0"/>
        <v>20.128947368421052</v>
      </c>
      <c r="G24" s="45"/>
      <c r="H24" s="45"/>
      <c r="I24" s="45"/>
    </row>
    <row r="25" spans="1:9" x14ac:dyDescent="0.25">
      <c r="A25" s="43" t="s">
        <v>153</v>
      </c>
      <c r="B25" s="2">
        <v>576</v>
      </c>
      <c r="C25" s="2">
        <v>491</v>
      </c>
      <c r="D25" s="2">
        <v>7913</v>
      </c>
      <c r="E25" s="2">
        <f>'TEUS nacional'!E25+'TEUS exterior'!E25</f>
        <v>5812</v>
      </c>
      <c r="F25" s="44">
        <f t="shared" si="0"/>
        <v>-26.551244787059275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12</v>
      </c>
      <c r="D26" s="3">
        <v>0</v>
      </c>
      <c r="E26" s="3">
        <f>'TEUS nacional'!E26+'TEUS exterior'!E26</f>
        <v>12</v>
      </c>
      <c r="F26" s="47" t="e">
        <f t="shared" si="0"/>
        <v>#DIV/0!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f>'TEUS nacional'!E27+'TEUS exterior'!E27</f>
        <v>0</v>
      </c>
      <c r="F27" s="59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36190</v>
      </c>
      <c r="C28" s="3">
        <v>35309</v>
      </c>
      <c r="D28" s="3">
        <v>394496</v>
      </c>
      <c r="E28" s="3">
        <f>'TEUS nacional'!E28+'TEUS exterior'!E28</f>
        <v>413679</v>
      </c>
      <c r="F28" s="47">
        <f t="shared" si="0"/>
        <v>4.8626602044127196</v>
      </c>
      <c r="G28" s="45"/>
      <c r="H28" s="45"/>
      <c r="I28" s="45"/>
    </row>
    <row r="29" spans="1:9" x14ac:dyDescent="0.25">
      <c r="A29" s="43" t="s">
        <v>157</v>
      </c>
      <c r="B29" s="2">
        <v>2335</v>
      </c>
      <c r="C29" s="2">
        <v>2137</v>
      </c>
      <c r="D29" s="2">
        <v>37758</v>
      </c>
      <c r="E29" s="2">
        <f>'TEUS nacional'!E29+'TEUS exterior'!E29</f>
        <v>29552</v>
      </c>
      <c r="F29" s="44">
        <f t="shared" si="0"/>
        <v>-21.733142645267222</v>
      </c>
      <c r="G29" s="45"/>
      <c r="H29" s="45"/>
      <c r="I29" s="45"/>
    </row>
    <row r="30" spans="1:9" x14ac:dyDescent="0.25">
      <c r="A30" s="46" t="s">
        <v>158</v>
      </c>
      <c r="B30" s="3">
        <v>13338</v>
      </c>
      <c r="C30" s="3">
        <v>12358</v>
      </c>
      <c r="D30" s="3">
        <v>135742</v>
      </c>
      <c r="E30" s="3">
        <f>'TEUS nacional'!E30+'TEUS exterior'!E30</f>
        <v>141231</v>
      </c>
      <c r="F30" s="47">
        <f t="shared" si="0"/>
        <v>4.0437005495719802</v>
      </c>
      <c r="G30" s="45"/>
      <c r="H30" s="45"/>
      <c r="I30" s="45"/>
    </row>
    <row r="31" spans="1:9" x14ac:dyDescent="0.25">
      <c r="A31" s="43" t="s">
        <v>159</v>
      </c>
      <c r="B31" s="2">
        <v>5100</v>
      </c>
      <c r="C31" s="2">
        <v>3254</v>
      </c>
      <c r="D31" s="2">
        <v>54404</v>
      </c>
      <c r="E31" s="2">
        <f>'TEUS nacional'!E31+'TEUS exterior'!E31</f>
        <v>56075</v>
      </c>
      <c r="F31" s="44">
        <f t="shared" si="0"/>
        <v>3.0714653334313624</v>
      </c>
      <c r="G31" s="45"/>
      <c r="H31" s="45"/>
      <c r="I31" s="45"/>
    </row>
    <row r="32" spans="1:9" x14ac:dyDescent="0.25">
      <c r="A32" s="46" t="s">
        <v>160</v>
      </c>
      <c r="B32" s="3">
        <v>213319</v>
      </c>
      <c r="C32" s="3">
        <v>204048</v>
      </c>
      <c r="D32" s="3">
        <v>2716597</v>
      </c>
      <c r="E32" s="3">
        <f>'TEUS nacional'!E32+'TEUS exterior'!E32</f>
        <v>2660294</v>
      </c>
      <c r="F32" s="47">
        <f t="shared" si="0"/>
        <v>-2.072556216472293</v>
      </c>
      <c r="G32" s="45"/>
      <c r="H32" s="45"/>
      <c r="I32" s="45"/>
    </row>
    <row r="33" spans="1:9" x14ac:dyDescent="0.25">
      <c r="A33" s="43" t="s">
        <v>161</v>
      </c>
      <c r="B33" s="2">
        <v>18594</v>
      </c>
      <c r="C33" s="2">
        <v>18112</v>
      </c>
      <c r="D33" s="2">
        <v>228407</v>
      </c>
      <c r="E33" s="2">
        <f>'TEUS nacional'!E33+'TEUS exterior'!E33</f>
        <v>212666</v>
      </c>
      <c r="F33" s="44">
        <f t="shared" si="0"/>
        <v>-6.8916451772493872</v>
      </c>
      <c r="G33" s="45"/>
      <c r="H33" s="45"/>
      <c r="I33" s="45"/>
    </row>
    <row r="34" spans="1:9" x14ac:dyDescent="0.25">
      <c r="A34" s="46" t="s">
        <v>162</v>
      </c>
      <c r="B34" s="3">
        <v>2523</v>
      </c>
      <c r="C34" s="3">
        <v>2240</v>
      </c>
      <c r="D34" s="3">
        <v>33838</v>
      </c>
      <c r="E34" s="3">
        <f>'TEUS nacional'!E34+'TEUS exterior'!E34</f>
        <v>32900</v>
      </c>
      <c r="F34" s="47">
        <f t="shared" si="0"/>
        <v>-2.7720314439387721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697846</v>
      </c>
      <c r="C35" s="49">
        <f t="shared" ref="C35:E35" si="1">SUM(C7:C34)</f>
        <v>664871</v>
      </c>
      <c r="D35" s="49">
        <f t="shared" si="1"/>
        <v>8321263</v>
      </c>
      <c r="E35" s="49">
        <f t="shared" si="1"/>
        <v>8323382</v>
      </c>
      <c r="F35" s="50">
        <f t="shared" ref="F35" si="2">((E35*100)/D35)-100</f>
        <v>2.5464884357091933E-2</v>
      </c>
      <c r="G35" s="45"/>
      <c r="H35" s="45"/>
      <c r="I35" s="45"/>
    </row>
    <row r="36" spans="1:9" x14ac:dyDescent="0.25">
      <c r="A36" s="51" t="s">
        <v>87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10</v>
      </c>
      <c r="C39" s="54">
        <f t="shared" si="4"/>
        <v>3</v>
      </c>
      <c r="D39" s="54">
        <f>_xlfn.RANK.EQ(B39,$B$39:$B$66)+COUNTIF($B$39:$B$66,B39)-1</f>
        <v>26</v>
      </c>
      <c r="E39" s="53" t="str">
        <f t="shared" ref="E39:E66" si="6">INDEX($A$39:$B$66,MATCH(ROW()-38,$D$39:$D$66,0),1)</f>
        <v>Valencia</v>
      </c>
      <c r="F39" s="53">
        <f>LOOKUP(E39,$A$39:$A$66,$B$39:$B$66)</f>
        <v>2660294</v>
      </c>
      <c r="G39" s="53">
        <f>LOOKUP(E39,$A$39:$A$66,$C$39:$C$66)</f>
        <v>2716597</v>
      </c>
    </row>
    <row r="40" spans="1:9" x14ac:dyDescent="0.25">
      <c r="A40" s="53" t="str">
        <f t="shared" si="5"/>
        <v>Alicante</v>
      </c>
      <c r="B40" s="54">
        <f t="shared" si="3"/>
        <v>208814</v>
      </c>
      <c r="C40" s="54">
        <f t="shared" si="4"/>
        <v>171030</v>
      </c>
      <c r="D40" s="54">
        <f t="shared" ref="D40:D66" si="7">_xlfn.RANK.EQ(B40,$B$39:$B$66)+COUNTIF($B$39:$B$66,B40)-1</f>
        <v>8</v>
      </c>
      <c r="E40" s="53" t="str">
        <f t="shared" si="6"/>
        <v>Barcelona</v>
      </c>
      <c r="F40" s="53">
        <f t="shared" ref="F40:F55" si="8">LOOKUP(E40,$A$39:$A$66,$B$39:$B$66)</f>
        <v>1971948</v>
      </c>
      <c r="G40" s="53">
        <f t="shared" ref="G40:G66" si="9">LOOKUP(E40,$A$39:$A$66,$C$39:$C$66)</f>
        <v>2054082</v>
      </c>
    </row>
    <row r="41" spans="1:9" x14ac:dyDescent="0.25">
      <c r="A41" s="53" t="str">
        <f t="shared" si="5"/>
        <v>Almería</v>
      </c>
      <c r="B41" s="54">
        <f t="shared" si="3"/>
        <v>21735</v>
      </c>
      <c r="C41" s="54">
        <f t="shared" si="4"/>
        <v>25269</v>
      </c>
      <c r="D41" s="54">
        <f t="shared" si="7"/>
        <v>22</v>
      </c>
      <c r="E41" s="53" t="str">
        <f t="shared" si="6"/>
        <v>Bahía de Algeciras</v>
      </c>
      <c r="F41" s="53">
        <f t="shared" si="8"/>
        <v>816998</v>
      </c>
      <c r="G41" s="53">
        <f t="shared" si="9"/>
        <v>715146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22</v>
      </c>
      <c r="D42" s="54">
        <f t="shared" si="7"/>
        <v>28</v>
      </c>
      <c r="E42" s="53" t="str">
        <f t="shared" si="6"/>
        <v>Las Palmas</v>
      </c>
      <c r="F42" s="53">
        <f t="shared" si="8"/>
        <v>587199</v>
      </c>
      <c r="G42" s="53">
        <f t="shared" si="9"/>
        <v>534744</v>
      </c>
    </row>
    <row r="43" spans="1:9" x14ac:dyDescent="0.25">
      <c r="A43" s="53" t="str">
        <f t="shared" si="5"/>
        <v>Bahía de Algeciras</v>
      </c>
      <c r="B43" s="54">
        <f t="shared" si="3"/>
        <v>816998</v>
      </c>
      <c r="C43" s="54">
        <f t="shared" si="4"/>
        <v>715146</v>
      </c>
      <c r="D43" s="54">
        <f t="shared" si="7"/>
        <v>3</v>
      </c>
      <c r="E43" s="53" t="str">
        <f t="shared" si="6"/>
        <v>Bilbao</v>
      </c>
      <c r="F43" s="53">
        <f t="shared" si="8"/>
        <v>492789</v>
      </c>
      <c r="G43" s="53">
        <f t="shared" si="9"/>
        <v>536719</v>
      </c>
    </row>
    <row r="44" spans="1:9" x14ac:dyDescent="0.25">
      <c r="A44" s="53" t="str">
        <f t="shared" si="5"/>
        <v>Bahía de Cádiz</v>
      </c>
      <c r="B44" s="54">
        <f t="shared" si="3"/>
        <v>185698</v>
      </c>
      <c r="C44" s="54">
        <f t="shared" si="4"/>
        <v>169571</v>
      </c>
      <c r="D44" s="54">
        <f t="shared" si="7"/>
        <v>9</v>
      </c>
      <c r="E44" s="53" t="str">
        <f t="shared" si="6"/>
        <v>Santa Cruz de Tenerife</v>
      </c>
      <c r="F44" s="53">
        <f t="shared" si="8"/>
        <v>413679</v>
      </c>
      <c r="G44" s="53">
        <f t="shared" si="9"/>
        <v>394496</v>
      </c>
    </row>
    <row r="45" spans="1:9" x14ac:dyDescent="0.25">
      <c r="A45" s="53" t="str">
        <f t="shared" si="5"/>
        <v>Baleares</v>
      </c>
      <c r="B45" s="54">
        <f t="shared" si="3"/>
        <v>97224</v>
      </c>
      <c r="C45" s="54">
        <f t="shared" si="4"/>
        <v>106928</v>
      </c>
      <c r="D45" s="54">
        <f t="shared" si="7"/>
        <v>12</v>
      </c>
      <c r="E45" s="53" t="str">
        <f t="shared" si="6"/>
        <v>Vigo</v>
      </c>
      <c r="F45" s="53">
        <f t="shared" si="8"/>
        <v>212666</v>
      </c>
      <c r="G45" s="53">
        <f t="shared" si="9"/>
        <v>228407</v>
      </c>
    </row>
    <row r="46" spans="1:9" x14ac:dyDescent="0.25">
      <c r="A46" s="53" t="str">
        <f t="shared" si="5"/>
        <v>Barcelona</v>
      </c>
      <c r="B46" s="54">
        <f t="shared" si="3"/>
        <v>1971948</v>
      </c>
      <c r="C46" s="54">
        <f t="shared" si="4"/>
        <v>2054082</v>
      </c>
      <c r="D46" s="54">
        <f t="shared" si="7"/>
        <v>2</v>
      </c>
      <c r="E46" s="53" t="str">
        <f t="shared" si="6"/>
        <v>Alicante</v>
      </c>
      <c r="F46" s="53">
        <f t="shared" si="8"/>
        <v>208814</v>
      </c>
      <c r="G46" s="53">
        <f t="shared" si="9"/>
        <v>171030</v>
      </c>
    </row>
    <row r="47" spans="1:9" x14ac:dyDescent="0.25">
      <c r="A47" s="53" t="str">
        <f t="shared" si="5"/>
        <v>Bilbao</v>
      </c>
      <c r="B47" s="54">
        <f t="shared" si="3"/>
        <v>492789</v>
      </c>
      <c r="C47" s="54">
        <f t="shared" si="4"/>
        <v>536719</v>
      </c>
      <c r="D47" s="54">
        <f t="shared" si="7"/>
        <v>5</v>
      </c>
      <c r="E47" s="53" t="str">
        <f t="shared" si="6"/>
        <v>Bahía de Cádiz</v>
      </c>
      <c r="F47" s="53">
        <f t="shared" si="8"/>
        <v>185698</v>
      </c>
      <c r="G47" s="53">
        <f t="shared" si="9"/>
        <v>169571</v>
      </c>
    </row>
    <row r="48" spans="1:9" x14ac:dyDescent="0.25">
      <c r="A48" s="53" t="str">
        <f t="shared" si="5"/>
        <v>Cartagena</v>
      </c>
      <c r="B48" s="54">
        <f t="shared" si="3"/>
        <v>52135</v>
      </c>
      <c r="C48" s="54">
        <f t="shared" si="4"/>
        <v>50511</v>
      </c>
      <c r="D48" s="54">
        <f t="shared" si="7"/>
        <v>15</v>
      </c>
      <c r="E48" s="53" t="str">
        <f t="shared" si="6"/>
        <v>Sevilla</v>
      </c>
      <c r="F48" s="53">
        <f t="shared" si="8"/>
        <v>141231</v>
      </c>
      <c r="G48" s="53">
        <f t="shared" si="9"/>
        <v>135742</v>
      </c>
    </row>
    <row r="49" spans="1:7" x14ac:dyDescent="0.25">
      <c r="A49" s="53" t="str">
        <f t="shared" si="5"/>
        <v>Castellón</v>
      </c>
      <c r="B49" s="54">
        <f t="shared" si="3"/>
        <v>100235</v>
      </c>
      <c r="C49" s="54">
        <f t="shared" si="4"/>
        <v>124095</v>
      </c>
      <c r="D49" s="54">
        <f t="shared" si="7"/>
        <v>11</v>
      </c>
      <c r="E49" s="53" t="str">
        <f t="shared" si="6"/>
        <v>Castellón</v>
      </c>
      <c r="F49" s="53">
        <f t="shared" si="8"/>
        <v>100235</v>
      </c>
      <c r="G49" s="53">
        <f t="shared" si="9"/>
        <v>124095</v>
      </c>
    </row>
    <row r="50" spans="1:7" x14ac:dyDescent="0.25">
      <c r="A50" s="53" t="str">
        <f t="shared" si="5"/>
        <v>Ceuta</v>
      </c>
      <c r="B50" s="54">
        <f t="shared" si="3"/>
        <v>5365</v>
      </c>
      <c r="C50" s="54">
        <f t="shared" si="4"/>
        <v>5872</v>
      </c>
      <c r="D50" s="54">
        <f t="shared" si="7"/>
        <v>24</v>
      </c>
      <c r="E50" s="53" t="str">
        <f t="shared" si="6"/>
        <v>Baleares</v>
      </c>
      <c r="F50" s="53">
        <f t="shared" si="8"/>
        <v>97224</v>
      </c>
      <c r="G50" s="53">
        <f t="shared" si="9"/>
        <v>106928</v>
      </c>
    </row>
    <row r="51" spans="1:7" x14ac:dyDescent="0.25">
      <c r="A51" s="53" t="str">
        <f t="shared" si="5"/>
        <v>Ferrol-San Cibrao</v>
      </c>
      <c r="B51" s="54">
        <f t="shared" si="3"/>
        <v>33106</v>
      </c>
      <c r="C51" s="54">
        <f t="shared" si="4"/>
        <v>16844</v>
      </c>
      <c r="D51" s="54">
        <f t="shared" si="7"/>
        <v>18</v>
      </c>
      <c r="E51" s="53" t="str">
        <f t="shared" si="6"/>
        <v>Huelva</v>
      </c>
      <c r="F51" s="53">
        <f t="shared" si="8"/>
        <v>81279</v>
      </c>
      <c r="G51" s="53">
        <f t="shared" si="9"/>
        <v>80470</v>
      </c>
    </row>
    <row r="52" spans="1:7" x14ac:dyDescent="0.25">
      <c r="A52" s="53" t="str">
        <f t="shared" si="5"/>
        <v>Gijón</v>
      </c>
      <c r="B52" s="54">
        <f t="shared" si="3"/>
        <v>44873</v>
      </c>
      <c r="C52" s="54">
        <f t="shared" si="4"/>
        <v>57398</v>
      </c>
      <c r="D52" s="54">
        <f t="shared" si="7"/>
        <v>17</v>
      </c>
      <c r="E52" s="53" t="str">
        <f t="shared" si="6"/>
        <v>Tarragona</v>
      </c>
      <c r="F52" s="53">
        <f t="shared" si="8"/>
        <v>56075</v>
      </c>
      <c r="G52" s="53">
        <f t="shared" si="9"/>
        <v>54404</v>
      </c>
    </row>
    <row r="53" spans="1:7" x14ac:dyDescent="0.25">
      <c r="A53" s="53" t="str">
        <f t="shared" si="5"/>
        <v>Huelva</v>
      </c>
      <c r="B53" s="54">
        <f t="shared" si="3"/>
        <v>81279</v>
      </c>
      <c r="C53" s="54">
        <f t="shared" si="4"/>
        <v>80470</v>
      </c>
      <c r="D53" s="54">
        <f t="shared" si="7"/>
        <v>13</v>
      </c>
      <c r="E53" s="53" t="str">
        <f t="shared" si="6"/>
        <v>Cartagena</v>
      </c>
      <c r="F53" s="53">
        <f t="shared" si="8"/>
        <v>52135</v>
      </c>
      <c r="G53" s="53">
        <f t="shared" si="9"/>
        <v>50511</v>
      </c>
    </row>
    <row r="54" spans="1:7" x14ac:dyDescent="0.25">
      <c r="A54" s="53" t="str">
        <f t="shared" si="5"/>
        <v>Las Palmas</v>
      </c>
      <c r="B54" s="54">
        <f t="shared" si="3"/>
        <v>587199</v>
      </c>
      <c r="C54" s="54">
        <f t="shared" si="4"/>
        <v>534744</v>
      </c>
      <c r="D54" s="54">
        <f t="shared" si="7"/>
        <v>4</v>
      </c>
      <c r="E54" s="53" t="str">
        <f t="shared" si="6"/>
        <v>Marín y Ría de Pontevedra</v>
      </c>
      <c r="F54" s="53">
        <f t="shared" si="8"/>
        <v>45649</v>
      </c>
      <c r="G54" s="53">
        <f t="shared" si="9"/>
        <v>38000</v>
      </c>
    </row>
    <row r="55" spans="1:7" x14ac:dyDescent="0.25">
      <c r="A55" s="53" t="str">
        <f t="shared" si="5"/>
        <v>Málaga</v>
      </c>
      <c r="B55" s="54">
        <f t="shared" si="3"/>
        <v>26104</v>
      </c>
      <c r="C55" s="54">
        <f t="shared" si="4"/>
        <v>25404</v>
      </c>
      <c r="D55" s="54">
        <f t="shared" si="7"/>
        <v>21</v>
      </c>
      <c r="E55" s="53" t="str">
        <f t="shared" si="6"/>
        <v>Gijón</v>
      </c>
      <c r="F55" s="53">
        <f t="shared" si="8"/>
        <v>44873</v>
      </c>
      <c r="G55" s="53">
        <f t="shared" si="9"/>
        <v>57398</v>
      </c>
    </row>
    <row r="56" spans="1:7" x14ac:dyDescent="0.25">
      <c r="A56" s="53" t="str">
        <f t="shared" si="5"/>
        <v>Marín y Ría de Pontevedra</v>
      </c>
      <c r="B56" s="54">
        <f t="shared" si="3"/>
        <v>45649</v>
      </c>
      <c r="C56" s="54">
        <f t="shared" si="4"/>
        <v>38000</v>
      </c>
      <c r="D56" s="54">
        <f t="shared" si="7"/>
        <v>16</v>
      </c>
      <c r="E56" s="53" t="str">
        <f t="shared" si="6"/>
        <v>Ferrol-San Cibrao</v>
      </c>
      <c r="F56" s="53">
        <f t="shared" ref="F56:F66" si="10">LOOKUP(E56,$A$39:$A$66,$B$39:$B$66)</f>
        <v>33106</v>
      </c>
      <c r="G56" s="53">
        <f t="shared" si="9"/>
        <v>16844</v>
      </c>
    </row>
    <row r="57" spans="1:7" x14ac:dyDescent="0.25">
      <c r="A57" s="53" t="str">
        <f t="shared" si="5"/>
        <v>Melilla</v>
      </c>
      <c r="B57" s="54">
        <f t="shared" si="3"/>
        <v>5812</v>
      </c>
      <c r="C57" s="54">
        <f t="shared" si="4"/>
        <v>7913</v>
      </c>
      <c r="D57" s="54">
        <f t="shared" si="7"/>
        <v>23</v>
      </c>
      <c r="E57" s="53" t="str">
        <f t="shared" si="6"/>
        <v>Vilagarcía</v>
      </c>
      <c r="F57" s="53">
        <f t="shared" si="10"/>
        <v>32900</v>
      </c>
      <c r="G57" s="53">
        <f t="shared" si="9"/>
        <v>33838</v>
      </c>
    </row>
    <row r="58" spans="1:7" x14ac:dyDescent="0.25">
      <c r="A58" s="53" t="str">
        <f t="shared" si="5"/>
        <v>Motril</v>
      </c>
      <c r="B58" s="54">
        <f t="shared" si="3"/>
        <v>12</v>
      </c>
      <c r="C58" s="54">
        <f t="shared" si="4"/>
        <v>0</v>
      </c>
      <c r="D58" s="54">
        <f t="shared" si="7"/>
        <v>25</v>
      </c>
      <c r="E58" s="53" t="str">
        <f t="shared" si="6"/>
        <v>Santander</v>
      </c>
      <c r="F58" s="53">
        <f t="shared" si="10"/>
        <v>29552</v>
      </c>
      <c r="G58" s="53">
        <f t="shared" si="9"/>
        <v>37758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str">
        <f t="shared" si="6"/>
        <v>Málaga</v>
      </c>
      <c r="F59" s="53">
        <f t="shared" si="10"/>
        <v>26104</v>
      </c>
      <c r="G59" s="53">
        <f t="shared" si="9"/>
        <v>25404</v>
      </c>
    </row>
    <row r="60" spans="1:7" x14ac:dyDescent="0.25">
      <c r="A60" s="53" t="str">
        <f t="shared" si="5"/>
        <v>Santa Cruz de Tenerife</v>
      </c>
      <c r="B60" s="54">
        <f t="shared" si="3"/>
        <v>413679</v>
      </c>
      <c r="C60" s="54">
        <f t="shared" si="4"/>
        <v>394496</v>
      </c>
      <c r="D60" s="54">
        <f t="shared" si="7"/>
        <v>6</v>
      </c>
      <c r="E60" s="53" t="str">
        <f t="shared" si="6"/>
        <v>Almería</v>
      </c>
      <c r="F60" s="53">
        <f t="shared" si="10"/>
        <v>21735</v>
      </c>
      <c r="G60" s="53">
        <f t="shared" si="9"/>
        <v>25269</v>
      </c>
    </row>
    <row r="61" spans="1:7" x14ac:dyDescent="0.25">
      <c r="A61" s="53" t="str">
        <f t="shared" si="5"/>
        <v>Santander</v>
      </c>
      <c r="B61" s="54">
        <f t="shared" si="3"/>
        <v>29552</v>
      </c>
      <c r="C61" s="54">
        <f t="shared" si="4"/>
        <v>37758</v>
      </c>
      <c r="D61" s="54">
        <f t="shared" si="7"/>
        <v>20</v>
      </c>
      <c r="E61" s="53" t="str">
        <f t="shared" si="6"/>
        <v>Melilla</v>
      </c>
      <c r="F61" s="53">
        <f t="shared" si="10"/>
        <v>5812</v>
      </c>
      <c r="G61" s="53">
        <f t="shared" si="9"/>
        <v>7913</v>
      </c>
    </row>
    <row r="62" spans="1:7" x14ac:dyDescent="0.25">
      <c r="A62" s="53" t="str">
        <f t="shared" si="5"/>
        <v>Sevilla</v>
      </c>
      <c r="B62" s="54">
        <f t="shared" si="3"/>
        <v>141231</v>
      </c>
      <c r="C62" s="54">
        <f t="shared" si="4"/>
        <v>135742</v>
      </c>
      <c r="D62" s="54">
        <f t="shared" si="7"/>
        <v>10</v>
      </c>
      <c r="E62" s="53" t="str">
        <f t="shared" si="6"/>
        <v>Ceuta</v>
      </c>
      <c r="F62" s="53">
        <f t="shared" si="10"/>
        <v>5365</v>
      </c>
      <c r="G62" s="53">
        <f t="shared" si="9"/>
        <v>5872</v>
      </c>
    </row>
    <row r="63" spans="1:7" x14ac:dyDescent="0.25">
      <c r="A63" s="53" t="str">
        <f t="shared" si="5"/>
        <v>Tarragona</v>
      </c>
      <c r="B63" s="54">
        <f t="shared" si="3"/>
        <v>56075</v>
      </c>
      <c r="C63" s="54">
        <f t="shared" si="4"/>
        <v>54404</v>
      </c>
      <c r="D63" s="54">
        <f t="shared" si="7"/>
        <v>14</v>
      </c>
      <c r="E63" s="53" t="str">
        <f t="shared" si="6"/>
        <v>Motril</v>
      </c>
      <c r="F63" s="53">
        <f t="shared" si="10"/>
        <v>12</v>
      </c>
      <c r="G63" s="53">
        <f t="shared" si="9"/>
        <v>0</v>
      </c>
    </row>
    <row r="64" spans="1:7" x14ac:dyDescent="0.25">
      <c r="A64" s="53" t="str">
        <f t="shared" si="5"/>
        <v>Valencia</v>
      </c>
      <c r="B64" s="54">
        <f t="shared" si="3"/>
        <v>2660294</v>
      </c>
      <c r="C64" s="54">
        <f t="shared" si="4"/>
        <v>2716597</v>
      </c>
      <c r="D64" s="54">
        <f t="shared" si="7"/>
        <v>1</v>
      </c>
      <c r="E64" s="53" t="str">
        <f t="shared" si="6"/>
        <v>A Coruña</v>
      </c>
      <c r="F64" s="53">
        <f t="shared" si="10"/>
        <v>10</v>
      </c>
      <c r="G64" s="53">
        <f t="shared" si="9"/>
        <v>3</v>
      </c>
    </row>
    <row r="65" spans="1:7" x14ac:dyDescent="0.25">
      <c r="A65" s="53" t="str">
        <f t="shared" si="5"/>
        <v>Vigo</v>
      </c>
      <c r="B65" s="54">
        <f t="shared" si="3"/>
        <v>212666</v>
      </c>
      <c r="C65" s="54">
        <f t="shared" si="4"/>
        <v>228407</v>
      </c>
      <c r="D65" s="54">
        <f t="shared" si="7"/>
        <v>7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32900</v>
      </c>
      <c r="C66" s="54">
        <f t="shared" si="4"/>
        <v>33838</v>
      </c>
      <c r="D66" s="54">
        <f t="shared" si="7"/>
        <v>19</v>
      </c>
      <c r="E66" s="53" t="str">
        <f t="shared" si="6"/>
        <v>Avilés</v>
      </c>
      <c r="F66" s="53">
        <f t="shared" si="10"/>
        <v>0</v>
      </c>
      <c r="G66" s="53">
        <f t="shared" si="9"/>
        <v>22</v>
      </c>
    </row>
    <row r="67" spans="1:7" x14ac:dyDescent="0.25">
      <c r="A67" s="55"/>
      <c r="B67" s="55"/>
      <c r="C67" s="55"/>
      <c r="D67" s="55"/>
      <c r="E67" s="55"/>
      <c r="F67" s="55"/>
      <c r="G67" s="53"/>
    </row>
    <row r="68" spans="1:7" x14ac:dyDescent="0.25">
      <c r="A68" s="63"/>
      <c r="B68" s="64"/>
      <c r="C68" s="64"/>
      <c r="D68" s="64"/>
      <c r="E68" s="64"/>
      <c r="F68" s="65"/>
      <c r="G68" s="53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113</v>
      </c>
    </row>
    <row r="2" spans="1:12" s="39" customFormat="1" ht="21" x14ac:dyDescent="0.25">
      <c r="I2" s="39" t="s">
        <v>127</v>
      </c>
    </row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5703</v>
      </c>
      <c r="C7" s="2">
        <v>10397</v>
      </c>
      <c r="D7" s="2">
        <v>30177</v>
      </c>
      <c r="E7" s="2">
        <v>222723</v>
      </c>
      <c r="F7" s="44">
        <f>((E7*100)/D7)-100</f>
        <v>638.05547271100511</v>
      </c>
      <c r="G7" s="45"/>
      <c r="H7" s="45"/>
      <c r="I7" s="45"/>
    </row>
    <row r="8" spans="1:12" x14ac:dyDescent="0.25">
      <c r="A8" s="46" t="s">
        <v>136</v>
      </c>
      <c r="B8" s="3">
        <v>10894</v>
      </c>
      <c r="C8" s="3">
        <v>14007</v>
      </c>
      <c r="D8" s="3">
        <v>66709</v>
      </c>
      <c r="E8" s="3">
        <v>244182</v>
      </c>
      <c r="F8" s="47">
        <f t="shared" ref="F8:F34" si="0">((E8*100)/D8)-100</f>
        <v>266.04056424170653</v>
      </c>
      <c r="G8" s="45"/>
      <c r="H8" s="45"/>
      <c r="I8" s="45"/>
    </row>
    <row r="9" spans="1:12" x14ac:dyDescent="0.25">
      <c r="A9" s="43" t="s">
        <v>137</v>
      </c>
      <c r="B9" s="2">
        <v>17258</v>
      </c>
      <c r="C9" s="2">
        <v>37988</v>
      </c>
      <c r="D9" s="2">
        <v>73763</v>
      </c>
      <c r="E9" s="2">
        <v>712546</v>
      </c>
      <c r="F9" s="44">
        <f t="shared" si="0"/>
        <v>865.99379092498953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137</v>
      </c>
      <c r="E10" s="3">
        <v>166</v>
      </c>
      <c r="F10" s="60">
        <f t="shared" si="0"/>
        <v>21.167883211678827</v>
      </c>
      <c r="G10" s="45"/>
      <c r="H10" s="45"/>
      <c r="I10" s="45"/>
    </row>
    <row r="11" spans="1:12" x14ac:dyDescent="0.25">
      <c r="A11" s="43" t="s">
        <v>139</v>
      </c>
      <c r="B11" s="2">
        <v>135163</v>
      </c>
      <c r="C11" s="2">
        <v>320505</v>
      </c>
      <c r="D11" s="2">
        <v>1311506</v>
      </c>
      <c r="E11" s="2">
        <v>4387073</v>
      </c>
      <c r="F11" s="44">
        <f t="shared" si="0"/>
        <v>234.50651388556361</v>
      </c>
      <c r="G11" s="45"/>
      <c r="H11" s="45"/>
      <c r="I11" s="45"/>
    </row>
    <row r="12" spans="1:12" x14ac:dyDescent="0.25">
      <c r="A12" s="46" t="s">
        <v>140</v>
      </c>
      <c r="B12" s="3">
        <v>21050</v>
      </c>
      <c r="C12" s="3">
        <v>26140</v>
      </c>
      <c r="D12" s="3">
        <v>151952</v>
      </c>
      <c r="E12" s="3">
        <v>416095</v>
      </c>
      <c r="F12" s="47">
        <f t="shared" si="0"/>
        <v>173.83318416342001</v>
      </c>
      <c r="G12" s="45"/>
      <c r="H12" s="45"/>
      <c r="I12" s="45"/>
    </row>
    <row r="13" spans="1:12" x14ac:dyDescent="0.25">
      <c r="A13" s="43" t="s">
        <v>141</v>
      </c>
      <c r="B13" s="2">
        <v>266935</v>
      </c>
      <c r="C13" s="2">
        <v>344333</v>
      </c>
      <c r="D13" s="2">
        <v>6013613</v>
      </c>
      <c r="E13" s="2">
        <v>8748725</v>
      </c>
      <c r="F13" s="44">
        <f t="shared" si="0"/>
        <v>45.482008902135874</v>
      </c>
      <c r="G13" s="45"/>
      <c r="H13" s="45"/>
      <c r="I13" s="45"/>
    </row>
    <row r="14" spans="1:12" x14ac:dyDescent="0.25">
      <c r="A14" s="46" t="s">
        <v>142</v>
      </c>
      <c r="B14" s="3">
        <v>100400</v>
      </c>
      <c r="C14" s="3">
        <v>195428</v>
      </c>
      <c r="D14" s="3">
        <v>1498817</v>
      </c>
      <c r="E14" s="3">
        <v>3922079</v>
      </c>
      <c r="F14" s="47">
        <f t="shared" si="0"/>
        <v>161.67831029405193</v>
      </c>
      <c r="G14" s="45"/>
      <c r="H14" s="45"/>
      <c r="I14" s="45"/>
    </row>
    <row r="15" spans="1:12" x14ac:dyDescent="0.25">
      <c r="A15" s="43" t="s">
        <v>143</v>
      </c>
      <c r="B15" s="2">
        <v>3348</v>
      </c>
      <c r="C15" s="2">
        <v>3790</v>
      </c>
      <c r="D15" s="2">
        <v>73853</v>
      </c>
      <c r="E15" s="2">
        <v>214028</v>
      </c>
      <c r="F15" s="44">
        <f t="shared" si="0"/>
        <v>189.80271620651837</v>
      </c>
      <c r="G15" s="45"/>
      <c r="H15" s="45"/>
      <c r="I15" s="45"/>
    </row>
    <row r="16" spans="1:12" x14ac:dyDescent="0.25">
      <c r="A16" s="46" t="s">
        <v>144</v>
      </c>
      <c r="B16" s="3">
        <v>7319</v>
      </c>
      <c r="C16" s="3">
        <v>5374</v>
      </c>
      <c r="D16" s="3">
        <v>70087</v>
      </c>
      <c r="E16" s="3">
        <v>175706</v>
      </c>
      <c r="F16" s="47">
        <f t="shared" si="0"/>
        <v>150.69699088275999</v>
      </c>
      <c r="G16" s="45"/>
      <c r="H16" s="45"/>
      <c r="I16" s="45"/>
    </row>
    <row r="17" spans="1:9" x14ac:dyDescent="0.25">
      <c r="A17" s="43" t="s">
        <v>145</v>
      </c>
      <c r="B17" s="2">
        <v>0</v>
      </c>
      <c r="C17" s="2">
        <v>0</v>
      </c>
      <c r="D17" s="2">
        <v>1077</v>
      </c>
      <c r="E17" s="2">
        <v>633</v>
      </c>
      <c r="F17" s="44">
        <f t="shared" si="0"/>
        <v>-41.225626740947078</v>
      </c>
      <c r="G17" s="45"/>
      <c r="H17" s="45"/>
      <c r="I17" s="45"/>
    </row>
    <row r="18" spans="1:9" x14ac:dyDescent="0.25">
      <c r="A18" s="46" t="s">
        <v>146</v>
      </c>
      <c r="B18" s="3">
        <v>102851</v>
      </c>
      <c r="C18" s="3">
        <v>151144</v>
      </c>
      <c r="D18" s="3">
        <v>943457</v>
      </c>
      <c r="E18" s="3">
        <v>1818459</v>
      </c>
      <c r="F18" s="47">
        <f t="shared" si="0"/>
        <v>92.744237416225644</v>
      </c>
      <c r="G18" s="45"/>
      <c r="H18" s="45"/>
      <c r="I18" s="45"/>
    </row>
    <row r="19" spans="1:9" x14ac:dyDescent="0.25">
      <c r="A19" s="43" t="s">
        <v>147</v>
      </c>
      <c r="B19" s="2">
        <v>0</v>
      </c>
      <c r="C19" s="2">
        <v>0</v>
      </c>
      <c r="D19" s="2">
        <v>3096</v>
      </c>
      <c r="E19" s="2">
        <v>13244</v>
      </c>
      <c r="F19" s="44">
        <f t="shared" si="0"/>
        <v>327.77777777777777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867</v>
      </c>
      <c r="D20" s="3">
        <v>3558</v>
      </c>
      <c r="E20" s="3">
        <v>25441</v>
      </c>
      <c r="F20" s="47">
        <f t="shared" si="0"/>
        <v>615.03653738055084</v>
      </c>
      <c r="G20" s="45"/>
      <c r="H20" s="45"/>
      <c r="I20" s="45"/>
    </row>
    <row r="21" spans="1:9" x14ac:dyDescent="0.25">
      <c r="A21" s="43" t="s">
        <v>149</v>
      </c>
      <c r="B21" s="2">
        <v>4169</v>
      </c>
      <c r="C21" s="2">
        <v>4685</v>
      </c>
      <c r="D21" s="2">
        <v>48692</v>
      </c>
      <c r="E21" s="2">
        <v>71621</v>
      </c>
      <c r="F21" s="44">
        <f t="shared" si="0"/>
        <v>47.089871026041237</v>
      </c>
      <c r="G21" s="45"/>
      <c r="H21" s="45"/>
      <c r="I21" s="45"/>
    </row>
    <row r="22" spans="1:9" x14ac:dyDescent="0.25">
      <c r="A22" s="46" t="s">
        <v>150</v>
      </c>
      <c r="B22" s="3">
        <v>252152</v>
      </c>
      <c r="C22" s="3">
        <v>360233</v>
      </c>
      <c r="D22" s="3">
        <v>1727945</v>
      </c>
      <c r="E22" s="3">
        <v>2680720</v>
      </c>
      <c r="F22" s="47">
        <f t="shared" si="0"/>
        <v>55.139197138797812</v>
      </c>
      <c r="G22" s="45"/>
      <c r="H22" s="45"/>
      <c r="I22" s="45"/>
    </row>
    <row r="23" spans="1:9" x14ac:dyDescent="0.25">
      <c r="A23" s="43" t="s">
        <v>151</v>
      </c>
      <c r="B23" s="2">
        <v>30507</v>
      </c>
      <c r="C23" s="2">
        <v>46429</v>
      </c>
      <c r="D23" s="2">
        <v>305346</v>
      </c>
      <c r="E23" s="2">
        <v>690530</v>
      </c>
      <c r="F23" s="44">
        <f t="shared" si="0"/>
        <v>126.14673190413498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0</v>
      </c>
      <c r="E24" s="3">
        <v>0</v>
      </c>
      <c r="F24" s="60" t="e">
        <f t="shared" si="0"/>
        <v>#DIV/0!</v>
      </c>
      <c r="G24" s="45"/>
      <c r="H24" s="45"/>
      <c r="I24" s="45"/>
    </row>
    <row r="25" spans="1:9" x14ac:dyDescent="0.25">
      <c r="A25" s="43" t="s">
        <v>153</v>
      </c>
      <c r="B25" s="2">
        <v>31950</v>
      </c>
      <c r="C25" s="2">
        <v>46326</v>
      </c>
      <c r="D25" s="2">
        <v>265474</v>
      </c>
      <c r="E25" s="2">
        <v>641263</v>
      </c>
      <c r="F25" s="44">
        <f t="shared" si="0"/>
        <v>141.55397515387571</v>
      </c>
      <c r="G25" s="45"/>
      <c r="H25" s="45"/>
      <c r="I25" s="45"/>
    </row>
    <row r="26" spans="1:9" x14ac:dyDescent="0.25">
      <c r="A26" s="46" t="s">
        <v>154</v>
      </c>
      <c r="B26" s="3">
        <v>4438</v>
      </c>
      <c r="C26" s="3">
        <v>5004</v>
      </c>
      <c r="D26" s="3">
        <v>39527</v>
      </c>
      <c r="E26" s="3">
        <v>132999</v>
      </c>
      <c r="F26" s="47">
        <f t="shared" si="0"/>
        <v>236.47633263338986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137</v>
      </c>
      <c r="E27" s="2">
        <v>1480</v>
      </c>
      <c r="F27" s="59">
        <f t="shared" si="0"/>
        <v>980.29197080291965</v>
      </c>
      <c r="G27" s="45"/>
      <c r="H27" s="45"/>
      <c r="I27" s="45"/>
    </row>
    <row r="28" spans="1:9" x14ac:dyDescent="0.25">
      <c r="A28" s="46" t="s">
        <v>156</v>
      </c>
      <c r="B28" s="3">
        <v>594470</v>
      </c>
      <c r="C28" s="3">
        <v>601697</v>
      </c>
      <c r="D28" s="3">
        <v>4553977</v>
      </c>
      <c r="E28" s="3">
        <v>5981426</v>
      </c>
      <c r="F28" s="47">
        <f t="shared" si="0"/>
        <v>31.345107803574763</v>
      </c>
      <c r="G28" s="45"/>
      <c r="H28" s="45"/>
      <c r="I28" s="45"/>
    </row>
    <row r="29" spans="1:9" x14ac:dyDescent="0.25">
      <c r="A29" s="43" t="s">
        <v>157</v>
      </c>
      <c r="B29" s="2">
        <v>8175</v>
      </c>
      <c r="C29" s="2">
        <v>7841</v>
      </c>
      <c r="D29" s="2">
        <v>120467</v>
      </c>
      <c r="E29" s="2">
        <v>259448</v>
      </c>
      <c r="F29" s="44">
        <f t="shared" si="0"/>
        <v>115.36852416014344</v>
      </c>
      <c r="G29" s="45"/>
      <c r="H29" s="45"/>
      <c r="I29" s="45"/>
    </row>
    <row r="30" spans="1:9" x14ac:dyDescent="0.25">
      <c r="A30" s="46" t="s">
        <v>158</v>
      </c>
      <c r="B30" s="3">
        <v>870</v>
      </c>
      <c r="C30" s="3">
        <v>696</v>
      </c>
      <c r="D30" s="3">
        <v>4647</v>
      </c>
      <c r="E30" s="3">
        <v>18384</v>
      </c>
      <c r="F30" s="47">
        <f t="shared" si="0"/>
        <v>295.61007101355716</v>
      </c>
      <c r="G30" s="45"/>
      <c r="H30" s="45"/>
      <c r="I30" s="45"/>
    </row>
    <row r="31" spans="1:9" x14ac:dyDescent="0.25">
      <c r="A31" s="43" t="s">
        <v>159</v>
      </c>
      <c r="B31" s="2">
        <v>69</v>
      </c>
      <c r="C31" s="2">
        <v>148</v>
      </c>
      <c r="D31" s="2">
        <v>1895</v>
      </c>
      <c r="E31" s="2">
        <v>64564</v>
      </c>
      <c r="F31" s="44">
        <f t="shared" si="0"/>
        <v>3307.0712401055407</v>
      </c>
      <c r="G31" s="45"/>
      <c r="H31" s="45"/>
      <c r="I31" s="45"/>
    </row>
    <row r="32" spans="1:9" x14ac:dyDescent="0.25">
      <c r="A32" s="46" t="s">
        <v>160</v>
      </c>
      <c r="B32" s="3">
        <v>52152</v>
      </c>
      <c r="C32" s="3">
        <v>78310</v>
      </c>
      <c r="D32" s="3">
        <v>635689</v>
      </c>
      <c r="E32" s="3">
        <v>1373552</v>
      </c>
      <c r="F32" s="47">
        <f t="shared" si="0"/>
        <v>116.07295391299834</v>
      </c>
      <c r="G32" s="45"/>
      <c r="H32" s="45"/>
      <c r="I32" s="45"/>
    </row>
    <row r="33" spans="1:9" x14ac:dyDescent="0.25">
      <c r="A33" s="43" t="s">
        <v>161</v>
      </c>
      <c r="B33" s="2">
        <v>4707</v>
      </c>
      <c r="C33" s="2">
        <v>4932</v>
      </c>
      <c r="D33" s="2">
        <v>34656</v>
      </c>
      <c r="E33" s="2">
        <v>173220</v>
      </c>
      <c r="F33" s="44">
        <f t="shared" si="0"/>
        <v>399.82686980609418</v>
      </c>
      <c r="G33" s="45"/>
      <c r="H33" s="45"/>
      <c r="I33" s="45"/>
    </row>
    <row r="34" spans="1:9" x14ac:dyDescent="0.25">
      <c r="A34" s="46" t="s">
        <v>162</v>
      </c>
      <c r="B34" s="3">
        <v>0</v>
      </c>
      <c r="C34" s="3">
        <v>0</v>
      </c>
      <c r="D34" s="3">
        <v>1166</v>
      </c>
      <c r="E34" s="3">
        <v>2076</v>
      </c>
      <c r="F34" s="47">
        <f t="shared" si="0"/>
        <v>78.044596912521428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1654580</v>
      </c>
      <c r="C35" s="49">
        <f t="shared" ref="C35:E35" si="1">SUM(C7:C34)</f>
        <v>2266274</v>
      </c>
      <c r="D35" s="49">
        <f t="shared" si="1"/>
        <v>17981420</v>
      </c>
      <c r="E35" s="49">
        <f t="shared" si="1"/>
        <v>32992383</v>
      </c>
      <c r="F35" s="50">
        <f t="shared" ref="F35" si="2">((E35*100)/D35)-100</f>
        <v>83.480409222408468</v>
      </c>
      <c r="G35" s="45"/>
      <c r="H35" s="45"/>
      <c r="I35" s="45"/>
    </row>
    <row r="36" spans="1:9" x14ac:dyDescent="0.25">
      <c r="A36" s="51" t="s">
        <v>88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222723</v>
      </c>
      <c r="C39" s="54">
        <f t="shared" si="4"/>
        <v>30177</v>
      </c>
      <c r="D39" s="54">
        <f>_xlfn.RANK.EQ(B39,$B$39:$B$66)+COUNTIF($B$39:$B$66,B39)-1</f>
        <v>14</v>
      </c>
      <c r="E39" s="53" t="str">
        <f t="shared" ref="E39:E66" si="6">INDEX($A$39:$B$66,MATCH(ROW()-38,$D$39:$D$66,0),1)</f>
        <v>Baleares</v>
      </c>
      <c r="F39" s="53">
        <f>LOOKUP(E39,$A$39:$A$66,$B$39:$B$66)</f>
        <v>8748725</v>
      </c>
      <c r="G39" s="53">
        <f>LOOKUP(E39,$A$39:$A$66,$C$39:$C$66)</f>
        <v>6013613</v>
      </c>
    </row>
    <row r="40" spans="1:9" x14ac:dyDescent="0.25">
      <c r="A40" s="53" t="str">
        <f t="shared" si="5"/>
        <v>Alicante</v>
      </c>
      <c r="B40" s="54">
        <f t="shared" si="3"/>
        <v>244182</v>
      </c>
      <c r="C40" s="54">
        <f t="shared" si="4"/>
        <v>66709</v>
      </c>
      <c r="D40" s="54">
        <f t="shared" ref="D40:D66" si="7">_xlfn.RANK.EQ(B40,$B$39:$B$66)+COUNTIF($B$39:$B$66,B40)-1</f>
        <v>13</v>
      </c>
      <c r="E40" s="53" t="str">
        <f t="shared" si="6"/>
        <v>Santa Cruz de Tenerife</v>
      </c>
      <c r="F40" s="53">
        <f t="shared" ref="F40:F55" si="8">LOOKUP(E40,$A$39:$A$66,$B$39:$B$66)</f>
        <v>5981426</v>
      </c>
      <c r="G40" s="53">
        <f t="shared" ref="G40:G66" si="9">LOOKUP(E40,$A$39:$A$66,$C$39:$C$66)</f>
        <v>4553977</v>
      </c>
    </row>
    <row r="41" spans="1:9" x14ac:dyDescent="0.25">
      <c r="A41" s="53" t="str">
        <f t="shared" si="5"/>
        <v>Almería</v>
      </c>
      <c r="B41" s="54">
        <f t="shared" si="3"/>
        <v>712546</v>
      </c>
      <c r="C41" s="54">
        <f t="shared" si="4"/>
        <v>73763</v>
      </c>
      <c r="D41" s="54">
        <f t="shared" si="7"/>
        <v>8</v>
      </c>
      <c r="E41" s="53" t="str">
        <f t="shared" si="6"/>
        <v>Bahía de Algeciras</v>
      </c>
      <c r="F41" s="53">
        <f t="shared" si="8"/>
        <v>4387073</v>
      </c>
      <c r="G41" s="53">
        <f t="shared" si="9"/>
        <v>1311506</v>
      </c>
    </row>
    <row r="42" spans="1:9" x14ac:dyDescent="0.25">
      <c r="A42" s="53" t="str">
        <f t="shared" si="5"/>
        <v>Avilés</v>
      </c>
      <c r="B42" s="54">
        <f t="shared" si="3"/>
        <v>166</v>
      </c>
      <c r="C42" s="54">
        <f t="shared" si="4"/>
        <v>137</v>
      </c>
      <c r="D42" s="54">
        <f t="shared" si="7"/>
        <v>27</v>
      </c>
      <c r="E42" s="53" t="str">
        <f t="shared" si="6"/>
        <v>Barcelona</v>
      </c>
      <c r="F42" s="53">
        <f t="shared" si="8"/>
        <v>3922079</v>
      </c>
      <c r="G42" s="53">
        <f t="shared" si="9"/>
        <v>1498817</v>
      </c>
    </row>
    <row r="43" spans="1:9" x14ac:dyDescent="0.25">
      <c r="A43" s="53" t="str">
        <f t="shared" si="5"/>
        <v>Bahía de Algeciras</v>
      </c>
      <c r="B43" s="54">
        <f t="shared" si="3"/>
        <v>4387073</v>
      </c>
      <c r="C43" s="54">
        <f t="shared" si="4"/>
        <v>1311506</v>
      </c>
      <c r="D43" s="54">
        <f t="shared" si="7"/>
        <v>3</v>
      </c>
      <c r="E43" s="53" t="str">
        <f t="shared" si="6"/>
        <v>Las Palmas</v>
      </c>
      <c r="F43" s="53">
        <f t="shared" si="8"/>
        <v>2680720</v>
      </c>
      <c r="G43" s="53">
        <f t="shared" si="9"/>
        <v>1727945</v>
      </c>
    </row>
    <row r="44" spans="1:9" x14ac:dyDescent="0.25">
      <c r="A44" s="53" t="str">
        <f t="shared" si="5"/>
        <v>Bahía de Cádiz</v>
      </c>
      <c r="B44" s="54">
        <f t="shared" si="3"/>
        <v>416095</v>
      </c>
      <c r="C44" s="54">
        <f t="shared" si="4"/>
        <v>151952</v>
      </c>
      <c r="D44" s="54">
        <f t="shared" si="7"/>
        <v>11</v>
      </c>
      <c r="E44" s="53" t="str">
        <f t="shared" si="6"/>
        <v>Ceuta</v>
      </c>
      <c r="F44" s="53">
        <f t="shared" si="8"/>
        <v>1818459</v>
      </c>
      <c r="G44" s="53">
        <f t="shared" si="9"/>
        <v>943457</v>
      </c>
    </row>
    <row r="45" spans="1:9" x14ac:dyDescent="0.25">
      <c r="A45" s="53" t="str">
        <f t="shared" si="5"/>
        <v>Baleares</v>
      </c>
      <c r="B45" s="54">
        <f t="shared" si="3"/>
        <v>8748725</v>
      </c>
      <c r="C45" s="54">
        <f t="shared" si="4"/>
        <v>6013613</v>
      </c>
      <c r="D45" s="54">
        <f t="shared" si="7"/>
        <v>1</v>
      </c>
      <c r="E45" s="53" t="str">
        <f t="shared" si="6"/>
        <v>Valencia</v>
      </c>
      <c r="F45" s="53">
        <f t="shared" si="8"/>
        <v>1373552</v>
      </c>
      <c r="G45" s="53">
        <f t="shared" si="9"/>
        <v>635689</v>
      </c>
    </row>
    <row r="46" spans="1:9" x14ac:dyDescent="0.25">
      <c r="A46" s="53" t="str">
        <f t="shared" si="5"/>
        <v>Barcelona</v>
      </c>
      <c r="B46" s="54">
        <f t="shared" si="3"/>
        <v>3922079</v>
      </c>
      <c r="C46" s="54">
        <f t="shared" si="4"/>
        <v>1498817</v>
      </c>
      <c r="D46" s="54">
        <f t="shared" si="7"/>
        <v>4</v>
      </c>
      <c r="E46" s="53" t="str">
        <f t="shared" si="6"/>
        <v>Almería</v>
      </c>
      <c r="F46" s="53">
        <f t="shared" si="8"/>
        <v>712546</v>
      </c>
      <c r="G46" s="53">
        <f t="shared" si="9"/>
        <v>73763</v>
      </c>
    </row>
    <row r="47" spans="1:9" x14ac:dyDescent="0.25">
      <c r="A47" s="53" t="str">
        <f t="shared" si="5"/>
        <v>Bilbao</v>
      </c>
      <c r="B47" s="54">
        <f t="shared" si="3"/>
        <v>214028</v>
      </c>
      <c r="C47" s="54">
        <f t="shared" si="4"/>
        <v>73853</v>
      </c>
      <c r="D47" s="54">
        <f t="shared" si="7"/>
        <v>15</v>
      </c>
      <c r="E47" s="53" t="str">
        <f t="shared" si="6"/>
        <v>Málaga</v>
      </c>
      <c r="F47" s="53">
        <f t="shared" si="8"/>
        <v>690530</v>
      </c>
      <c r="G47" s="53">
        <f t="shared" si="9"/>
        <v>305346</v>
      </c>
    </row>
    <row r="48" spans="1:9" x14ac:dyDescent="0.25">
      <c r="A48" s="53" t="str">
        <f t="shared" si="5"/>
        <v>Cartagena</v>
      </c>
      <c r="B48" s="54">
        <f t="shared" si="3"/>
        <v>175706</v>
      </c>
      <c r="C48" s="54">
        <f t="shared" si="4"/>
        <v>70087</v>
      </c>
      <c r="D48" s="54">
        <f t="shared" si="7"/>
        <v>16</v>
      </c>
      <c r="E48" s="53" t="str">
        <f t="shared" si="6"/>
        <v>Melilla</v>
      </c>
      <c r="F48" s="53">
        <f t="shared" si="8"/>
        <v>641263</v>
      </c>
      <c r="G48" s="53">
        <f t="shared" si="9"/>
        <v>265474</v>
      </c>
    </row>
    <row r="49" spans="1:7" x14ac:dyDescent="0.25">
      <c r="A49" s="53" t="str">
        <f t="shared" si="5"/>
        <v>Castellón</v>
      </c>
      <c r="B49" s="54">
        <f t="shared" si="3"/>
        <v>633</v>
      </c>
      <c r="C49" s="54">
        <f t="shared" si="4"/>
        <v>1077</v>
      </c>
      <c r="D49" s="54">
        <f t="shared" si="7"/>
        <v>26</v>
      </c>
      <c r="E49" s="53" t="str">
        <f t="shared" si="6"/>
        <v>Bahía de Cádiz</v>
      </c>
      <c r="F49" s="53">
        <f t="shared" si="8"/>
        <v>416095</v>
      </c>
      <c r="G49" s="53">
        <f t="shared" si="9"/>
        <v>151952</v>
      </c>
    </row>
    <row r="50" spans="1:7" x14ac:dyDescent="0.25">
      <c r="A50" s="53" t="str">
        <f t="shared" si="5"/>
        <v>Ceuta</v>
      </c>
      <c r="B50" s="54">
        <f t="shared" si="3"/>
        <v>1818459</v>
      </c>
      <c r="C50" s="54">
        <f t="shared" si="4"/>
        <v>943457</v>
      </c>
      <c r="D50" s="54">
        <f t="shared" si="7"/>
        <v>6</v>
      </c>
      <c r="E50" s="53" t="str">
        <f t="shared" si="6"/>
        <v>Santander</v>
      </c>
      <c r="F50" s="53">
        <f t="shared" si="8"/>
        <v>259448</v>
      </c>
      <c r="G50" s="53">
        <f t="shared" si="9"/>
        <v>120467</v>
      </c>
    </row>
    <row r="51" spans="1:7" x14ac:dyDescent="0.25">
      <c r="A51" s="53" t="str">
        <f t="shared" si="5"/>
        <v>Ferrol-San Cibrao</v>
      </c>
      <c r="B51" s="54">
        <f t="shared" si="3"/>
        <v>13244</v>
      </c>
      <c r="C51" s="54">
        <f t="shared" si="4"/>
        <v>3096</v>
      </c>
      <c r="D51" s="54">
        <f t="shared" si="7"/>
        <v>23</v>
      </c>
      <c r="E51" s="53" t="str">
        <f t="shared" si="6"/>
        <v>Alicante</v>
      </c>
      <c r="F51" s="53">
        <f t="shared" si="8"/>
        <v>244182</v>
      </c>
      <c r="G51" s="53">
        <f t="shared" si="9"/>
        <v>66709</v>
      </c>
    </row>
    <row r="52" spans="1:7" x14ac:dyDescent="0.25">
      <c r="A52" s="53" t="str">
        <f t="shared" si="5"/>
        <v>Gijón</v>
      </c>
      <c r="B52" s="54">
        <f t="shared" si="3"/>
        <v>25441</v>
      </c>
      <c r="C52" s="54">
        <f t="shared" si="4"/>
        <v>3558</v>
      </c>
      <c r="D52" s="54">
        <f t="shared" si="7"/>
        <v>21</v>
      </c>
      <c r="E52" s="53" t="str">
        <f t="shared" si="6"/>
        <v>A Coruña</v>
      </c>
      <c r="F52" s="53">
        <f t="shared" si="8"/>
        <v>222723</v>
      </c>
      <c r="G52" s="53">
        <f t="shared" si="9"/>
        <v>30177</v>
      </c>
    </row>
    <row r="53" spans="1:7" x14ac:dyDescent="0.25">
      <c r="A53" s="53" t="str">
        <f t="shared" si="5"/>
        <v>Huelva</v>
      </c>
      <c r="B53" s="54">
        <f t="shared" si="3"/>
        <v>71621</v>
      </c>
      <c r="C53" s="54">
        <f t="shared" si="4"/>
        <v>48692</v>
      </c>
      <c r="D53" s="54">
        <f t="shared" si="7"/>
        <v>19</v>
      </c>
      <c r="E53" s="53" t="str">
        <f t="shared" si="6"/>
        <v>Bilbao</v>
      </c>
      <c r="F53" s="53">
        <f t="shared" si="8"/>
        <v>214028</v>
      </c>
      <c r="G53" s="53">
        <f t="shared" si="9"/>
        <v>73853</v>
      </c>
    </row>
    <row r="54" spans="1:7" x14ac:dyDescent="0.25">
      <c r="A54" s="53" t="str">
        <f t="shared" si="5"/>
        <v>Las Palmas</v>
      </c>
      <c r="B54" s="54">
        <f t="shared" si="3"/>
        <v>2680720</v>
      </c>
      <c r="C54" s="54">
        <f t="shared" si="4"/>
        <v>1727945</v>
      </c>
      <c r="D54" s="54">
        <f t="shared" si="7"/>
        <v>5</v>
      </c>
      <c r="E54" s="53" t="str">
        <f t="shared" si="6"/>
        <v>Cartagena</v>
      </c>
      <c r="F54" s="53">
        <f t="shared" si="8"/>
        <v>175706</v>
      </c>
      <c r="G54" s="53">
        <f t="shared" si="9"/>
        <v>70087</v>
      </c>
    </row>
    <row r="55" spans="1:7" x14ac:dyDescent="0.25">
      <c r="A55" s="53" t="str">
        <f t="shared" si="5"/>
        <v>Málaga</v>
      </c>
      <c r="B55" s="54">
        <f t="shared" si="3"/>
        <v>690530</v>
      </c>
      <c r="C55" s="54">
        <f t="shared" si="4"/>
        <v>305346</v>
      </c>
      <c r="D55" s="54">
        <f t="shared" si="7"/>
        <v>9</v>
      </c>
      <c r="E55" s="53" t="str">
        <f t="shared" si="6"/>
        <v>Vigo</v>
      </c>
      <c r="F55" s="53">
        <f t="shared" si="8"/>
        <v>173220</v>
      </c>
      <c r="G55" s="53">
        <f t="shared" si="9"/>
        <v>34656</v>
      </c>
    </row>
    <row r="56" spans="1:7" x14ac:dyDescent="0.25">
      <c r="A56" s="53" t="str">
        <f t="shared" si="5"/>
        <v>Marín y Ría de Pontevedra</v>
      </c>
      <c r="B56" s="54">
        <f t="shared" si="3"/>
        <v>0</v>
      </c>
      <c r="C56" s="54">
        <f t="shared" si="4"/>
        <v>0</v>
      </c>
      <c r="D56" s="54">
        <f t="shared" si="7"/>
        <v>28</v>
      </c>
      <c r="E56" s="53" t="str">
        <f t="shared" si="6"/>
        <v>Motril</v>
      </c>
      <c r="F56" s="53">
        <f t="shared" ref="F56:F66" si="10">LOOKUP(E56,$A$39:$A$66,$B$39:$B$66)</f>
        <v>132999</v>
      </c>
      <c r="G56" s="53">
        <f t="shared" si="9"/>
        <v>39527</v>
      </c>
    </row>
    <row r="57" spans="1:7" x14ac:dyDescent="0.25">
      <c r="A57" s="53" t="str">
        <f t="shared" si="5"/>
        <v>Melilla</v>
      </c>
      <c r="B57" s="54">
        <f t="shared" si="3"/>
        <v>641263</v>
      </c>
      <c r="C57" s="54">
        <f t="shared" si="4"/>
        <v>265474</v>
      </c>
      <c r="D57" s="54">
        <f t="shared" si="7"/>
        <v>10</v>
      </c>
      <c r="E57" s="53" t="str">
        <f t="shared" si="6"/>
        <v>Huelva</v>
      </c>
      <c r="F57" s="53">
        <f t="shared" si="10"/>
        <v>71621</v>
      </c>
      <c r="G57" s="53">
        <f t="shared" si="9"/>
        <v>48692</v>
      </c>
    </row>
    <row r="58" spans="1:7" x14ac:dyDescent="0.25">
      <c r="A58" s="53" t="str">
        <f t="shared" si="5"/>
        <v>Motril</v>
      </c>
      <c r="B58" s="54">
        <f t="shared" si="3"/>
        <v>132999</v>
      </c>
      <c r="C58" s="54">
        <f t="shared" si="4"/>
        <v>39527</v>
      </c>
      <c r="D58" s="54">
        <f t="shared" si="7"/>
        <v>18</v>
      </c>
      <c r="E58" s="53" t="str">
        <f t="shared" si="6"/>
        <v>Tarragona</v>
      </c>
      <c r="F58" s="53">
        <f t="shared" si="10"/>
        <v>64564</v>
      </c>
      <c r="G58" s="53">
        <f t="shared" si="9"/>
        <v>1895</v>
      </c>
    </row>
    <row r="59" spans="1:7" x14ac:dyDescent="0.25">
      <c r="A59" s="53" t="str">
        <f t="shared" si="5"/>
        <v>Pasaia</v>
      </c>
      <c r="B59" s="54">
        <f t="shared" si="3"/>
        <v>1480</v>
      </c>
      <c r="C59" s="54">
        <f t="shared" si="4"/>
        <v>137</v>
      </c>
      <c r="D59" s="54">
        <f t="shared" si="7"/>
        <v>25</v>
      </c>
      <c r="E59" s="53" t="str">
        <f t="shared" si="6"/>
        <v>Gijón</v>
      </c>
      <c r="F59" s="53">
        <f t="shared" si="10"/>
        <v>25441</v>
      </c>
      <c r="G59" s="53">
        <f t="shared" si="9"/>
        <v>3558</v>
      </c>
    </row>
    <row r="60" spans="1:7" x14ac:dyDescent="0.25">
      <c r="A60" s="53" t="str">
        <f t="shared" si="5"/>
        <v>Santa Cruz de Tenerife</v>
      </c>
      <c r="B60" s="54">
        <f t="shared" si="3"/>
        <v>5981426</v>
      </c>
      <c r="C60" s="54">
        <f t="shared" si="4"/>
        <v>4553977</v>
      </c>
      <c r="D60" s="54">
        <f t="shared" si="7"/>
        <v>2</v>
      </c>
      <c r="E60" s="53" t="str">
        <f t="shared" si="6"/>
        <v>Sevilla</v>
      </c>
      <c r="F60" s="53">
        <f t="shared" si="10"/>
        <v>18384</v>
      </c>
      <c r="G60" s="53">
        <f t="shared" si="9"/>
        <v>4647</v>
      </c>
    </row>
    <row r="61" spans="1:7" x14ac:dyDescent="0.25">
      <c r="A61" s="53" t="str">
        <f t="shared" si="5"/>
        <v>Santander</v>
      </c>
      <c r="B61" s="54">
        <f t="shared" si="3"/>
        <v>259448</v>
      </c>
      <c r="C61" s="54">
        <f t="shared" si="4"/>
        <v>120467</v>
      </c>
      <c r="D61" s="54">
        <f t="shared" si="7"/>
        <v>12</v>
      </c>
      <c r="E61" s="53" t="str">
        <f t="shared" si="6"/>
        <v>Ferrol-San Cibrao</v>
      </c>
      <c r="F61" s="53">
        <f t="shared" si="10"/>
        <v>13244</v>
      </c>
      <c r="G61" s="53">
        <f t="shared" si="9"/>
        <v>3096</v>
      </c>
    </row>
    <row r="62" spans="1:7" x14ac:dyDescent="0.25">
      <c r="A62" s="53" t="str">
        <f t="shared" si="5"/>
        <v>Sevilla</v>
      </c>
      <c r="B62" s="54">
        <f t="shared" si="3"/>
        <v>18384</v>
      </c>
      <c r="C62" s="54">
        <f t="shared" si="4"/>
        <v>4647</v>
      </c>
      <c r="D62" s="54">
        <f t="shared" si="7"/>
        <v>22</v>
      </c>
      <c r="E62" s="53" t="str">
        <f t="shared" si="6"/>
        <v>Vilagarcía</v>
      </c>
      <c r="F62" s="53">
        <f t="shared" si="10"/>
        <v>2076</v>
      </c>
      <c r="G62" s="53">
        <f t="shared" si="9"/>
        <v>1166</v>
      </c>
    </row>
    <row r="63" spans="1:7" x14ac:dyDescent="0.25">
      <c r="A63" s="53" t="str">
        <f t="shared" si="5"/>
        <v>Tarragona</v>
      </c>
      <c r="B63" s="54">
        <f t="shared" si="3"/>
        <v>64564</v>
      </c>
      <c r="C63" s="54">
        <f t="shared" si="4"/>
        <v>1895</v>
      </c>
      <c r="D63" s="54">
        <f t="shared" si="7"/>
        <v>20</v>
      </c>
      <c r="E63" s="53" t="str">
        <f t="shared" si="6"/>
        <v>Pasaia</v>
      </c>
      <c r="F63" s="53">
        <f t="shared" si="10"/>
        <v>1480</v>
      </c>
      <c r="G63" s="53">
        <f t="shared" si="9"/>
        <v>137</v>
      </c>
    </row>
    <row r="64" spans="1:7" x14ac:dyDescent="0.25">
      <c r="A64" s="53" t="str">
        <f t="shared" si="5"/>
        <v>Valencia</v>
      </c>
      <c r="B64" s="54">
        <f t="shared" si="3"/>
        <v>1373552</v>
      </c>
      <c r="C64" s="54">
        <f t="shared" si="4"/>
        <v>635689</v>
      </c>
      <c r="D64" s="54">
        <f t="shared" si="7"/>
        <v>7</v>
      </c>
      <c r="E64" s="53" t="str">
        <f t="shared" si="6"/>
        <v>Castellón</v>
      </c>
      <c r="F64" s="53">
        <f t="shared" si="10"/>
        <v>633</v>
      </c>
      <c r="G64" s="53">
        <f t="shared" si="9"/>
        <v>1077</v>
      </c>
    </row>
    <row r="65" spans="1:7" x14ac:dyDescent="0.25">
      <c r="A65" s="53" t="str">
        <f t="shared" si="5"/>
        <v>Vigo</v>
      </c>
      <c r="B65" s="54">
        <f t="shared" si="3"/>
        <v>173220</v>
      </c>
      <c r="C65" s="54">
        <f t="shared" si="4"/>
        <v>34656</v>
      </c>
      <c r="D65" s="54">
        <f t="shared" si="7"/>
        <v>17</v>
      </c>
      <c r="E65" s="53" t="str">
        <f t="shared" si="6"/>
        <v>Avilés</v>
      </c>
      <c r="F65" s="53">
        <f t="shared" si="10"/>
        <v>166</v>
      </c>
      <c r="G65" s="53">
        <f t="shared" si="9"/>
        <v>137</v>
      </c>
    </row>
    <row r="66" spans="1:7" x14ac:dyDescent="0.25">
      <c r="A66" s="53" t="str">
        <f t="shared" si="5"/>
        <v>Vilagarcía</v>
      </c>
      <c r="B66" s="54">
        <f t="shared" si="3"/>
        <v>2076</v>
      </c>
      <c r="C66" s="54">
        <f t="shared" si="4"/>
        <v>1166</v>
      </c>
      <c r="D66" s="54">
        <f t="shared" si="7"/>
        <v>24</v>
      </c>
      <c r="E66" s="53" t="str">
        <f t="shared" si="6"/>
        <v>Marín y Ría de Pontevedra</v>
      </c>
      <c r="F66" s="53">
        <f t="shared" si="10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5703125" style="40" bestFit="1" customWidth="1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128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5703</v>
      </c>
      <c r="C7" s="2">
        <v>10397</v>
      </c>
      <c r="D7" s="2">
        <v>30177</v>
      </c>
      <c r="E7" s="2">
        <v>222723</v>
      </c>
      <c r="F7" s="44">
        <f>((E7*100)/D7)-100</f>
        <v>638.05547271100511</v>
      </c>
      <c r="G7" s="45"/>
      <c r="H7" s="45"/>
      <c r="I7" s="45"/>
    </row>
    <row r="8" spans="1:12" x14ac:dyDescent="0.25">
      <c r="A8" s="46" t="s">
        <v>136</v>
      </c>
      <c r="B8" s="3">
        <v>0</v>
      </c>
      <c r="C8" s="3">
        <v>6650</v>
      </c>
      <c r="D8" s="3">
        <v>43466</v>
      </c>
      <c r="E8" s="3">
        <v>117434</v>
      </c>
      <c r="F8" s="47">
        <f t="shared" ref="F8:F34" si="0">((E8*100)/D8)-100</f>
        <v>170.17438917774814</v>
      </c>
      <c r="G8" s="45"/>
      <c r="H8" s="45"/>
      <c r="I8" s="45"/>
    </row>
    <row r="9" spans="1:12" x14ac:dyDescent="0.25">
      <c r="A9" s="43" t="s">
        <v>137</v>
      </c>
      <c r="B9" s="2">
        <v>0</v>
      </c>
      <c r="C9" s="2">
        <v>0</v>
      </c>
      <c r="D9" s="2">
        <v>3819</v>
      </c>
      <c r="E9" s="2">
        <v>7038</v>
      </c>
      <c r="F9" s="44">
        <f t="shared" si="0"/>
        <v>84.289080911233299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137</v>
      </c>
      <c r="E10" s="3">
        <v>166</v>
      </c>
      <c r="F10" s="60">
        <f t="shared" si="0"/>
        <v>21.167883211678827</v>
      </c>
      <c r="G10" s="45"/>
      <c r="H10" s="45"/>
      <c r="I10" s="45"/>
    </row>
    <row r="11" spans="1:12" x14ac:dyDescent="0.25">
      <c r="A11" s="43" t="s">
        <v>139</v>
      </c>
      <c r="B11" s="2">
        <v>0</v>
      </c>
      <c r="C11" s="2">
        <v>0</v>
      </c>
      <c r="D11" s="2">
        <v>94</v>
      </c>
      <c r="E11" s="2">
        <v>0</v>
      </c>
      <c r="F11" s="44">
        <f t="shared" si="0"/>
        <v>-100</v>
      </c>
      <c r="G11" s="45"/>
      <c r="H11" s="45"/>
      <c r="I11" s="45"/>
    </row>
    <row r="12" spans="1:12" x14ac:dyDescent="0.25">
      <c r="A12" s="46" t="s">
        <v>140</v>
      </c>
      <c r="B12" s="3">
        <v>19846</v>
      </c>
      <c r="C12" s="3">
        <v>24634</v>
      </c>
      <c r="D12" s="3">
        <v>133511</v>
      </c>
      <c r="E12" s="3">
        <v>394276</v>
      </c>
      <c r="F12" s="47">
        <f t="shared" si="0"/>
        <v>195.31349476822135</v>
      </c>
      <c r="G12" s="45"/>
      <c r="H12" s="45"/>
      <c r="I12" s="45"/>
    </row>
    <row r="13" spans="1:12" x14ac:dyDescent="0.25">
      <c r="A13" s="43" t="s">
        <v>141</v>
      </c>
      <c r="B13" s="2">
        <v>18574</v>
      </c>
      <c r="C13" s="2">
        <v>61763</v>
      </c>
      <c r="D13" s="2">
        <v>345099</v>
      </c>
      <c r="E13" s="2">
        <v>1727509</v>
      </c>
      <c r="F13" s="44">
        <f t="shared" si="0"/>
        <v>400.58360064793004</v>
      </c>
      <c r="G13" s="45"/>
      <c r="H13" s="45"/>
      <c r="I13" s="45"/>
    </row>
    <row r="14" spans="1:12" x14ac:dyDescent="0.25">
      <c r="A14" s="46" t="s">
        <v>142</v>
      </c>
      <c r="B14" s="3">
        <v>33965</v>
      </c>
      <c r="C14" s="3">
        <v>105385</v>
      </c>
      <c r="D14" s="3">
        <v>520854</v>
      </c>
      <c r="E14" s="3">
        <v>2329332</v>
      </c>
      <c r="F14" s="47">
        <f t="shared" si="0"/>
        <v>347.21399854853757</v>
      </c>
      <c r="G14" s="45"/>
      <c r="H14" s="45"/>
      <c r="I14" s="45"/>
    </row>
    <row r="15" spans="1:12" x14ac:dyDescent="0.25">
      <c r="A15" s="43" t="s">
        <v>143</v>
      </c>
      <c r="B15" s="2">
        <v>1387</v>
      </c>
      <c r="C15" s="2">
        <v>727</v>
      </c>
      <c r="D15" s="2">
        <v>13079</v>
      </c>
      <c r="E15" s="2">
        <v>109348</v>
      </c>
      <c r="F15" s="44">
        <f t="shared" si="0"/>
        <v>736.05780258429547</v>
      </c>
      <c r="G15" s="45"/>
      <c r="H15" s="45"/>
      <c r="I15" s="45"/>
    </row>
    <row r="16" spans="1:12" x14ac:dyDescent="0.25">
      <c r="A16" s="46" t="s">
        <v>144</v>
      </c>
      <c r="B16" s="3">
        <v>7319</v>
      </c>
      <c r="C16" s="3">
        <v>5374</v>
      </c>
      <c r="D16" s="3">
        <v>70087</v>
      </c>
      <c r="E16" s="3">
        <v>175706</v>
      </c>
      <c r="F16" s="47">
        <f t="shared" si="0"/>
        <v>150.69699088275999</v>
      </c>
      <c r="G16" s="45"/>
      <c r="H16" s="45"/>
      <c r="I16" s="45"/>
    </row>
    <row r="17" spans="1:9" x14ac:dyDescent="0.25">
      <c r="A17" s="43" t="s">
        <v>145</v>
      </c>
      <c r="B17" s="2">
        <v>0</v>
      </c>
      <c r="C17" s="2">
        <v>0</v>
      </c>
      <c r="D17" s="2">
        <v>1077</v>
      </c>
      <c r="E17" s="2">
        <v>633</v>
      </c>
      <c r="F17" s="44">
        <f t="shared" si="0"/>
        <v>-41.225626740947078</v>
      </c>
      <c r="G17" s="45"/>
      <c r="H17" s="45"/>
      <c r="I17" s="45"/>
    </row>
    <row r="18" spans="1:9" x14ac:dyDescent="0.25">
      <c r="A18" s="46" t="s">
        <v>146</v>
      </c>
      <c r="B18" s="3">
        <v>0</v>
      </c>
      <c r="C18" s="3">
        <v>0</v>
      </c>
      <c r="D18" s="3">
        <v>150</v>
      </c>
      <c r="E18" s="3">
        <v>3520</v>
      </c>
      <c r="F18" s="47">
        <f t="shared" si="0"/>
        <v>2246.6666666666665</v>
      </c>
      <c r="G18" s="45"/>
      <c r="H18" s="45"/>
      <c r="I18" s="45"/>
    </row>
    <row r="19" spans="1:9" x14ac:dyDescent="0.25">
      <c r="A19" s="43" t="s">
        <v>147</v>
      </c>
      <c r="B19" s="2">
        <v>0</v>
      </c>
      <c r="C19" s="2">
        <v>0</v>
      </c>
      <c r="D19" s="2">
        <v>3096</v>
      </c>
      <c r="E19" s="2">
        <v>13244</v>
      </c>
      <c r="F19" s="44">
        <f t="shared" si="0"/>
        <v>327.77777777777777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867</v>
      </c>
      <c r="D20" s="3">
        <v>3558</v>
      </c>
      <c r="E20" s="3">
        <v>25441</v>
      </c>
      <c r="F20" s="47">
        <f t="shared" si="0"/>
        <v>615.03653738055084</v>
      </c>
      <c r="G20" s="45"/>
      <c r="H20" s="45"/>
      <c r="I20" s="45"/>
    </row>
    <row r="21" spans="1:9" x14ac:dyDescent="0.25">
      <c r="A21" s="43" t="s">
        <v>149</v>
      </c>
      <c r="B21" s="2">
        <v>0</v>
      </c>
      <c r="C21" s="2">
        <v>0</v>
      </c>
      <c r="D21" s="2">
        <v>584</v>
      </c>
      <c r="E21" s="2">
        <v>1956</v>
      </c>
      <c r="F21" s="59">
        <f t="shared" si="0"/>
        <v>234.93150684931504</v>
      </c>
      <c r="G21" s="45"/>
      <c r="H21" s="45"/>
      <c r="I21" s="45"/>
    </row>
    <row r="22" spans="1:9" x14ac:dyDescent="0.25">
      <c r="A22" s="46" t="s">
        <v>150</v>
      </c>
      <c r="B22" s="3">
        <v>127511</v>
      </c>
      <c r="C22" s="3">
        <v>236222</v>
      </c>
      <c r="D22" s="3">
        <v>450299</v>
      </c>
      <c r="E22" s="3">
        <v>1035652</v>
      </c>
      <c r="F22" s="47">
        <f t="shared" si="0"/>
        <v>129.99207193442578</v>
      </c>
      <c r="G22" s="45"/>
      <c r="H22" s="45"/>
      <c r="I22" s="45"/>
    </row>
    <row r="23" spans="1:9" x14ac:dyDescent="0.25">
      <c r="A23" s="43" t="s">
        <v>151</v>
      </c>
      <c r="B23" s="2">
        <v>8599</v>
      </c>
      <c r="C23" s="2">
        <v>18083</v>
      </c>
      <c r="D23" s="2">
        <v>118330</v>
      </c>
      <c r="E23" s="2">
        <v>342045</v>
      </c>
      <c r="F23" s="44">
        <f t="shared" si="0"/>
        <v>189.06025521845686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0</v>
      </c>
      <c r="E24" s="3">
        <v>0</v>
      </c>
      <c r="F24" s="60" t="e">
        <f t="shared" si="0"/>
        <v>#DIV/0!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0</v>
      </c>
      <c r="D25" s="2">
        <v>1374</v>
      </c>
      <c r="E25" s="2">
        <v>5028</v>
      </c>
      <c r="F25" s="44">
        <f t="shared" si="0"/>
        <v>265.93886462882097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0</v>
      </c>
      <c r="D26" s="3">
        <v>1575</v>
      </c>
      <c r="E26" s="3">
        <v>6395</v>
      </c>
      <c r="F26" s="47">
        <f t="shared" si="0"/>
        <v>306.03174603174602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137</v>
      </c>
      <c r="E27" s="2">
        <v>1480</v>
      </c>
      <c r="F27" s="59">
        <f t="shared" si="0"/>
        <v>980.29197080291965</v>
      </c>
      <c r="G27" s="45"/>
      <c r="H27" s="45"/>
      <c r="I27" s="45"/>
    </row>
    <row r="28" spans="1:9" x14ac:dyDescent="0.25">
      <c r="A28" s="46" t="s">
        <v>156</v>
      </c>
      <c r="B28" s="3">
        <v>89743</v>
      </c>
      <c r="C28" s="3">
        <v>170508</v>
      </c>
      <c r="D28" s="3">
        <v>304405</v>
      </c>
      <c r="E28" s="3">
        <v>759918</v>
      </c>
      <c r="F28" s="47">
        <f t="shared" si="0"/>
        <v>149.64044611619389</v>
      </c>
      <c r="G28" s="45"/>
      <c r="H28" s="45"/>
      <c r="I28" s="45"/>
    </row>
    <row r="29" spans="1:9" x14ac:dyDescent="0.25">
      <c r="A29" s="43" t="s">
        <v>157</v>
      </c>
      <c r="B29" s="2">
        <v>0</v>
      </c>
      <c r="C29" s="2">
        <v>0</v>
      </c>
      <c r="D29" s="2">
        <v>1495</v>
      </c>
      <c r="E29" s="2">
        <v>20157</v>
      </c>
      <c r="F29" s="44">
        <f t="shared" si="0"/>
        <v>1248.2943143812709</v>
      </c>
      <c r="G29" s="45"/>
      <c r="H29" s="45"/>
      <c r="I29" s="45"/>
    </row>
    <row r="30" spans="1:9" x14ac:dyDescent="0.25">
      <c r="A30" s="46" t="s">
        <v>158</v>
      </c>
      <c r="B30" s="3">
        <v>870</v>
      </c>
      <c r="C30" s="3">
        <v>696</v>
      </c>
      <c r="D30" s="3">
        <v>4647</v>
      </c>
      <c r="E30" s="3">
        <v>18384</v>
      </c>
      <c r="F30" s="47">
        <f t="shared" si="0"/>
        <v>295.61007101355716</v>
      </c>
      <c r="G30" s="45"/>
      <c r="H30" s="45"/>
      <c r="I30" s="45"/>
    </row>
    <row r="31" spans="1:9" x14ac:dyDescent="0.25">
      <c r="A31" s="43" t="s">
        <v>159</v>
      </c>
      <c r="B31" s="2">
        <v>0</v>
      </c>
      <c r="C31" s="2">
        <v>148</v>
      </c>
      <c r="D31" s="2">
        <v>1342</v>
      </c>
      <c r="E31" s="2">
        <v>63925</v>
      </c>
      <c r="F31" s="44">
        <f t="shared" si="0"/>
        <v>4663.4128166915052</v>
      </c>
      <c r="G31" s="45"/>
      <c r="H31" s="45"/>
      <c r="I31" s="45"/>
    </row>
    <row r="32" spans="1:9" x14ac:dyDescent="0.25">
      <c r="A32" s="46" t="s">
        <v>160</v>
      </c>
      <c r="B32" s="3">
        <v>6525</v>
      </c>
      <c r="C32" s="3">
        <v>24811</v>
      </c>
      <c r="D32" s="3">
        <v>130869</v>
      </c>
      <c r="E32" s="3">
        <v>623053</v>
      </c>
      <c r="F32" s="47">
        <f t="shared" si="0"/>
        <v>376.08906616540202</v>
      </c>
      <c r="G32" s="45"/>
      <c r="H32" s="45"/>
      <c r="I32" s="45"/>
    </row>
    <row r="33" spans="1:9" x14ac:dyDescent="0.25">
      <c r="A33" s="43" t="s">
        <v>161</v>
      </c>
      <c r="B33" s="2">
        <v>4707</v>
      </c>
      <c r="C33" s="2">
        <v>4932</v>
      </c>
      <c r="D33" s="2">
        <v>34656</v>
      </c>
      <c r="E33" s="2">
        <v>173220</v>
      </c>
      <c r="F33" s="44">
        <f t="shared" si="0"/>
        <v>399.82686980609418</v>
      </c>
      <c r="G33" s="45"/>
      <c r="H33" s="45"/>
      <c r="I33" s="45"/>
    </row>
    <row r="34" spans="1:9" x14ac:dyDescent="0.25">
      <c r="A34" s="46" t="s">
        <v>162</v>
      </c>
      <c r="B34" s="3">
        <v>0</v>
      </c>
      <c r="C34" s="3">
        <v>0</v>
      </c>
      <c r="D34" s="3">
        <v>1166</v>
      </c>
      <c r="E34" s="3">
        <v>2076</v>
      </c>
      <c r="F34" s="47">
        <f t="shared" si="0"/>
        <v>78.044596912521428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324749</v>
      </c>
      <c r="C35" s="49">
        <f t="shared" ref="C35:E35" si="1">SUM(C7:C34)</f>
        <v>671197</v>
      </c>
      <c r="D35" s="49">
        <f t="shared" si="1"/>
        <v>2219083</v>
      </c>
      <c r="E35" s="49">
        <f t="shared" si="1"/>
        <v>8179659</v>
      </c>
      <c r="F35" s="50">
        <f t="shared" ref="F35" si="2">((E35*100)/D35)-100</f>
        <v>268.60536536938906</v>
      </c>
      <c r="G35" s="45"/>
      <c r="H35" s="45"/>
      <c r="I35" s="45"/>
    </row>
    <row r="36" spans="1:9" x14ac:dyDescent="0.25">
      <c r="A36" s="51" t="s">
        <v>89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222723</v>
      </c>
      <c r="C39" s="54">
        <f t="shared" si="4"/>
        <v>30177</v>
      </c>
      <c r="D39" s="54">
        <f>_xlfn.RANK.EQ(B39,$B$39:$B$66)+COUNTIF($B$39:$B$66,B39)-1</f>
        <v>8</v>
      </c>
      <c r="E39" s="53" t="str">
        <f t="shared" ref="E39:E66" si="6">INDEX($A$39:$B$66,MATCH(ROW()-38,$D$39:$D$66,0),1)</f>
        <v>Barcelona</v>
      </c>
      <c r="F39" s="53">
        <f>LOOKUP(E39,$A$39:$A$66,$B$39:$B$66)</f>
        <v>2329332</v>
      </c>
      <c r="G39" s="53">
        <f>LOOKUP(E39,$A$39:$A$66,$C$39:$C$66)</f>
        <v>520854</v>
      </c>
    </row>
    <row r="40" spans="1:9" x14ac:dyDescent="0.25">
      <c r="A40" s="53" t="str">
        <f t="shared" si="5"/>
        <v>Alicante</v>
      </c>
      <c r="B40" s="54">
        <f t="shared" si="3"/>
        <v>117434</v>
      </c>
      <c r="C40" s="54">
        <f t="shared" si="4"/>
        <v>43466</v>
      </c>
      <c r="D40" s="54">
        <f t="shared" ref="D40:D66" si="7">_xlfn.RANK.EQ(B40,$B$39:$B$66)+COUNTIF($B$39:$B$66,B40)-1</f>
        <v>11</v>
      </c>
      <c r="E40" s="53" t="str">
        <f t="shared" si="6"/>
        <v>Baleares</v>
      </c>
      <c r="F40" s="53">
        <f t="shared" ref="F40:F55" si="8">LOOKUP(E40,$A$39:$A$66,$B$39:$B$66)</f>
        <v>1727509</v>
      </c>
      <c r="G40" s="53">
        <f t="shared" ref="G40:G66" si="9">LOOKUP(E40,$A$39:$A$66,$C$39:$C$66)</f>
        <v>345099</v>
      </c>
    </row>
    <row r="41" spans="1:9" x14ac:dyDescent="0.25">
      <c r="A41" s="53" t="str">
        <f t="shared" si="5"/>
        <v>Almería</v>
      </c>
      <c r="B41" s="54">
        <f t="shared" si="3"/>
        <v>7038</v>
      </c>
      <c r="C41" s="54">
        <f t="shared" si="4"/>
        <v>3819</v>
      </c>
      <c r="D41" s="54">
        <f t="shared" si="7"/>
        <v>18</v>
      </c>
      <c r="E41" s="53" t="str">
        <f t="shared" si="6"/>
        <v>Las Palmas</v>
      </c>
      <c r="F41" s="53">
        <f t="shared" si="8"/>
        <v>1035652</v>
      </c>
      <c r="G41" s="53">
        <f t="shared" si="9"/>
        <v>450299</v>
      </c>
    </row>
    <row r="42" spans="1:9" x14ac:dyDescent="0.25">
      <c r="A42" s="53" t="str">
        <f t="shared" si="5"/>
        <v>Avilés</v>
      </c>
      <c r="B42" s="54">
        <f t="shared" si="3"/>
        <v>166</v>
      </c>
      <c r="C42" s="54">
        <f t="shared" si="4"/>
        <v>137</v>
      </c>
      <c r="D42" s="54">
        <f t="shared" si="7"/>
        <v>26</v>
      </c>
      <c r="E42" s="53" t="str">
        <f t="shared" si="6"/>
        <v>Santa Cruz de Tenerife</v>
      </c>
      <c r="F42" s="53">
        <f t="shared" si="8"/>
        <v>759918</v>
      </c>
      <c r="G42" s="53">
        <f t="shared" si="9"/>
        <v>304405</v>
      </c>
    </row>
    <row r="43" spans="1:9" x14ac:dyDescent="0.25">
      <c r="A43" s="53" t="str">
        <f t="shared" si="5"/>
        <v>Bahía de Algeciras</v>
      </c>
      <c r="B43" s="54">
        <f t="shared" si="3"/>
        <v>0</v>
      </c>
      <c r="C43" s="54">
        <f t="shared" si="4"/>
        <v>94</v>
      </c>
      <c r="D43" s="54">
        <f t="shared" si="7"/>
        <v>28</v>
      </c>
      <c r="E43" s="53" t="str">
        <f t="shared" si="6"/>
        <v>Valencia</v>
      </c>
      <c r="F43" s="53">
        <f t="shared" si="8"/>
        <v>623053</v>
      </c>
      <c r="G43" s="53">
        <f t="shared" si="9"/>
        <v>130869</v>
      </c>
    </row>
    <row r="44" spans="1:9" x14ac:dyDescent="0.25">
      <c r="A44" s="53" t="str">
        <f t="shared" si="5"/>
        <v>Bahía de Cádiz</v>
      </c>
      <c r="B44" s="54">
        <f t="shared" si="3"/>
        <v>394276</v>
      </c>
      <c r="C44" s="54">
        <f t="shared" si="4"/>
        <v>133511</v>
      </c>
      <c r="D44" s="54">
        <f t="shared" si="7"/>
        <v>6</v>
      </c>
      <c r="E44" s="53" t="str">
        <f t="shared" si="6"/>
        <v>Bahía de Cádiz</v>
      </c>
      <c r="F44" s="53">
        <f t="shared" si="8"/>
        <v>394276</v>
      </c>
      <c r="G44" s="53">
        <f t="shared" si="9"/>
        <v>133511</v>
      </c>
    </row>
    <row r="45" spans="1:9" x14ac:dyDescent="0.25">
      <c r="A45" s="53" t="str">
        <f t="shared" si="5"/>
        <v>Baleares</v>
      </c>
      <c r="B45" s="54">
        <f t="shared" si="3"/>
        <v>1727509</v>
      </c>
      <c r="C45" s="54">
        <f t="shared" si="4"/>
        <v>345099</v>
      </c>
      <c r="D45" s="54">
        <f t="shared" si="7"/>
        <v>2</v>
      </c>
      <c r="E45" s="53" t="str">
        <f t="shared" si="6"/>
        <v>Málaga</v>
      </c>
      <c r="F45" s="53">
        <f t="shared" si="8"/>
        <v>342045</v>
      </c>
      <c r="G45" s="53">
        <f t="shared" si="9"/>
        <v>118330</v>
      </c>
    </row>
    <row r="46" spans="1:9" x14ac:dyDescent="0.25">
      <c r="A46" s="53" t="str">
        <f t="shared" si="5"/>
        <v>Barcelona</v>
      </c>
      <c r="B46" s="54">
        <f t="shared" si="3"/>
        <v>2329332</v>
      </c>
      <c r="C46" s="54">
        <f t="shared" si="4"/>
        <v>520854</v>
      </c>
      <c r="D46" s="54">
        <f t="shared" si="7"/>
        <v>1</v>
      </c>
      <c r="E46" s="53" t="str">
        <f t="shared" si="6"/>
        <v>A Coruña</v>
      </c>
      <c r="F46" s="53">
        <f t="shared" si="8"/>
        <v>222723</v>
      </c>
      <c r="G46" s="53">
        <f t="shared" si="9"/>
        <v>30177</v>
      </c>
    </row>
    <row r="47" spans="1:9" x14ac:dyDescent="0.25">
      <c r="A47" s="53" t="str">
        <f t="shared" si="5"/>
        <v>Bilbao</v>
      </c>
      <c r="B47" s="54">
        <f t="shared" si="3"/>
        <v>109348</v>
      </c>
      <c r="C47" s="54">
        <f t="shared" si="4"/>
        <v>13079</v>
      </c>
      <c r="D47" s="54">
        <f t="shared" si="7"/>
        <v>12</v>
      </c>
      <c r="E47" s="53" t="str">
        <f t="shared" si="6"/>
        <v>Cartagena</v>
      </c>
      <c r="F47" s="53">
        <f t="shared" si="8"/>
        <v>175706</v>
      </c>
      <c r="G47" s="53">
        <f t="shared" si="9"/>
        <v>70087</v>
      </c>
    </row>
    <row r="48" spans="1:9" x14ac:dyDescent="0.25">
      <c r="A48" s="53" t="str">
        <f t="shared" si="5"/>
        <v>Cartagena</v>
      </c>
      <c r="B48" s="54">
        <f t="shared" si="3"/>
        <v>175706</v>
      </c>
      <c r="C48" s="54">
        <f t="shared" si="4"/>
        <v>70087</v>
      </c>
      <c r="D48" s="54">
        <f t="shared" si="7"/>
        <v>9</v>
      </c>
      <c r="E48" s="53" t="str">
        <f t="shared" si="6"/>
        <v>Vigo</v>
      </c>
      <c r="F48" s="53">
        <f t="shared" si="8"/>
        <v>173220</v>
      </c>
      <c r="G48" s="53">
        <f t="shared" si="9"/>
        <v>34656</v>
      </c>
    </row>
    <row r="49" spans="1:7" x14ac:dyDescent="0.25">
      <c r="A49" s="53" t="str">
        <f t="shared" si="5"/>
        <v>Castellón</v>
      </c>
      <c r="B49" s="54">
        <f t="shared" si="3"/>
        <v>633</v>
      </c>
      <c r="C49" s="54">
        <f t="shared" si="4"/>
        <v>1077</v>
      </c>
      <c r="D49" s="54">
        <f t="shared" si="7"/>
        <v>25</v>
      </c>
      <c r="E49" s="53" t="str">
        <f t="shared" si="6"/>
        <v>Alicante</v>
      </c>
      <c r="F49" s="53">
        <f t="shared" si="8"/>
        <v>117434</v>
      </c>
      <c r="G49" s="53">
        <f t="shared" si="9"/>
        <v>43466</v>
      </c>
    </row>
    <row r="50" spans="1:7" x14ac:dyDescent="0.25">
      <c r="A50" s="53" t="str">
        <f t="shared" si="5"/>
        <v>Ceuta</v>
      </c>
      <c r="B50" s="54">
        <f t="shared" si="3"/>
        <v>3520</v>
      </c>
      <c r="C50" s="54">
        <f t="shared" si="4"/>
        <v>150</v>
      </c>
      <c r="D50" s="54">
        <f t="shared" si="7"/>
        <v>21</v>
      </c>
      <c r="E50" s="53" t="str">
        <f t="shared" si="6"/>
        <v>Bilbao</v>
      </c>
      <c r="F50" s="53">
        <f t="shared" si="8"/>
        <v>109348</v>
      </c>
      <c r="G50" s="53">
        <f t="shared" si="9"/>
        <v>13079</v>
      </c>
    </row>
    <row r="51" spans="1:7" x14ac:dyDescent="0.25">
      <c r="A51" s="53" t="str">
        <f t="shared" si="5"/>
        <v>Ferrol-San Cibrao</v>
      </c>
      <c r="B51" s="54">
        <f t="shared" si="3"/>
        <v>13244</v>
      </c>
      <c r="C51" s="54">
        <f t="shared" si="4"/>
        <v>3096</v>
      </c>
      <c r="D51" s="54">
        <f t="shared" si="7"/>
        <v>17</v>
      </c>
      <c r="E51" s="53" t="str">
        <f t="shared" si="6"/>
        <v>Tarragona</v>
      </c>
      <c r="F51" s="53">
        <f t="shared" si="8"/>
        <v>63925</v>
      </c>
      <c r="G51" s="53">
        <f t="shared" si="9"/>
        <v>1342</v>
      </c>
    </row>
    <row r="52" spans="1:7" x14ac:dyDescent="0.25">
      <c r="A52" s="53" t="str">
        <f t="shared" si="5"/>
        <v>Gijón</v>
      </c>
      <c r="B52" s="54">
        <f t="shared" si="3"/>
        <v>25441</v>
      </c>
      <c r="C52" s="54">
        <f t="shared" si="4"/>
        <v>3558</v>
      </c>
      <c r="D52" s="54">
        <f t="shared" si="7"/>
        <v>14</v>
      </c>
      <c r="E52" s="53" t="str">
        <f t="shared" si="6"/>
        <v>Gijón</v>
      </c>
      <c r="F52" s="53">
        <f t="shared" si="8"/>
        <v>25441</v>
      </c>
      <c r="G52" s="53">
        <f t="shared" si="9"/>
        <v>3558</v>
      </c>
    </row>
    <row r="53" spans="1:7" x14ac:dyDescent="0.25">
      <c r="A53" s="53" t="str">
        <f t="shared" si="5"/>
        <v>Huelva</v>
      </c>
      <c r="B53" s="54">
        <f t="shared" si="3"/>
        <v>1956</v>
      </c>
      <c r="C53" s="54">
        <f t="shared" si="4"/>
        <v>584</v>
      </c>
      <c r="D53" s="54">
        <f t="shared" si="7"/>
        <v>23</v>
      </c>
      <c r="E53" s="53" t="str">
        <f t="shared" si="6"/>
        <v>Santander</v>
      </c>
      <c r="F53" s="53">
        <f t="shared" si="8"/>
        <v>20157</v>
      </c>
      <c r="G53" s="53">
        <f t="shared" si="9"/>
        <v>1495</v>
      </c>
    </row>
    <row r="54" spans="1:7" x14ac:dyDescent="0.25">
      <c r="A54" s="53" t="str">
        <f t="shared" si="5"/>
        <v>Las Palmas</v>
      </c>
      <c r="B54" s="54">
        <f t="shared" si="3"/>
        <v>1035652</v>
      </c>
      <c r="C54" s="54">
        <f t="shared" si="4"/>
        <v>450299</v>
      </c>
      <c r="D54" s="54">
        <f t="shared" si="7"/>
        <v>3</v>
      </c>
      <c r="E54" s="53" t="str">
        <f t="shared" si="6"/>
        <v>Sevilla</v>
      </c>
      <c r="F54" s="53">
        <f t="shared" si="8"/>
        <v>18384</v>
      </c>
      <c r="G54" s="53">
        <f t="shared" si="9"/>
        <v>4647</v>
      </c>
    </row>
    <row r="55" spans="1:7" x14ac:dyDescent="0.25">
      <c r="A55" s="53" t="str">
        <f t="shared" si="5"/>
        <v>Málaga</v>
      </c>
      <c r="B55" s="54">
        <f t="shared" si="3"/>
        <v>342045</v>
      </c>
      <c r="C55" s="54">
        <f t="shared" si="4"/>
        <v>118330</v>
      </c>
      <c r="D55" s="54">
        <f t="shared" si="7"/>
        <v>7</v>
      </c>
      <c r="E55" s="53" t="str">
        <f t="shared" si="6"/>
        <v>Ferrol-San Cibrao</v>
      </c>
      <c r="F55" s="53">
        <f t="shared" si="8"/>
        <v>13244</v>
      </c>
      <c r="G55" s="53">
        <f t="shared" si="9"/>
        <v>3096</v>
      </c>
    </row>
    <row r="56" spans="1:7" x14ac:dyDescent="0.25">
      <c r="A56" s="53" t="str">
        <f t="shared" si="5"/>
        <v>Marín y Ría de Pontevedra</v>
      </c>
      <c r="B56" s="54">
        <f t="shared" si="3"/>
        <v>0</v>
      </c>
      <c r="C56" s="54">
        <f t="shared" si="4"/>
        <v>0</v>
      </c>
      <c r="D56" s="54">
        <f t="shared" si="7"/>
        <v>28</v>
      </c>
      <c r="E56" s="53" t="str">
        <f t="shared" si="6"/>
        <v>Almería</v>
      </c>
      <c r="F56" s="53">
        <f t="shared" ref="F56:F66" si="10">LOOKUP(E56,$A$39:$A$66,$B$39:$B$66)</f>
        <v>7038</v>
      </c>
      <c r="G56" s="53">
        <f t="shared" si="9"/>
        <v>3819</v>
      </c>
    </row>
    <row r="57" spans="1:7" x14ac:dyDescent="0.25">
      <c r="A57" s="53" t="str">
        <f t="shared" si="5"/>
        <v>Melilla</v>
      </c>
      <c r="B57" s="54">
        <f t="shared" si="3"/>
        <v>5028</v>
      </c>
      <c r="C57" s="54">
        <f t="shared" si="4"/>
        <v>1374</v>
      </c>
      <c r="D57" s="54">
        <f t="shared" si="7"/>
        <v>20</v>
      </c>
      <c r="E57" s="53" t="str">
        <f t="shared" si="6"/>
        <v>Motril</v>
      </c>
      <c r="F57" s="53">
        <f t="shared" si="10"/>
        <v>6395</v>
      </c>
      <c r="G57" s="53">
        <f t="shared" si="9"/>
        <v>1575</v>
      </c>
    </row>
    <row r="58" spans="1:7" x14ac:dyDescent="0.25">
      <c r="A58" s="53" t="str">
        <f t="shared" si="5"/>
        <v>Motril</v>
      </c>
      <c r="B58" s="54">
        <f t="shared" si="3"/>
        <v>6395</v>
      </c>
      <c r="C58" s="54">
        <f t="shared" si="4"/>
        <v>1575</v>
      </c>
      <c r="D58" s="54">
        <f t="shared" si="7"/>
        <v>19</v>
      </c>
      <c r="E58" s="53" t="str">
        <f t="shared" si="6"/>
        <v>Melilla</v>
      </c>
      <c r="F58" s="53">
        <f t="shared" si="10"/>
        <v>5028</v>
      </c>
      <c r="G58" s="53">
        <f t="shared" si="9"/>
        <v>1374</v>
      </c>
    </row>
    <row r="59" spans="1:7" x14ac:dyDescent="0.25">
      <c r="A59" s="53" t="str">
        <f t="shared" si="5"/>
        <v>Pasaia</v>
      </c>
      <c r="B59" s="54">
        <f t="shared" si="3"/>
        <v>1480</v>
      </c>
      <c r="C59" s="54">
        <f t="shared" si="4"/>
        <v>137</v>
      </c>
      <c r="D59" s="54">
        <f t="shared" si="7"/>
        <v>24</v>
      </c>
      <c r="E59" s="53" t="str">
        <f t="shared" si="6"/>
        <v>Ceuta</v>
      </c>
      <c r="F59" s="53">
        <f t="shared" si="10"/>
        <v>3520</v>
      </c>
      <c r="G59" s="53">
        <f t="shared" si="9"/>
        <v>150</v>
      </c>
    </row>
    <row r="60" spans="1:7" x14ac:dyDescent="0.25">
      <c r="A60" s="53" t="str">
        <f t="shared" si="5"/>
        <v>Santa Cruz de Tenerife</v>
      </c>
      <c r="B60" s="54">
        <f t="shared" si="3"/>
        <v>759918</v>
      </c>
      <c r="C60" s="54">
        <f t="shared" si="4"/>
        <v>304405</v>
      </c>
      <c r="D60" s="54">
        <f t="shared" si="7"/>
        <v>4</v>
      </c>
      <c r="E60" s="53" t="str">
        <f t="shared" si="6"/>
        <v>Vilagarcía</v>
      </c>
      <c r="F60" s="53">
        <f t="shared" si="10"/>
        <v>2076</v>
      </c>
      <c r="G60" s="53">
        <f t="shared" si="9"/>
        <v>1166</v>
      </c>
    </row>
    <row r="61" spans="1:7" x14ac:dyDescent="0.25">
      <c r="A61" s="53" t="str">
        <f t="shared" si="5"/>
        <v>Santander</v>
      </c>
      <c r="B61" s="54">
        <f t="shared" si="3"/>
        <v>20157</v>
      </c>
      <c r="C61" s="54">
        <f t="shared" si="4"/>
        <v>1495</v>
      </c>
      <c r="D61" s="54">
        <f t="shared" si="7"/>
        <v>15</v>
      </c>
      <c r="E61" s="53" t="str">
        <f t="shared" si="6"/>
        <v>Huelva</v>
      </c>
      <c r="F61" s="53">
        <f t="shared" si="10"/>
        <v>1956</v>
      </c>
      <c r="G61" s="53">
        <f t="shared" si="9"/>
        <v>584</v>
      </c>
    </row>
    <row r="62" spans="1:7" x14ac:dyDescent="0.25">
      <c r="A62" s="53" t="str">
        <f t="shared" si="5"/>
        <v>Sevilla</v>
      </c>
      <c r="B62" s="54">
        <f t="shared" si="3"/>
        <v>18384</v>
      </c>
      <c r="C62" s="54">
        <f t="shared" si="4"/>
        <v>4647</v>
      </c>
      <c r="D62" s="54">
        <f t="shared" si="7"/>
        <v>16</v>
      </c>
      <c r="E62" s="53" t="str">
        <f t="shared" si="6"/>
        <v>Pasaia</v>
      </c>
      <c r="F62" s="53">
        <f t="shared" si="10"/>
        <v>1480</v>
      </c>
      <c r="G62" s="53">
        <f t="shared" si="9"/>
        <v>137</v>
      </c>
    </row>
    <row r="63" spans="1:7" x14ac:dyDescent="0.25">
      <c r="A63" s="53" t="str">
        <f t="shared" si="5"/>
        <v>Tarragona</v>
      </c>
      <c r="B63" s="54">
        <f t="shared" si="3"/>
        <v>63925</v>
      </c>
      <c r="C63" s="54">
        <f t="shared" si="4"/>
        <v>1342</v>
      </c>
      <c r="D63" s="54">
        <f t="shared" si="7"/>
        <v>13</v>
      </c>
      <c r="E63" s="53" t="str">
        <f t="shared" si="6"/>
        <v>Castellón</v>
      </c>
      <c r="F63" s="53">
        <f t="shared" si="10"/>
        <v>633</v>
      </c>
      <c r="G63" s="53">
        <f t="shared" si="9"/>
        <v>1077</v>
      </c>
    </row>
    <row r="64" spans="1:7" x14ac:dyDescent="0.25">
      <c r="A64" s="53" t="str">
        <f t="shared" si="5"/>
        <v>Valencia</v>
      </c>
      <c r="B64" s="54">
        <f t="shared" si="3"/>
        <v>623053</v>
      </c>
      <c r="C64" s="54">
        <f t="shared" si="4"/>
        <v>130869</v>
      </c>
      <c r="D64" s="54">
        <f t="shared" si="7"/>
        <v>5</v>
      </c>
      <c r="E64" s="53" t="str">
        <f t="shared" si="6"/>
        <v>Avilés</v>
      </c>
      <c r="F64" s="53">
        <f t="shared" si="10"/>
        <v>166</v>
      </c>
      <c r="G64" s="53">
        <f t="shared" si="9"/>
        <v>137</v>
      </c>
    </row>
    <row r="65" spans="1:7" x14ac:dyDescent="0.25">
      <c r="A65" s="53" t="str">
        <f t="shared" si="5"/>
        <v>Vigo</v>
      </c>
      <c r="B65" s="54">
        <f t="shared" si="3"/>
        <v>173220</v>
      </c>
      <c r="C65" s="54">
        <f t="shared" si="4"/>
        <v>34656</v>
      </c>
      <c r="D65" s="54">
        <f t="shared" si="7"/>
        <v>10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2076</v>
      </c>
      <c r="C66" s="54">
        <f t="shared" si="4"/>
        <v>1166</v>
      </c>
      <c r="D66" s="54">
        <f t="shared" si="7"/>
        <v>22</v>
      </c>
      <c r="E66" s="53" t="str">
        <f t="shared" si="6"/>
        <v>Bahía de Algeciras</v>
      </c>
      <c r="F66" s="53">
        <f t="shared" si="10"/>
        <v>0</v>
      </c>
      <c r="G66" s="53">
        <f t="shared" si="9"/>
        <v>94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F1" s="39" t="s">
        <v>119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0</v>
      </c>
      <c r="E7" s="2">
        <v>0</v>
      </c>
      <c r="F7" s="59" t="e">
        <f t="shared" ref="F7:F34" si="0">((E7*100)/D7)-100</f>
        <v>#DIV/0!</v>
      </c>
      <c r="G7" s="45"/>
      <c r="H7" s="45"/>
      <c r="I7" s="45"/>
    </row>
    <row r="8" spans="1:12" x14ac:dyDescent="0.25">
      <c r="A8" s="46" t="s">
        <v>136</v>
      </c>
      <c r="B8" s="3">
        <v>2420</v>
      </c>
      <c r="C8" s="3">
        <v>2308</v>
      </c>
      <c r="D8" s="3">
        <v>5408</v>
      </c>
      <c r="E8" s="3">
        <v>31819</v>
      </c>
      <c r="F8" s="47">
        <f t="shared" si="0"/>
        <v>488.36908284023673</v>
      </c>
      <c r="G8" s="45"/>
      <c r="H8" s="45"/>
      <c r="I8" s="45"/>
    </row>
    <row r="9" spans="1:12" x14ac:dyDescent="0.25">
      <c r="A9" s="43" t="s">
        <v>137</v>
      </c>
      <c r="B9" s="2">
        <v>4113</v>
      </c>
      <c r="C9" s="2">
        <v>10991</v>
      </c>
      <c r="D9" s="2">
        <v>12213</v>
      </c>
      <c r="E9" s="2">
        <v>169494</v>
      </c>
      <c r="F9" s="44">
        <f t="shared" si="0"/>
        <v>1287.8162613608449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0</v>
      </c>
      <c r="E10" s="3">
        <v>0</v>
      </c>
      <c r="F10" s="60" t="e">
        <f t="shared" si="0"/>
        <v>#DIV/0!</v>
      </c>
      <c r="G10" s="45"/>
      <c r="H10" s="45"/>
      <c r="I10" s="45"/>
    </row>
    <row r="11" spans="1:12" x14ac:dyDescent="0.25">
      <c r="A11" s="43" t="s">
        <v>139</v>
      </c>
      <c r="B11" s="2">
        <v>22978</v>
      </c>
      <c r="C11" s="2">
        <v>68206</v>
      </c>
      <c r="D11" s="2">
        <v>207843</v>
      </c>
      <c r="E11" s="2">
        <v>926760</v>
      </c>
      <c r="F11" s="44">
        <f t="shared" si="0"/>
        <v>345.89425672262234</v>
      </c>
      <c r="G11" s="45"/>
      <c r="H11" s="45"/>
      <c r="I11" s="45"/>
    </row>
    <row r="12" spans="1:12" x14ac:dyDescent="0.25">
      <c r="A12" s="46" t="s">
        <v>140</v>
      </c>
      <c r="B12" s="3">
        <v>384</v>
      </c>
      <c r="C12" s="3">
        <v>914</v>
      </c>
      <c r="D12" s="3">
        <v>10485</v>
      </c>
      <c r="E12" s="3">
        <v>12350</v>
      </c>
      <c r="F12" s="47">
        <f t="shared" si="0"/>
        <v>17.787315212207915</v>
      </c>
      <c r="G12" s="45"/>
      <c r="H12" s="45"/>
      <c r="I12" s="45"/>
    </row>
    <row r="13" spans="1:12" x14ac:dyDescent="0.25">
      <c r="A13" s="43" t="s">
        <v>141</v>
      </c>
      <c r="B13" s="2">
        <v>56534</v>
      </c>
      <c r="C13" s="2">
        <v>66218</v>
      </c>
      <c r="D13" s="2">
        <v>951491</v>
      </c>
      <c r="E13" s="2">
        <v>1167200</v>
      </c>
      <c r="F13" s="44">
        <f t="shared" si="0"/>
        <v>22.670629569801505</v>
      </c>
      <c r="G13" s="45"/>
      <c r="H13" s="45"/>
      <c r="I13" s="45"/>
    </row>
    <row r="14" spans="1:12" x14ac:dyDescent="0.25">
      <c r="A14" s="46" t="s">
        <v>142</v>
      </c>
      <c r="B14" s="3">
        <v>19426</v>
      </c>
      <c r="C14" s="3">
        <v>27773</v>
      </c>
      <c r="D14" s="3">
        <v>294309</v>
      </c>
      <c r="E14" s="3">
        <v>485123</v>
      </c>
      <c r="F14" s="47">
        <f t="shared" si="0"/>
        <v>64.834578623147792</v>
      </c>
      <c r="G14" s="45"/>
      <c r="H14" s="45"/>
      <c r="I14" s="45"/>
    </row>
    <row r="15" spans="1:12" x14ac:dyDescent="0.25">
      <c r="A15" s="43" t="s">
        <v>143</v>
      </c>
      <c r="B15" s="2">
        <v>646</v>
      </c>
      <c r="C15" s="2">
        <v>1285</v>
      </c>
      <c r="D15" s="2">
        <v>25247</v>
      </c>
      <c r="E15" s="2">
        <v>44358</v>
      </c>
      <c r="F15" s="44">
        <f t="shared" si="0"/>
        <v>75.696122311561766</v>
      </c>
      <c r="G15" s="45"/>
      <c r="H15" s="45"/>
      <c r="I15" s="45"/>
    </row>
    <row r="16" spans="1:12" x14ac:dyDescent="0.25">
      <c r="A16" s="46" t="s">
        <v>144</v>
      </c>
      <c r="B16" s="3">
        <v>0</v>
      </c>
      <c r="C16" s="3">
        <v>0</v>
      </c>
      <c r="D16" s="3">
        <v>0</v>
      </c>
      <c r="E16" s="3">
        <v>0</v>
      </c>
      <c r="F16" s="60" t="e">
        <f t="shared" si="0"/>
        <v>#DIV/0!</v>
      </c>
      <c r="G16" s="45"/>
      <c r="H16" s="45"/>
      <c r="I16" s="45"/>
    </row>
    <row r="17" spans="1:9" x14ac:dyDescent="0.25">
      <c r="A17" s="43" t="s">
        <v>145</v>
      </c>
      <c r="B17" s="2">
        <v>0</v>
      </c>
      <c r="C17" s="2">
        <v>0</v>
      </c>
      <c r="D17" s="2">
        <v>0</v>
      </c>
      <c r="E17" s="2">
        <v>0</v>
      </c>
      <c r="F17" s="59" t="e">
        <f t="shared" si="0"/>
        <v>#DIV/0!</v>
      </c>
      <c r="G17" s="45"/>
      <c r="H17" s="45"/>
      <c r="I17" s="45"/>
    </row>
    <row r="18" spans="1:9" x14ac:dyDescent="0.25">
      <c r="A18" s="46" t="s">
        <v>146</v>
      </c>
      <c r="B18" s="3">
        <v>22784</v>
      </c>
      <c r="C18" s="3">
        <v>36028</v>
      </c>
      <c r="D18" s="3">
        <v>204230</v>
      </c>
      <c r="E18" s="3">
        <v>418435</v>
      </c>
      <c r="F18" s="47">
        <f t="shared" si="0"/>
        <v>104.88419918719092</v>
      </c>
      <c r="G18" s="45"/>
      <c r="H18" s="45"/>
      <c r="I18" s="45"/>
    </row>
    <row r="19" spans="1:9" x14ac:dyDescent="0.25">
      <c r="A19" s="43" t="s">
        <v>147</v>
      </c>
      <c r="B19" s="2">
        <v>0</v>
      </c>
      <c r="C19" s="2">
        <v>0</v>
      </c>
      <c r="D19" s="2">
        <v>0</v>
      </c>
      <c r="E19" s="2">
        <v>0</v>
      </c>
      <c r="F19" s="59" t="e">
        <f t="shared" si="0"/>
        <v>#DIV/0!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0</v>
      </c>
      <c r="D20" s="3">
        <v>0</v>
      </c>
      <c r="E20" s="3">
        <v>0</v>
      </c>
      <c r="F20" s="47" t="e">
        <f t="shared" si="0"/>
        <v>#DIV/0!</v>
      </c>
      <c r="G20" s="45"/>
      <c r="H20" s="45"/>
      <c r="I20" s="45"/>
    </row>
    <row r="21" spans="1:9" x14ac:dyDescent="0.25">
      <c r="A21" s="43" t="s">
        <v>149</v>
      </c>
      <c r="B21" s="2">
        <v>2416</v>
      </c>
      <c r="C21" s="2">
        <v>2797</v>
      </c>
      <c r="D21" s="2">
        <v>26877</v>
      </c>
      <c r="E21" s="2">
        <v>39531</v>
      </c>
      <c r="F21" s="44">
        <f t="shared" si="0"/>
        <v>47.081147449492136</v>
      </c>
      <c r="G21" s="45"/>
      <c r="H21" s="45"/>
      <c r="I21" s="45"/>
    </row>
    <row r="22" spans="1:9" x14ac:dyDescent="0.25">
      <c r="A22" s="46" t="s">
        <v>150</v>
      </c>
      <c r="B22" s="3">
        <v>53984</v>
      </c>
      <c r="C22" s="3">
        <v>54097</v>
      </c>
      <c r="D22" s="3">
        <v>557923</v>
      </c>
      <c r="E22" s="3">
        <v>695231</v>
      </c>
      <c r="F22" s="47">
        <f t="shared" si="0"/>
        <v>24.610564540268101</v>
      </c>
      <c r="G22" s="45"/>
      <c r="H22" s="45"/>
      <c r="I22" s="45"/>
    </row>
    <row r="23" spans="1:9" x14ac:dyDescent="0.25">
      <c r="A23" s="43" t="s">
        <v>151</v>
      </c>
      <c r="B23" s="2">
        <v>3816</v>
      </c>
      <c r="C23" s="2">
        <v>5323</v>
      </c>
      <c r="D23" s="2">
        <v>31729</v>
      </c>
      <c r="E23" s="2">
        <v>66914</v>
      </c>
      <c r="F23" s="44">
        <f t="shared" si="0"/>
        <v>110.892243688739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0</v>
      </c>
      <c r="E24" s="3">
        <v>0</v>
      </c>
      <c r="F24" s="60" t="e">
        <f t="shared" si="0"/>
        <v>#DIV/0!</v>
      </c>
      <c r="G24" s="45"/>
      <c r="H24" s="45"/>
      <c r="I24" s="45"/>
    </row>
    <row r="25" spans="1:9" x14ac:dyDescent="0.25">
      <c r="A25" s="43" t="s">
        <v>153</v>
      </c>
      <c r="B25" s="2">
        <v>6624</v>
      </c>
      <c r="C25" s="2">
        <v>9948</v>
      </c>
      <c r="D25" s="2">
        <v>52945</v>
      </c>
      <c r="E25" s="2">
        <v>135189</v>
      </c>
      <c r="F25" s="44">
        <f t="shared" si="0"/>
        <v>155.33855888185855</v>
      </c>
      <c r="G25" s="45"/>
      <c r="H25" s="45"/>
      <c r="I25" s="45"/>
    </row>
    <row r="26" spans="1:9" x14ac:dyDescent="0.25">
      <c r="A26" s="46" t="s">
        <v>154</v>
      </c>
      <c r="B26" s="3">
        <v>1415</v>
      </c>
      <c r="C26" s="3">
        <v>1333</v>
      </c>
      <c r="D26" s="3">
        <v>12986</v>
      </c>
      <c r="E26" s="3">
        <v>31673</v>
      </c>
      <c r="F26" s="47">
        <f t="shared" si="0"/>
        <v>143.90112428769444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0</v>
      </c>
      <c r="E27" s="2">
        <v>0</v>
      </c>
      <c r="F27" s="59" t="e">
        <f t="shared" si="0"/>
        <v>#DIV/0!</v>
      </c>
      <c r="G27" s="45"/>
      <c r="H27" s="45"/>
      <c r="I27" s="45"/>
    </row>
    <row r="28" spans="1:9" x14ac:dyDescent="0.25">
      <c r="A28" s="46" t="s">
        <v>156</v>
      </c>
      <c r="B28" s="3">
        <v>159688</v>
      </c>
      <c r="C28" s="3">
        <v>140252</v>
      </c>
      <c r="D28" s="3">
        <v>1485402</v>
      </c>
      <c r="E28" s="3">
        <v>1715012</v>
      </c>
      <c r="F28" s="47">
        <f t="shared" si="0"/>
        <v>15.457768334767295</v>
      </c>
      <c r="G28" s="45"/>
      <c r="H28" s="45"/>
      <c r="I28" s="45"/>
    </row>
    <row r="29" spans="1:9" x14ac:dyDescent="0.25">
      <c r="A29" s="43" t="s">
        <v>157</v>
      </c>
      <c r="B29" s="2">
        <v>3927</v>
      </c>
      <c r="C29" s="2">
        <v>3788</v>
      </c>
      <c r="D29" s="2">
        <v>55326</v>
      </c>
      <c r="E29" s="2">
        <v>109602</v>
      </c>
      <c r="F29" s="44">
        <f t="shared" si="0"/>
        <v>98.102158117340849</v>
      </c>
      <c r="G29" s="45"/>
      <c r="H29" s="45"/>
      <c r="I29" s="45"/>
    </row>
    <row r="30" spans="1:9" x14ac:dyDescent="0.25">
      <c r="A30" s="46" t="s">
        <v>158</v>
      </c>
      <c r="B30" s="3">
        <v>0</v>
      </c>
      <c r="C30" s="3">
        <v>0</v>
      </c>
      <c r="D30" s="3">
        <v>0</v>
      </c>
      <c r="E30" s="3">
        <v>0</v>
      </c>
      <c r="F30" s="60" t="e">
        <f t="shared" si="0"/>
        <v>#DIV/0!</v>
      </c>
      <c r="G30" s="45"/>
      <c r="H30" s="45"/>
      <c r="I30" s="45"/>
    </row>
    <row r="31" spans="1:9" x14ac:dyDescent="0.25">
      <c r="A31" s="43" t="s">
        <v>159</v>
      </c>
      <c r="B31" s="2">
        <v>0</v>
      </c>
      <c r="C31" s="2">
        <v>44</v>
      </c>
      <c r="D31" s="2">
        <v>0</v>
      </c>
      <c r="E31" s="2">
        <v>44</v>
      </c>
      <c r="F31" s="44" t="e">
        <f t="shared" si="0"/>
        <v>#DIV/0!</v>
      </c>
      <c r="G31" s="45"/>
      <c r="H31" s="45"/>
      <c r="I31" s="45"/>
    </row>
    <row r="32" spans="1:9" x14ac:dyDescent="0.25">
      <c r="A32" s="46" t="s">
        <v>160</v>
      </c>
      <c r="B32" s="3">
        <v>13206</v>
      </c>
      <c r="C32" s="3">
        <v>15942</v>
      </c>
      <c r="D32" s="3">
        <v>132299</v>
      </c>
      <c r="E32" s="3">
        <v>200464</v>
      </c>
      <c r="F32" s="47">
        <f t="shared" si="0"/>
        <v>51.523443109925239</v>
      </c>
      <c r="G32" s="45"/>
      <c r="H32" s="45"/>
      <c r="I32" s="45"/>
    </row>
    <row r="33" spans="1:9" x14ac:dyDescent="0.25">
      <c r="A33" s="43" t="s">
        <v>161</v>
      </c>
      <c r="B33" s="2">
        <v>0</v>
      </c>
      <c r="C33" s="2">
        <v>0</v>
      </c>
      <c r="D33" s="2">
        <v>0</v>
      </c>
      <c r="E33" s="2">
        <v>0</v>
      </c>
      <c r="F33" s="59" t="e">
        <f t="shared" si="0"/>
        <v>#DIV/0!</v>
      </c>
      <c r="G33" s="45"/>
      <c r="H33" s="45"/>
      <c r="I33" s="45"/>
    </row>
    <row r="34" spans="1:9" x14ac:dyDescent="0.25">
      <c r="A34" s="46" t="s">
        <v>162</v>
      </c>
      <c r="B34" s="3">
        <v>0</v>
      </c>
      <c r="C34" s="3">
        <v>0</v>
      </c>
      <c r="D34" s="3">
        <v>0</v>
      </c>
      <c r="E34" s="3">
        <v>0</v>
      </c>
      <c r="F34" s="60" t="e">
        <f t="shared" si="0"/>
        <v>#DIV/0!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374361</v>
      </c>
      <c r="C35" s="49">
        <f t="shared" ref="C35:E35" si="1">SUM(C7:C34)</f>
        <v>447247</v>
      </c>
      <c r="D35" s="49">
        <f t="shared" si="1"/>
        <v>4066713</v>
      </c>
      <c r="E35" s="49">
        <f t="shared" si="1"/>
        <v>6249199</v>
      </c>
      <c r="F35" s="50">
        <f t="shared" ref="F35" si="2">((E35*100)/D35)-100</f>
        <v>53.66707707182681</v>
      </c>
      <c r="G35" s="45"/>
      <c r="H35" s="45"/>
      <c r="I35" s="45"/>
    </row>
    <row r="36" spans="1:9" x14ac:dyDescent="0.25">
      <c r="A36" s="51" t="s">
        <v>88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0</v>
      </c>
      <c r="C39" s="54">
        <f t="shared" si="4"/>
        <v>0</v>
      </c>
      <c r="D39" s="54">
        <f>_xlfn.RANK.EQ(B39,$B$39:$B$66)+COUNTIF($B$39:$B$66,B39)-1</f>
        <v>28</v>
      </c>
      <c r="E39" s="53" t="str">
        <f t="shared" ref="E39:E66" si="6">INDEX($A$39:$B$66,MATCH(ROW()-38,$D$39:$D$66,0),1)</f>
        <v>Santa Cruz de Tenerife</v>
      </c>
      <c r="F39" s="53">
        <f>LOOKUP(E39,$A$39:$A$66,$B$39:$B$66)</f>
        <v>1715012</v>
      </c>
      <c r="G39" s="53">
        <f>LOOKUP(E39,$A$39:$A$66,$C$39:$C$66)</f>
        <v>1485402</v>
      </c>
    </row>
    <row r="40" spans="1:9" x14ac:dyDescent="0.25">
      <c r="A40" s="53" t="str">
        <f t="shared" si="5"/>
        <v>Alicante</v>
      </c>
      <c r="B40" s="54">
        <f t="shared" si="3"/>
        <v>31819</v>
      </c>
      <c r="C40" s="54">
        <f t="shared" si="4"/>
        <v>5408</v>
      </c>
      <c r="D40" s="54">
        <f t="shared" ref="D40:D66" si="7">_xlfn.RANK.EQ(B40,$B$39:$B$66)+COUNTIF($B$39:$B$66,B40)-1</f>
        <v>14</v>
      </c>
      <c r="E40" s="53" t="str">
        <f t="shared" si="6"/>
        <v>Baleares</v>
      </c>
      <c r="F40" s="53">
        <f t="shared" ref="F40:F55" si="8">LOOKUP(E40,$A$39:$A$66,$B$39:$B$66)</f>
        <v>1167200</v>
      </c>
      <c r="G40" s="53">
        <f t="shared" ref="G40:G66" si="9">LOOKUP(E40,$A$39:$A$66,$C$39:$C$66)</f>
        <v>951491</v>
      </c>
    </row>
    <row r="41" spans="1:9" x14ac:dyDescent="0.25">
      <c r="A41" s="53" t="str">
        <f t="shared" si="5"/>
        <v>Almería</v>
      </c>
      <c r="B41" s="54">
        <f t="shared" si="3"/>
        <v>169494</v>
      </c>
      <c r="C41" s="54">
        <f t="shared" si="4"/>
        <v>12213</v>
      </c>
      <c r="D41" s="54">
        <f t="shared" si="7"/>
        <v>8</v>
      </c>
      <c r="E41" s="53" t="str">
        <f t="shared" si="6"/>
        <v>Bahía de Algeciras</v>
      </c>
      <c r="F41" s="53">
        <f t="shared" si="8"/>
        <v>926760</v>
      </c>
      <c r="G41" s="53">
        <f t="shared" si="9"/>
        <v>207843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0</v>
      </c>
      <c r="D42" s="54">
        <f t="shared" si="7"/>
        <v>28</v>
      </c>
      <c r="E42" s="53" t="str">
        <f t="shared" si="6"/>
        <v>Las Palmas</v>
      </c>
      <c r="F42" s="53">
        <f t="shared" si="8"/>
        <v>695231</v>
      </c>
      <c r="G42" s="53">
        <f t="shared" si="9"/>
        <v>557923</v>
      </c>
    </row>
    <row r="43" spans="1:9" x14ac:dyDescent="0.25">
      <c r="A43" s="53" t="str">
        <f t="shared" si="5"/>
        <v>Bahía de Algeciras</v>
      </c>
      <c r="B43" s="54">
        <f t="shared" si="3"/>
        <v>926760</v>
      </c>
      <c r="C43" s="54">
        <f t="shared" si="4"/>
        <v>207843</v>
      </c>
      <c r="D43" s="54">
        <f t="shared" si="7"/>
        <v>3</v>
      </c>
      <c r="E43" s="53" t="str">
        <f t="shared" si="6"/>
        <v>Barcelona</v>
      </c>
      <c r="F43" s="53">
        <f t="shared" si="8"/>
        <v>485123</v>
      </c>
      <c r="G43" s="53">
        <f t="shared" si="9"/>
        <v>294309</v>
      </c>
    </row>
    <row r="44" spans="1:9" x14ac:dyDescent="0.25">
      <c r="A44" s="53" t="str">
        <f t="shared" si="5"/>
        <v>Bahía de Cádiz</v>
      </c>
      <c r="B44" s="54">
        <f t="shared" si="3"/>
        <v>12350</v>
      </c>
      <c r="C44" s="54">
        <f t="shared" si="4"/>
        <v>10485</v>
      </c>
      <c r="D44" s="54">
        <f t="shared" si="7"/>
        <v>16</v>
      </c>
      <c r="E44" s="53" t="str">
        <f t="shared" si="6"/>
        <v>Ceuta</v>
      </c>
      <c r="F44" s="53">
        <f t="shared" si="8"/>
        <v>418435</v>
      </c>
      <c r="G44" s="53">
        <f t="shared" si="9"/>
        <v>204230</v>
      </c>
    </row>
    <row r="45" spans="1:9" x14ac:dyDescent="0.25">
      <c r="A45" s="53" t="str">
        <f t="shared" si="5"/>
        <v>Baleares</v>
      </c>
      <c r="B45" s="54">
        <f t="shared" si="3"/>
        <v>1167200</v>
      </c>
      <c r="C45" s="54">
        <f t="shared" si="4"/>
        <v>951491</v>
      </c>
      <c r="D45" s="54">
        <f t="shared" si="7"/>
        <v>2</v>
      </c>
      <c r="E45" s="53" t="str">
        <f t="shared" si="6"/>
        <v>Valencia</v>
      </c>
      <c r="F45" s="53">
        <f t="shared" si="8"/>
        <v>200464</v>
      </c>
      <c r="G45" s="53">
        <f t="shared" si="9"/>
        <v>132299</v>
      </c>
    </row>
    <row r="46" spans="1:9" x14ac:dyDescent="0.25">
      <c r="A46" s="53" t="str">
        <f t="shared" si="5"/>
        <v>Barcelona</v>
      </c>
      <c r="B46" s="54">
        <f t="shared" si="3"/>
        <v>485123</v>
      </c>
      <c r="C46" s="54">
        <f t="shared" si="4"/>
        <v>294309</v>
      </c>
      <c r="D46" s="54">
        <f t="shared" si="7"/>
        <v>5</v>
      </c>
      <c r="E46" s="53" t="str">
        <f t="shared" si="6"/>
        <v>Almería</v>
      </c>
      <c r="F46" s="53">
        <f t="shared" si="8"/>
        <v>169494</v>
      </c>
      <c r="G46" s="53">
        <f t="shared" si="9"/>
        <v>12213</v>
      </c>
    </row>
    <row r="47" spans="1:9" x14ac:dyDescent="0.25">
      <c r="A47" s="53" t="str">
        <f t="shared" si="5"/>
        <v>Bilbao</v>
      </c>
      <c r="B47" s="54">
        <f t="shared" si="3"/>
        <v>44358</v>
      </c>
      <c r="C47" s="54">
        <f t="shared" si="4"/>
        <v>25247</v>
      </c>
      <c r="D47" s="54">
        <f t="shared" si="7"/>
        <v>12</v>
      </c>
      <c r="E47" s="53" t="str">
        <f t="shared" si="6"/>
        <v>Melilla</v>
      </c>
      <c r="F47" s="53">
        <f t="shared" si="8"/>
        <v>135189</v>
      </c>
      <c r="G47" s="53">
        <f t="shared" si="9"/>
        <v>52945</v>
      </c>
    </row>
    <row r="48" spans="1:9" x14ac:dyDescent="0.25">
      <c r="A48" s="53" t="str">
        <f t="shared" si="5"/>
        <v>Cartagena</v>
      </c>
      <c r="B48" s="54">
        <f t="shared" si="3"/>
        <v>0</v>
      </c>
      <c r="C48" s="54">
        <f t="shared" si="4"/>
        <v>0</v>
      </c>
      <c r="D48" s="54">
        <f t="shared" si="7"/>
        <v>28</v>
      </c>
      <c r="E48" s="53" t="str">
        <f t="shared" si="6"/>
        <v>Santander</v>
      </c>
      <c r="F48" s="53">
        <f t="shared" si="8"/>
        <v>109602</v>
      </c>
      <c r="G48" s="53">
        <f t="shared" si="9"/>
        <v>55326</v>
      </c>
    </row>
    <row r="49" spans="1:7" x14ac:dyDescent="0.25">
      <c r="A49" s="53" t="str">
        <f t="shared" si="5"/>
        <v>Castellón</v>
      </c>
      <c r="B49" s="54">
        <f t="shared" si="3"/>
        <v>0</v>
      </c>
      <c r="C49" s="54">
        <f t="shared" si="4"/>
        <v>0</v>
      </c>
      <c r="D49" s="54">
        <f t="shared" si="7"/>
        <v>28</v>
      </c>
      <c r="E49" s="53" t="str">
        <f t="shared" si="6"/>
        <v>Málaga</v>
      </c>
      <c r="F49" s="53">
        <f t="shared" si="8"/>
        <v>66914</v>
      </c>
      <c r="G49" s="53">
        <f t="shared" si="9"/>
        <v>31729</v>
      </c>
    </row>
    <row r="50" spans="1:7" x14ac:dyDescent="0.25">
      <c r="A50" s="53" t="str">
        <f t="shared" si="5"/>
        <v>Ceuta</v>
      </c>
      <c r="B50" s="54">
        <f t="shared" si="3"/>
        <v>418435</v>
      </c>
      <c r="C50" s="54">
        <f t="shared" si="4"/>
        <v>204230</v>
      </c>
      <c r="D50" s="54">
        <f t="shared" si="7"/>
        <v>6</v>
      </c>
      <c r="E50" s="53" t="str">
        <f t="shared" si="6"/>
        <v>Bilbao</v>
      </c>
      <c r="F50" s="53">
        <f t="shared" si="8"/>
        <v>44358</v>
      </c>
      <c r="G50" s="53">
        <f t="shared" si="9"/>
        <v>25247</v>
      </c>
    </row>
    <row r="51" spans="1:7" x14ac:dyDescent="0.25">
      <c r="A51" s="53" t="str">
        <f t="shared" si="5"/>
        <v>Ferrol-San Cibrao</v>
      </c>
      <c r="B51" s="54">
        <f t="shared" si="3"/>
        <v>0</v>
      </c>
      <c r="C51" s="54">
        <f t="shared" si="4"/>
        <v>0</v>
      </c>
      <c r="D51" s="54">
        <f t="shared" si="7"/>
        <v>28</v>
      </c>
      <c r="E51" s="53" t="str">
        <f t="shared" si="6"/>
        <v>Huelva</v>
      </c>
      <c r="F51" s="53">
        <f t="shared" si="8"/>
        <v>39531</v>
      </c>
      <c r="G51" s="53">
        <f t="shared" si="9"/>
        <v>26877</v>
      </c>
    </row>
    <row r="52" spans="1:7" x14ac:dyDescent="0.25">
      <c r="A52" s="53" t="str">
        <f t="shared" si="5"/>
        <v>Gijón</v>
      </c>
      <c r="B52" s="54">
        <f t="shared" si="3"/>
        <v>0</v>
      </c>
      <c r="C52" s="54">
        <f t="shared" si="4"/>
        <v>0</v>
      </c>
      <c r="D52" s="54">
        <f t="shared" si="7"/>
        <v>28</v>
      </c>
      <c r="E52" s="53" t="str">
        <f t="shared" si="6"/>
        <v>Alicante</v>
      </c>
      <c r="F52" s="53">
        <f t="shared" si="8"/>
        <v>31819</v>
      </c>
      <c r="G52" s="53">
        <f t="shared" si="9"/>
        <v>5408</v>
      </c>
    </row>
    <row r="53" spans="1:7" x14ac:dyDescent="0.25">
      <c r="A53" s="53" t="str">
        <f t="shared" si="5"/>
        <v>Huelva</v>
      </c>
      <c r="B53" s="54">
        <f t="shared" si="3"/>
        <v>39531</v>
      </c>
      <c r="C53" s="54">
        <f t="shared" si="4"/>
        <v>26877</v>
      </c>
      <c r="D53" s="54">
        <f t="shared" si="7"/>
        <v>13</v>
      </c>
      <c r="E53" s="53" t="str">
        <f t="shared" si="6"/>
        <v>Motril</v>
      </c>
      <c r="F53" s="53">
        <f t="shared" si="8"/>
        <v>31673</v>
      </c>
      <c r="G53" s="53">
        <f t="shared" si="9"/>
        <v>12986</v>
      </c>
    </row>
    <row r="54" spans="1:7" x14ac:dyDescent="0.25">
      <c r="A54" s="53" t="str">
        <f t="shared" si="5"/>
        <v>Las Palmas</v>
      </c>
      <c r="B54" s="54">
        <f t="shared" si="3"/>
        <v>695231</v>
      </c>
      <c r="C54" s="54">
        <f t="shared" si="4"/>
        <v>557923</v>
      </c>
      <c r="D54" s="54">
        <f t="shared" si="7"/>
        <v>4</v>
      </c>
      <c r="E54" s="53" t="str">
        <f t="shared" si="6"/>
        <v>Bahía de Cádiz</v>
      </c>
      <c r="F54" s="53">
        <f t="shared" si="8"/>
        <v>12350</v>
      </c>
      <c r="G54" s="53">
        <f t="shared" si="9"/>
        <v>10485</v>
      </c>
    </row>
    <row r="55" spans="1:7" x14ac:dyDescent="0.25">
      <c r="A55" s="53" t="str">
        <f t="shared" si="5"/>
        <v>Málaga</v>
      </c>
      <c r="B55" s="54">
        <f t="shared" si="3"/>
        <v>66914</v>
      </c>
      <c r="C55" s="54">
        <f t="shared" si="4"/>
        <v>31729</v>
      </c>
      <c r="D55" s="54">
        <f t="shared" si="7"/>
        <v>11</v>
      </c>
      <c r="E55" s="53" t="str">
        <f t="shared" si="6"/>
        <v>Tarragona</v>
      </c>
      <c r="F55" s="53">
        <f t="shared" si="8"/>
        <v>44</v>
      </c>
      <c r="G55" s="53">
        <f t="shared" si="9"/>
        <v>0</v>
      </c>
    </row>
    <row r="56" spans="1:7" x14ac:dyDescent="0.25">
      <c r="A56" s="53" t="str">
        <f t="shared" si="5"/>
        <v>Marín y Ría de Pontevedra</v>
      </c>
      <c r="B56" s="54">
        <f t="shared" si="3"/>
        <v>0</v>
      </c>
      <c r="C56" s="54">
        <f t="shared" si="4"/>
        <v>0</v>
      </c>
      <c r="D56" s="54">
        <f t="shared" si="7"/>
        <v>28</v>
      </c>
      <c r="E56" s="53" t="e">
        <f t="shared" si="6"/>
        <v>#N/A</v>
      </c>
      <c r="F56" s="53" t="e">
        <f t="shared" ref="F56:F66" si="10">LOOKUP(E56,$A$39:$A$66,$B$39:$B$66)</f>
        <v>#N/A</v>
      </c>
      <c r="G56" s="53" t="e">
        <f t="shared" si="9"/>
        <v>#N/A</v>
      </c>
    </row>
    <row r="57" spans="1:7" x14ac:dyDescent="0.25">
      <c r="A57" s="53" t="str">
        <f t="shared" si="5"/>
        <v>Melilla</v>
      </c>
      <c r="B57" s="54">
        <f t="shared" si="3"/>
        <v>135189</v>
      </c>
      <c r="C57" s="54">
        <f t="shared" si="4"/>
        <v>52945</v>
      </c>
      <c r="D57" s="54">
        <f t="shared" si="7"/>
        <v>9</v>
      </c>
      <c r="E57" s="53" t="e">
        <f t="shared" si="6"/>
        <v>#N/A</v>
      </c>
      <c r="F57" s="53" t="e">
        <f t="shared" si="10"/>
        <v>#N/A</v>
      </c>
      <c r="G57" s="53" t="e">
        <f t="shared" si="9"/>
        <v>#N/A</v>
      </c>
    </row>
    <row r="58" spans="1:7" x14ac:dyDescent="0.25">
      <c r="A58" s="53" t="str">
        <f t="shared" si="5"/>
        <v>Motril</v>
      </c>
      <c r="B58" s="54">
        <f t="shared" si="3"/>
        <v>31673</v>
      </c>
      <c r="C58" s="54">
        <f t="shared" si="4"/>
        <v>12986</v>
      </c>
      <c r="D58" s="54">
        <f t="shared" si="7"/>
        <v>15</v>
      </c>
      <c r="E58" s="53" t="e">
        <f t="shared" si="6"/>
        <v>#N/A</v>
      </c>
      <c r="F58" s="53" t="e">
        <f t="shared" si="10"/>
        <v>#N/A</v>
      </c>
      <c r="G58" s="53" t="e">
        <f t="shared" si="9"/>
        <v>#N/A</v>
      </c>
    </row>
    <row r="59" spans="1:7" x14ac:dyDescent="0.25">
      <c r="A59" s="53" t="str">
        <f t="shared" si="5"/>
        <v>Pasaia</v>
      </c>
      <c r="B59" s="54">
        <f t="shared" si="3"/>
        <v>0</v>
      </c>
      <c r="C59" s="54">
        <f t="shared" si="4"/>
        <v>0</v>
      </c>
      <c r="D59" s="54">
        <f t="shared" si="7"/>
        <v>28</v>
      </c>
      <c r="E59" s="53" t="e">
        <f t="shared" si="6"/>
        <v>#N/A</v>
      </c>
      <c r="F59" s="53" t="e">
        <f t="shared" si="10"/>
        <v>#N/A</v>
      </c>
      <c r="G59" s="53" t="e">
        <f t="shared" si="9"/>
        <v>#N/A</v>
      </c>
    </row>
    <row r="60" spans="1:7" x14ac:dyDescent="0.25">
      <c r="A60" s="53" t="str">
        <f t="shared" si="5"/>
        <v>Santa Cruz de Tenerife</v>
      </c>
      <c r="B60" s="54">
        <f t="shared" si="3"/>
        <v>1715012</v>
      </c>
      <c r="C60" s="54">
        <f t="shared" si="4"/>
        <v>1485402</v>
      </c>
      <c r="D60" s="54">
        <f t="shared" si="7"/>
        <v>1</v>
      </c>
      <c r="E60" s="53" t="e">
        <f t="shared" si="6"/>
        <v>#N/A</v>
      </c>
      <c r="F60" s="53" t="e">
        <f t="shared" si="10"/>
        <v>#N/A</v>
      </c>
      <c r="G60" s="53" t="e">
        <f t="shared" si="9"/>
        <v>#N/A</v>
      </c>
    </row>
    <row r="61" spans="1:7" x14ac:dyDescent="0.25">
      <c r="A61" s="53" t="str">
        <f t="shared" si="5"/>
        <v>Santander</v>
      </c>
      <c r="B61" s="54">
        <f t="shared" si="3"/>
        <v>109602</v>
      </c>
      <c r="C61" s="54">
        <f t="shared" si="4"/>
        <v>55326</v>
      </c>
      <c r="D61" s="54">
        <f t="shared" si="7"/>
        <v>10</v>
      </c>
      <c r="E61" s="53" t="e">
        <f t="shared" si="6"/>
        <v>#N/A</v>
      </c>
      <c r="F61" s="53" t="e">
        <f t="shared" si="10"/>
        <v>#N/A</v>
      </c>
      <c r="G61" s="53" t="e">
        <f t="shared" si="9"/>
        <v>#N/A</v>
      </c>
    </row>
    <row r="62" spans="1:7" x14ac:dyDescent="0.25">
      <c r="A62" s="53" t="str">
        <f t="shared" si="5"/>
        <v>Sevilla</v>
      </c>
      <c r="B62" s="54">
        <f t="shared" si="3"/>
        <v>0</v>
      </c>
      <c r="C62" s="54">
        <f t="shared" si="4"/>
        <v>0</v>
      </c>
      <c r="D62" s="54">
        <f t="shared" si="7"/>
        <v>28</v>
      </c>
      <c r="E62" s="53" t="e">
        <f t="shared" si="6"/>
        <v>#N/A</v>
      </c>
      <c r="F62" s="53" t="e">
        <f t="shared" si="10"/>
        <v>#N/A</v>
      </c>
      <c r="G62" s="53" t="e">
        <f t="shared" si="9"/>
        <v>#N/A</v>
      </c>
    </row>
    <row r="63" spans="1:7" x14ac:dyDescent="0.25">
      <c r="A63" s="53" t="str">
        <f t="shared" si="5"/>
        <v>Tarragona</v>
      </c>
      <c r="B63" s="54">
        <f t="shared" si="3"/>
        <v>44</v>
      </c>
      <c r="C63" s="54">
        <f t="shared" si="4"/>
        <v>0</v>
      </c>
      <c r="D63" s="54">
        <f t="shared" si="7"/>
        <v>17</v>
      </c>
      <c r="E63" s="53" t="e">
        <f t="shared" si="6"/>
        <v>#N/A</v>
      </c>
      <c r="F63" s="53" t="e">
        <f t="shared" si="10"/>
        <v>#N/A</v>
      </c>
      <c r="G63" s="53" t="e">
        <f t="shared" si="9"/>
        <v>#N/A</v>
      </c>
    </row>
    <row r="64" spans="1:7" x14ac:dyDescent="0.25">
      <c r="A64" s="53" t="str">
        <f t="shared" si="5"/>
        <v>Valencia</v>
      </c>
      <c r="B64" s="54">
        <f t="shared" si="3"/>
        <v>200464</v>
      </c>
      <c r="C64" s="54">
        <f t="shared" si="4"/>
        <v>132299</v>
      </c>
      <c r="D64" s="54">
        <f t="shared" si="7"/>
        <v>7</v>
      </c>
      <c r="E64" s="53" t="e">
        <f t="shared" si="6"/>
        <v>#N/A</v>
      </c>
      <c r="F64" s="53" t="e">
        <f t="shared" si="10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0</v>
      </c>
      <c r="C65" s="54">
        <f t="shared" si="4"/>
        <v>0</v>
      </c>
      <c r="D65" s="54">
        <f t="shared" si="7"/>
        <v>28</v>
      </c>
      <c r="E65" s="53" t="e">
        <f t="shared" si="6"/>
        <v>#N/A</v>
      </c>
      <c r="F65" s="53" t="e">
        <f t="shared" si="10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0</v>
      </c>
      <c r="C66" s="54">
        <f t="shared" si="4"/>
        <v>0</v>
      </c>
      <c r="D66" s="54">
        <f t="shared" si="7"/>
        <v>28</v>
      </c>
      <c r="E66" s="53" t="str">
        <f t="shared" si="6"/>
        <v>A Coruña</v>
      </c>
      <c r="F66" s="53">
        <f t="shared" si="10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E1" s="66" t="s">
        <v>81</v>
      </c>
    </row>
    <row r="2" spans="1:12" s="39" customFormat="1" ht="21" x14ac:dyDescent="0.25">
      <c r="H2" s="66" t="s">
        <v>41</v>
      </c>
    </row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0</v>
      </c>
      <c r="C7" s="2">
        <v>0</v>
      </c>
      <c r="D7" s="2">
        <v>0</v>
      </c>
      <c r="E7" s="2">
        <v>0</v>
      </c>
      <c r="F7" s="44" t="e">
        <f t="shared" ref="F7:F34" si="0">((E7*100)/D7)-100</f>
        <v>#DIV/0!</v>
      </c>
      <c r="G7" s="45"/>
      <c r="H7" s="45"/>
      <c r="I7" s="45"/>
    </row>
    <row r="8" spans="1:12" x14ac:dyDescent="0.25">
      <c r="A8" s="46" t="s">
        <v>136</v>
      </c>
      <c r="B8" s="3">
        <v>28</v>
      </c>
      <c r="C8" s="3">
        <v>988</v>
      </c>
      <c r="D8" s="3">
        <v>578</v>
      </c>
      <c r="E8" s="3">
        <v>1568</v>
      </c>
      <c r="F8" s="47">
        <f t="shared" si="0"/>
        <v>171.28027681660899</v>
      </c>
      <c r="G8" s="45"/>
      <c r="H8" s="45"/>
      <c r="I8" s="45"/>
    </row>
    <row r="9" spans="1:12" x14ac:dyDescent="0.25">
      <c r="A9" s="43" t="s">
        <v>137</v>
      </c>
      <c r="B9" s="2">
        <v>98</v>
      </c>
      <c r="C9" s="2">
        <v>104</v>
      </c>
      <c r="D9" s="2">
        <v>1460</v>
      </c>
      <c r="E9" s="2">
        <v>1836</v>
      </c>
      <c r="F9" s="44">
        <f t="shared" si="0"/>
        <v>25.753424657534254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0</v>
      </c>
      <c r="E10" s="3">
        <v>0</v>
      </c>
      <c r="F10" s="47" t="e">
        <f t="shared" si="0"/>
        <v>#DIV/0!</v>
      </c>
      <c r="G10" s="45"/>
      <c r="H10" s="45"/>
      <c r="I10" s="45"/>
    </row>
    <row r="11" spans="1:12" x14ac:dyDescent="0.25">
      <c r="A11" s="43" t="s">
        <v>139</v>
      </c>
      <c r="B11" s="2">
        <v>381</v>
      </c>
      <c r="C11" s="2">
        <v>210</v>
      </c>
      <c r="D11" s="2">
        <v>5998</v>
      </c>
      <c r="E11" s="2">
        <v>2696</v>
      </c>
      <c r="F11" s="44">
        <f t="shared" si="0"/>
        <v>-55.051683894631545</v>
      </c>
      <c r="G11" s="45"/>
      <c r="H11" s="45"/>
      <c r="I11" s="45"/>
    </row>
    <row r="12" spans="1:12" x14ac:dyDescent="0.25">
      <c r="A12" s="46" t="s">
        <v>140</v>
      </c>
      <c r="B12" s="3">
        <v>1306</v>
      </c>
      <c r="C12" s="3">
        <v>1344</v>
      </c>
      <c r="D12" s="3">
        <v>12336</v>
      </c>
      <c r="E12" s="3">
        <v>16624</v>
      </c>
      <c r="F12" s="47">
        <f t="shared" si="0"/>
        <v>34.760051880674439</v>
      </c>
      <c r="G12" s="45"/>
      <c r="H12" s="45"/>
      <c r="I12" s="45"/>
    </row>
    <row r="13" spans="1:12" x14ac:dyDescent="0.25">
      <c r="A13" s="43" t="s">
        <v>141</v>
      </c>
      <c r="B13" s="2">
        <v>4546</v>
      </c>
      <c r="C13" s="2">
        <v>7060</v>
      </c>
      <c r="D13" s="2">
        <v>121577</v>
      </c>
      <c r="E13" s="2">
        <v>99220</v>
      </c>
      <c r="F13" s="44">
        <f t="shared" si="0"/>
        <v>-18.389169004005694</v>
      </c>
      <c r="G13" s="45"/>
      <c r="H13" s="45"/>
      <c r="I13" s="45"/>
    </row>
    <row r="14" spans="1:12" x14ac:dyDescent="0.25">
      <c r="A14" s="46" t="s">
        <v>142</v>
      </c>
      <c r="B14" s="3">
        <v>41922</v>
      </c>
      <c r="C14" s="3">
        <v>84750</v>
      </c>
      <c r="D14" s="3">
        <v>497283</v>
      </c>
      <c r="E14" s="3">
        <v>588572</v>
      </c>
      <c r="F14" s="47">
        <f t="shared" si="0"/>
        <v>18.357554953617964</v>
      </c>
      <c r="G14" s="45"/>
      <c r="H14" s="45"/>
      <c r="I14" s="45"/>
    </row>
    <row r="15" spans="1:12" x14ac:dyDescent="0.25">
      <c r="A15" s="43" t="s">
        <v>143</v>
      </c>
      <c r="B15" s="2">
        <v>2287</v>
      </c>
      <c r="C15" s="2">
        <v>906</v>
      </c>
      <c r="D15" s="2">
        <v>9830.7863636363636</v>
      </c>
      <c r="E15" s="2">
        <v>9576</v>
      </c>
      <c r="F15" s="44">
        <f t="shared" si="0"/>
        <v>-2.5917190569699216</v>
      </c>
      <c r="G15" s="45"/>
      <c r="H15" s="45"/>
      <c r="I15" s="45"/>
    </row>
    <row r="16" spans="1:12" x14ac:dyDescent="0.25">
      <c r="A16" s="46" t="s">
        <v>144</v>
      </c>
      <c r="B16" s="3">
        <v>0</v>
      </c>
      <c r="C16" s="3">
        <v>0</v>
      </c>
      <c r="D16" s="3">
        <v>43</v>
      </c>
      <c r="E16" s="3">
        <v>5</v>
      </c>
      <c r="F16" s="47">
        <f t="shared" si="0"/>
        <v>-88.372093023255815</v>
      </c>
      <c r="G16" s="45"/>
      <c r="H16" s="45"/>
      <c r="I16" s="45"/>
    </row>
    <row r="17" spans="1:9" x14ac:dyDescent="0.25">
      <c r="A17" s="43" t="s">
        <v>145</v>
      </c>
      <c r="B17" s="2">
        <v>28</v>
      </c>
      <c r="C17" s="2">
        <v>4</v>
      </c>
      <c r="D17" s="2">
        <v>306</v>
      </c>
      <c r="E17" s="2">
        <v>513</v>
      </c>
      <c r="F17" s="44">
        <f t="shared" si="0"/>
        <v>67.64705882352942</v>
      </c>
      <c r="G17" s="45"/>
      <c r="H17" s="45"/>
      <c r="I17" s="45"/>
    </row>
    <row r="18" spans="1:9" x14ac:dyDescent="0.25">
      <c r="A18" s="46" t="s">
        <v>146</v>
      </c>
      <c r="B18" s="3">
        <v>64</v>
      </c>
      <c r="C18" s="3">
        <v>95</v>
      </c>
      <c r="D18" s="3">
        <v>991</v>
      </c>
      <c r="E18" s="3">
        <v>1118</v>
      </c>
      <c r="F18" s="47">
        <f t="shared" si="0"/>
        <v>12.815338042381427</v>
      </c>
      <c r="G18" s="45"/>
      <c r="H18" s="45"/>
      <c r="I18" s="45"/>
    </row>
    <row r="19" spans="1:9" x14ac:dyDescent="0.25">
      <c r="A19" s="43" t="s">
        <v>147</v>
      </c>
      <c r="B19" s="2">
        <v>0</v>
      </c>
      <c r="C19" s="2">
        <v>0</v>
      </c>
      <c r="D19" s="2">
        <v>11</v>
      </c>
      <c r="E19" s="2">
        <v>6</v>
      </c>
      <c r="F19" s="44">
        <f t="shared" si="0"/>
        <v>-45.454545454545453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0</v>
      </c>
      <c r="D20" s="3">
        <v>0</v>
      </c>
      <c r="E20" s="3">
        <v>0</v>
      </c>
      <c r="F20" s="47" t="e">
        <f t="shared" si="0"/>
        <v>#DIV/0!</v>
      </c>
      <c r="G20" s="45"/>
      <c r="H20" s="45"/>
      <c r="I20" s="45"/>
    </row>
    <row r="21" spans="1:9" x14ac:dyDescent="0.25">
      <c r="A21" s="43" t="s">
        <v>149</v>
      </c>
      <c r="B21" s="2">
        <v>410</v>
      </c>
      <c r="C21" s="2">
        <v>7438</v>
      </c>
      <c r="D21" s="2">
        <v>4052</v>
      </c>
      <c r="E21" s="2">
        <v>13059</v>
      </c>
      <c r="F21" s="44">
        <f t="shared" si="0"/>
        <v>222.28529121421519</v>
      </c>
      <c r="G21" s="45"/>
      <c r="H21" s="45"/>
      <c r="I21" s="45"/>
    </row>
    <row r="22" spans="1:9" x14ac:dyDescent="0.25">
      <c r="A22" s="46" t="s">
        <v>150</v>
      </c>
      <c r="B22" s="3">
        <v>4285</v>
      </c>
      <c r="C22" s="3">
        <v>4119</v>
      </c>
      <c r="D22" s="3">
        <v>56668</v>
      </c>
      <c r="E22" s="3">
        <v>47059</v>
      </c>
      <c r="F22" s="47">
        <f t="shared" si="0"/>
        <v>-16.9566598432978</v>
      </c>
      <c r="G22" s="45"/>
      <c r="H22" s="45"/>
      <c r="I22" s="45"/>
    </row>
    <row r="23" spans="1:9" x14ac:dyDescent="0.25">
      <c r="A23" s="43" t="s">
        <v>151</v>
      </c>
      <c r="B23" s="2">
        <v>4826</v>
      </c>
      <c r="C23" s="2">
        <v>5700</v>
      </c>
      <c r="D23" s="2">
        <v>34377</v>
      </c>
      <c r="E23" s="2">
        <v>46201</v>
      </c>
      <c r="F23" s="44">
        <f t="shared" si="0"/>
        <v>34.395089740233288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158</v>
      </c>
      <c r="E24" s="3">
        <v>15</v>
      </c>
      <c r="F24" s="47">
        <f t="shared" si="0"/>
        <v>-90.506329113924053</v>
      </c>
      <c r="G24" s="45"/>
      <c r="H24" s="45"/>
      <c r="I24" s="45"/>
    </row>
    <row r="25" spans="1:9" x14ac:dyDescent="0.25">
      <c r="A25" s="43" t="s">
        <v>153</v>
      </c>
      <c r="B25" s="2">
        <v>114</v>
      </c>
      <c r="C25" s="2">
        <v>113</v>
      </c>
      <c r="D25" s="2">
        <v>1142</v>
      </c>
      <c r="E25" s="2">
        <v>2225</v>
      </c>
      <c r="F25" s="44">
        <f t="shared" si="0"/>
        <v>94.833625218914193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24</v>
      </c>
      <c r="D26" s="3">
        <v>16</v>
      </c>
      <c r="E26" s="3">
        <v>58</v>
      </c>
      <c r="F26" s="47">
        <f t="shared" si="0"/>
        <v>262.5</v>
      </c>
      <c r="G26" s="45"/>
      <c r="H26" s="45"/>
      <c r="I26" s="45"/>
    </row>
    <row r="27" spans="1:9" x14ac:dyDescent="0.25">
      <c r="A27" s="43" t="s">
        <v>155</v>
      </c>
      <c r="B27" s="2">
        <v>19298</v>
      </c>
      <c r="C27" s="2">
        <v>17051</v>
      </c>
      <c r="D27" s="2">
        <v>209454</v>
      </c>
      <c r="E27" s="2">
        <v>239954</v>
      </c>
      <c r="F27" s="44">
        <f t="shared" si="0"/>
        <v>14.56166986545972</v>
      </c>
      <c r="G27" s="45"/>
      <c r="H27" s="45"/>
      <c r="I27" s="45"/>
    </row>
    <row r="28" spans="1:9" x14ac:dyDescent="0.25">
      <c r="A28" s="46" t="s">
        <v>156</v>
      </c>
      <c r="B28" s="3">
        <v>4631</v>
      </c>
      <c r="C28" s="3">
        <v>6646</v>
      </c>
      <c r="D28" s="3">
        <v>52759</v>
      </c>
      <c r="E28" s="3">
        <v>58498</v>
      </c>
      <c r="F28" s="47">
        <f t="shared" si="0"/>
        <v>10.877764931101808</v>
      </c>
      <c r="G28" s="45"/>
      <c r="H28" s="45"/>
      <c r="I28" s="45"/>
    </row>
    <row r="29" spans="1:9" x14ac:dyDescent="0.25">
      <c r="A29" s="43" t="s">
        <v>157</v>
      </c>
      <c r="B29" s="2">
        <v>19138</v>
      </c>
      <c r="C29" s="2">
        <v>62519</v>
      </c>
      <c r="D29" s="2">
        <v>277783</v>
      </c>
      <c r="E29" s="2">
        <v>325930</v>
      </c>
      <c r="F29" s="44">
        <f t="shared" si="0"/>
        <v>17.332594147230026</v>
      </c>
      <c r="G29" s="45"/>
      <c r="H29" s="45"/>
      <c r="I29" s="45"/>
    </row>
    <row r="30" spans="1:9" x14ac:dyDescent="0.25">
      <c r="A30" s="46" t="s">
        <v>158</v>
      </c>
      <c r="B30" s="3">
        <v>259</v>
      </c>
      <c r="C30" s="3">
        <v>182</v>
      </c>
      <c r="D30" s="3">
        <v>1928</v>
      </c>
      <c r="E30" s="3">
        <v>2910</v>
      </c>
      <c r="F30" s="47">
        <f t="shared" si="0"/>
        <v>50.933609958506224</v>
      </c>
      <c r="G30" s="45"/>
      <c r="H30" s="45"/>
      <c r="I30" s="45"/>
    </row>
    <row r="31" spans="1:9" x14ac:dyDescent="0.25">
      <c r="A31" s="43" t="s">
        <v>159</v>
      </c>
      <c r="B31" s="2">
        <v>11198</v>
      </c>
      <c r="C31" s="2">
        <v>13857</v>
      </c>
      <c r="D31" s="2">
        <v>135600</v>
      </c>
      <c r="E31" s="2">
        <v>172164</v>
      </c>
      <c r="F31" s="44">
        <f t="shared" si="0"/>
        <v>26.964601769911511</v>
      </c>
      <c r="G31" s="45"/>
      <c r="H31" s="45"/>
      <c r="I31" s="45"/>
    </row>
    <row r="32" spans="1:9" x14ac:dyDescent="0.25">
      <c r="A32" s="46" t="s">
        <v>160</v>
      </c>
      <c r="B32" s="3">
        <v>34383</v>
      </c>
      <c r="C32" s="3">
        <v>59480</v>
      </c>
      <c r="D32" s="3">
        <v>488665</v>
      </c>
      <c r="E32" s="3">
        <v>598868</v>
      </c>
      <c r="F32" s="47">
        <f t="shared" si="0"/>
        <v>22.55185044969457</v>
      </c>
      <c r="G32" s="45"/>
      <c r="H32" s="45"/>
      <c r="I32" s="45"/>
    </row>
    <row r="33" spans="1:9" x14ac:dyDescent="0.25">
      <c r="A33" s="43" t="s">
        <v>161</v>
      </c>
      <c r="B33" s="2">
        <v>42369</v>
      </c>
      <c r="C33" s="2">
        <v>50340</v>
      </c>
      <c r="D33" s="2">
        <v>503295</v>
      </c>
      <c r="E33" s="2">
        <v>473229</v>
      </c>
      <c r="F33" s="44">
        <f t="shared" si="0"/>
        <v>-5.9738324441927659</v>
      </c>
      <c r="G33" s="45"/>
      <c r="H33" s="45"/>
      <c r="I33" s="45"/>
    </row>
    <row r="34" spans="1:9" x14ac:dyDescent="0.25">
      <c r="A34" s="46" t="s">
        <v>162</v>
      </c>
      <c r="B34" s="3">
        <v>4</v>
      </c>
      <c r="C34" s="3">
        <v>3</v>
      </c>
      <c r="D34" s="3">
        <v>161</v>
      </c>
      <c r="E34" s="3">
        <v>111</v>
      </c>
      <c r="F34" s="47">
        <f t="shared" si="0"/>
        <v>-31.055900621118013</v>
      </c>
      <c r="G34" s="45"/>
      <c r="H34" s="45"/>
      <c r="I34" s="45"/>
    </row>
    <row r="35" spans="1:9" x14ac:dyDescent="0.25">
      <c r="A35" s="48" t="s">
        <v>31</v>
      </c>
      <c r="B35" s="49">
        <f t="shared" ref="B35:E35" si="1">SUM(B7:B34)</f>
        <v>191575</v>
      </c>
      <c r="C35" s="49">
        <f t="shared" si="1"/>
        <v>322933</v>
      </c>
      <c r="D35" s="49">
        <f t="shared" si="1"/>
        <v>2416471.7863636361</v>
      </c>
      <c r="E35" s="49">
        <f t="shared" si="1"/>
        <v>2702015</v>
      </c>
      <c r="F35" s="50">
        <f t="shared" ref="F35" si="2">((E35*100)/D35)-100</f>
        <v>11.816534140713316</v>
      </c>
      <c r="G35" s="45"/>
      <c r="H35" s="45"/>
      <c r="I35" s="45"/>
    </row>
    <row r="36" spans="1:9" x14ac:dyDescent="0.25">
      <c r="A36" s="51" t="s">
        <v>90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0</v>
      </c>
      <c r="C39" s="54">
        <f t="shared" si="4"/>
        <v>0</v>
      </c>
      <c r="D39" s="54">
        <f>_xlfn.RANK.EQ(B39,$B$39:$B$66)+COUNTIF($B$39:$B$66,B39)-1</f>
        <v>28</v>
      </c>
      <c r="E39" s="53" t="str">
        <f t="shared" ref="E39:E66" si="6">INDEX($A$39:$B$66,MATCH(ROW()-38,$D$39:$D$66,0),1)</f>
        <v>Valencia</v>
      </c>
      <c r="F39" s="53">
        <f>LOOKUP(E39,$A$39:$A$66,$B$39:$B$66)</f>
        <v>598868</v>
      </c>
      <c r="G39" s="53">
        <f>LOOKUP(E39,$A$39:$A$66,$C$39:$C$66)</f>
        <v>488665</v>
      </c>
    </row>
    <row r="40" spans="1:9" x14ac:dyDescent="0.25">
      <c r="A40" s="53" t="str">
        <f t="shared" si="5"/>
        <v>Alicante</v>
      </c>
      <c r="B40" s="54">
        <f t="shared" si="3"/>
        <v>1568</v>
      </c>
      <c r="C40" s="54">
        <f t="shared" si="4"/>
        <v>578</v>
      </c>
      <c r="D40" s="54">
        <f t="shared" ref="D40:D66" si="7">_xlfn.RANK.EQ(B40,$B$39:$B$66)+COUNTIF($B$39:$B$66,B40)-1</f>
        <v>18</v>
      </c>
      <c r="E40" s="53" t="str">
        <f t="shared" si="6"/>
        <v>Barcelona</v>
      </c>
      <c r="F40" s="53">
        <f t="shared" ref="F40:F66" si="8">LOOKUP(E40,$A$39:$A$66,$B$39:$B$66)</f>
        <v>588572</v>
      </c>
      <c r="G40" s="53">
        <f t="shared" ref="G40:G66" si="9">LOOKUP(E40,$A$39:$A$66,$C$39:$C$66)</f>
        <v>497283</v>
      </c>
    </row>
    <row r="41" spans="1:9" x14ac:dyDescent="0.25">
      <c r="A41" s="53" t="str">
        <f t="shared" si="5"/>
        <v>Almería</v>
      </c>
      <c r="B41" s="54">
        <f t="shared" si="3"/>
        <v>1836</v>
      </c>
      <c r="C41" s="54">
        <f t="shared" si="4"/>
        <v>1460</v>
      </c>
      <c r="D41" s="54">
        <f t="shared" si="7"/>
        <v>17</v>
      </c>
      <c r="E41" s="53" t="str">
        <f t="shared" si="6"/>
        <v>Vigo</v>
      </c>
      <c r="F41" s="53">
        <f t="shared" si="8"/>
        <v>473229</v>
      </c>
      <c r="G41" s="53">
        <f t="shared" si="9"/>
        <v>503295</v>
      </c>
    </row>
    <row r="42" spans="1:9" x14ac:dyDescent="0.25">
      <c r="A42" s="53" t="str">
        <f t="shared" si="5"/>
        <v>Avilés</v>
      </c>
      <c r="B42" s="54">
        <f t="shared" si="3"/>
        <v>0</v>
      </c>
      <c r="C42" s="54">
        <f t="shared" si="4"/>
        <v>0</v>
      </c>
      <c r="D42" s="54">
        <f t="shared" si="7"/>
        <v>28</v>
      </c>
      <c r="E42" s="53" t="str">
        <f t="shared" si="6"/>
        <v>Santander</v>
      </c>
      <c r="F42" s="53">
        <f t="shared" si="8"/>
        <v>325930</v>
      </c>
      <c r="G42" s="53">
        <f t="shared" si="9"/>
        <v>277783</v>
      </c>
    </row>
    <row r="43" spans="1:9" x14ac:dyDescent="0.25">
      <c r="A43" s="53" t="str">
        <f t="shared" si="5"/>
        <v>Bahía de Algeciras</v>
      </c>
      <c r="B43" s="54">
        <f t="shared" si="3"/>
        <v>2696</v>
      </c>
      <c r="C43" s="54">
        <f t="shared" si="4"/>
        <v>5998</v>
      </c>
      <c r="D43" s="54">
        <f t="shared" si="7"/>
        <v>15</v>
      </c>
      <c r="E43" s="53" t="str">
        <f t="shared" si="6"/>
        <v>Pasaia</v>
      </c>
      <c r="F43" s="53">
        <f t="shared" si="8"/>
        <v>239954</v>
      </c>
      <c r="G43" s="53">
        <f t="shared" si="9"/>
        <v>209454</v>
      </c>
    </row>
    <row r="44" spans="1:9" x14ac:dyDescent="0.25">
      <c r="A44" s="53" t="str">
        <f t="shared" si="5"/>
        <v>Bahía de Cádiz</v>
      </c>
      <c r="B44" s="54">
        <f t="shared" si="3"/>
        <v>16624</v>
      </c>
      <c r="C44" s="54">
        <f t="shared" si="4"/>
        <v>12336</v>
      </c>
      <c r="D44" s="54">
        <f t="shared" si="7"/>
        <v>11</v>
      </c>
      <c r="E44" s="53" t="str">
        <f t="shared" si="6"/>
        <v>Tarragona</v>
      </c>
      <c r="F44" s="53">
        <f t="shared" si="8"/>
        <v>172164</v>
      </c>
      <c r="G44" s="53">
        <f t="shared" si="9"/>
        <v>135600</v>
      </c>
    </row>
    <row r="45" spans="1:9" x14ac:dyDescent="0.25">
      <c r="A45" s="53" t="str">
        <f t="shared" si="5"/>
        <v>Baleares</v>
      </c>
      <c r="B45" s="54">
        <f t="shared" si="3"/>
        <v>99220</v>
      </c>
      <c r="C45" s="54">
        <f t="shared" si="4"/>
        <v>121577</v>
      </c>
      <c r="D45" s="54">
        <f t="shared" si="7"/>
        <v>7</v>
      </c>
      <c r="E45" s="53" t="str">
        <f t="shared" si="6"/>
        <v>Baleares</v>
      </c>
      <c r="F45" s="53">
        <f t="shared" si="8"/>
        <v>99220</v>
      </c>
      <c r="G45" s="53">
        <f t="shared" si="9"/>
        <v>121577</v>
      </c>
    </row>
    <row r="46" spans="1:9" x14ac:dyDescent="0.25">
      <c r="A46" s="53" t="str">
        <f t="shared" si="5"/>
        <v>Barcelona</v>
      </c>
      <c r="B46" s="54">
        <f t="shared" si="3"/>
        <v>588572</v>
      </c>
      <c r="C46" s="54">
        <f t="shared" si="4"/>
        <v>497283</v>
      </c>
      <c r="D46" s="54">
        <f t="shared" si="7"/>
        <v>2</v>
      </c>
      <c r="E46" s="53" t="str">
        <f t="shared" si="6"/>
        <v>Santa Cruz de Tenerife</v>
      </c>
      <c r="F46" s="53">
        <f t="shared" si="8"/>
        <v>58498</v>
      </c>
      <c r="G46" s="53">
        <f t="shared" si="9"/>
        <v>52759</v>
      </c>
    </row>
    <row r="47" spans="1:9" x14ac:dyDescent="0.25">
      <c r="A47" s="53" t="str">
        <f t="shared" si="5"/>
        <v>Bilbao</v>
      </c>
      <c r="B47" s="54">
        <f t="shared" si="3"/>
        <v>9576</v>
      </c>
      <c r="C47" s="54">
        <f t="shared" si="4"/>
        <v>9830.7863636363636</v>
      </c>
      <c r="D47" s="54">
        <f t="shared" si="7"/>
        <v>13</v>
      </c>
      <c r="E47" s="53" t="str">
        <f t="shared" si="6"/>
        <v>Las Palmas</v>
      </c>
      <c r="F47" s="53">
        <f t="shared" si="8"/>
        <v>47059</v>
      </c>
      <c r="G47" s="53">
        <f t="shared" si="9"/>
        <v>56668</v>
      </c>
    </row>
    <row r="48" spans="1:9" x14ac:dyDescent="0.25">
      <c r="A48" s="53" t="str">
        <f t="shared" si="5"/>
        <v>Cartagena</v>
      </c>
      <c r="B48" s="54">
        <f t="shared" si="3"/>
        <v>5</v>
      </c>
      <c r="C48" s="54">
        <f t="shared" si="4"/>
        <v>43</v>
      </c>
      <c r="D48" s="54">
        <f t="shared" si="7"/>
        <v>25</v>
      </c>
      <c r="E48" s="53" t="str">
        <f t="shared" si="6"/>
        <v>Málaga</v>
      </c>
      <c r="F48" s="53">
        <f t="shared" si="8"/>
        <v>46201</v>
      </c>
      <c r="G48" s="53">
        <f t="shared" si="9"/>
        <v>34377</v>
      </c>
    </row>
    <row r="49" spans="1:7" x14ac:dyDescent="0.25">
      <c r="A49" s="53" t="str">
        <f t="shared" si="5"/>
        <v>Castellón</v>
      </c>
      <c r="B49" s="54">
        <f t="shared" si="3"/>
        <v>513</v>
      </c>
      <c r="C49" s="54">
        <f t="shared" si="4"/>
        <v>306</v>
      </c>
      <c r="D49" s="54">
        <f t="shared" si="7"/>
        <v>20</v>
      </c>
      <c r="E49" s="53" t="str">
        <f t="shared" si="6"/>
        <v>Bahía de Cádiz</v>
      </c>
      <c r="F49" s="53">
        <f t="shared" si="8"/>
        <v>16624</v>
      </c>
      <c r="G49" s="53">
        <f t="shared" si="9"/>
        <v>12336</v>
      </c>
    </row>
    <row r="50" spans="1:7" x14ac:dyDescent="0.25">
      <c r="A50" s="53" t="str">
        <f t="shared" si="5"/>
        <v>Ceuta</v>
      </c>
      <c r="B50" s="54">
        <f t="shared" si="3"/>
        <v>1118</v>
      </c>
      <c r="C50" s="54">
        <f t="shared" si="4"/>
        <v>991</v>
      </c>
      <c r="D50" s="54">
        <f t="shared" si="7"/>
        <v>19</v>
      </c>
      <c r="E50" s="53" t="str">
        <f t="shared" si="6"/>
        <v>Huelva</v>
      </c>
      <c r="F50" s="53">
        <f t="shared" si="8"/>
        <v>13059</v>
      </c>
      <c r="G50" s="53">
        <f t="shared" si="9"/>
        <v>4052</v>
      </c>
    </row>
    <row r="51" spans="1:7" x14ac:dyDescent="0.25">
      <c r="A51" s="53" t="str">
        <f t="shared" si="5"/>
        <v>Ferrol-San Cibrao</v>
      </c>
      <c r="B51" s="54">
        <f t="shared" si="3"/>
        <v>6</v>
      </c>
      <c r="C51" s="54">
        <f t="shared" si="4"/>
        <v>11</v>
      </c>
      <c r="D51" s="54">
        <f t="shared" si="7"/>
        <v>24</v>
      </c>
      <c r="E51" s="53" t="str">
        <f t="shared" si="6"/>
        <v>Bilbao</v>
      </c>
      <c r="F51" s="53">
        <f t="shared" si="8"/>
        <v>9576</v>
      </c>
      <c r="G51" s="53">
        <f t="shared" si="9"/>
        <v>9830.7863636363636</v>
      </c>
    </row>
    <row r="52" spans="1:7" x14ac:dyDescent="0.25">
      <c r="A52" s="53" t="str">
        <f t="shared" si="5"/>
        <v>Gijón</v>
      </c>
      <c r="B52" s="54">
        <f t="shared" si="3"/>
        <v>0</v>
      </c>
      <c r="C52" s="54">
        <f t="shared" si="4"/>
        <v>0</v>
      </c>
      <c r="D52" s="54">
        <f t="shared" si="7"/>
        <v>28</v>
      </c>
      <c r="E52" s="53" t="str">
        <f t="shared" si="6"/>
        <v>Sevilla</v>
      </c>
      <c r="F52" s="53">
        <f t="shared" si="8"/>
        <v>2910</v>
      </c>
      <c r="G52" s="53">
        <f t="shared" si="9"/>
        <v>1928</v>
      </c>
    </row>
    <row r="53" spans="1:7" x14ac:dyDescent="0.25">
      <c r="A53" s="53" t="str">
        <f t="shared" si="5"/>
        <v>Huelva</v>
      </c>
      <c r="B53" s="54">
        <f t="shared" si="3"/>
        <v>13059</v>
      </c>
      <c r="C53" s="54">
        <f t="shared" si="4"/>
        <v>4052</v>
      </c>
      <c r="D53" s="54">
        <f t="shared" si="7"/>
        <v>12</v>
      </c>
      <c r="E53" s="53" t="str">
        <f t="shared" si="6"/>
        <v>Bahía de Algeciras</v>
      </c>
      <c r="F53" s="53">
        <f t="shared" si="8"/>
        <v>2696</v>
      </c>
      <c r="G53" s="53">
        <f t="shared" si="9"/>
        <v>5998</v>
      </c>
    </row>
    <row r="54" spans="1:7" x14ac:dyDescent="0.25">
      <c r="A54" s="53" t="str">
        <f t="shared" si="5"/>
        <v>Las Palmas</v>
      </c>
      <c r="B54" s="54">
        <f t="shared" si="3"/>
        <v>47059</v>
      </c>
      <c r="C54" s="54">
        <f t="shared" si="4"/>
        <v>56668</v>
      </c>
      <c r="D54" s="54">
        <f t="shared" si="7"/>
        <v>9</v>
      </c>
      <c r="E54" s="53" t="str">
        <f t="shared" si="6"/>
        <v>Melilla</v>
      </c>
      <c r="F54" s="53">
        <f t="shared" si="8"/>
        <v>2225</v>
      </c>
      <c r="G54" s="53">
        <f t="shared" si="9"/>
        <v>1142</v>
      </c>
    </row>
    <row r="55" spans="1:7" x14ac:dyDescent="0.25">
      <c r="A55" s="53" t="str">
        <f t="shared" si="5"/>
        <v>Málaga</v>
      </c>
      <c r="B55" s="54">
        <f t="shared" si="3"/>
        <v>46201</v>
      </c>
      <c r="C55" s="54">
        <f t="shared" si="4"/>
        <v>34377</v>
      </c>
      <c r="D55" s="54">
        <f t="shared" si="7"/>
        <v>10</v>
      </c>
      <c r="E55" s="53" t="str">
        <f t="shared" si="6"/>
        <v>Almería</v>
      </c>
      <c r="F55" s="53">
        <f t="shared" si="8"/>
        <v>1836</v>
      </c>
      <c r="G55" s="53">
        <f t="shared" si="9"/>
        <v>1460</v>
      </c>
    </row>
    <row r="56" spans="1:7" x14ac:dyDescent="0.25">
      <c r="A56" s="53" t="str">
        <f t="shared" si="5"/>
        <v>Marín y Ría de Pontevedra</v>
      </c>
      <c r="B56" s="54">
        <f t="shared" si="3"/>
        <v>15</v>
      </c>
      <c r="C56" s="54">
        <f t="shared" si="4"/>
        <v>158</v>
      </c>
      <c r="D56" s="54">
        <f t="shared" si="7"/>
        <v>23</v>
      </c>
      <c r="E56" s="53" t="str">
        <f t="shared" si="6"/>
        <v>Alicante</v>
      </c>
      <c r="F56" s="53">
        <f t="shared" si="8"/>
        <v>1568</v>
      </c>
      <c r="G56" s="53">
        <f t="shared" si="9"/>
        <v>578</v>
      </c>
    </row>
    <row r="57" spans="1:7" x14ac:dyDescent="0.25">
      <c r="A57" s="53" t="str">
        <f t="shared" si="5"/>
        <v>Melilla</v>
      </c>
      <c r="B57" s="54">
        <f t="shared" si="3"/>
        <v>2225</v>
      </c>
      <c r="C57" s="54">
        <f t="shared" si="4"/>
        <v>1142</v>
      </c>
      <c r="D57" s="54">
        <f t="shared" si="7"/>
        <v>16</v>
      </c>
      <c r="E57" s="53" t="str">
        <f t="shared" si="6"/>
        <v>Ceuta</v>
      </c>
      <c r="F57" s="53">
        <f t="shared" si="8"/>
        <v>1118</v>
      </c>
      <c r="G57" s="53">
        <f t="shared" si="9"/>
        <v>991</v>
      </c>
    </row>
    <row r="58" spans="1:7" x14ac:dyDescent="0.25">
      <c r="A58" s="53" t="str">
        <f t="shared" si="5"/>
        <v>Motril</v>
      </c>
      <c r="B58" s="54">
        <f t="shared" si="3"/>
        <v>58</v>
      </c>
      <c r="C58" s="54">
        <f t="shared" si="4"/>
        <v>16</v>
      </c>
      <c r="D58" s="54">
        <f t="shared" si="7"/>
        <v>22</v>
      </c>
      <c r="E58" s="53" t="str">
        <f t="shared" si="6"/>
        <v>Castellón</v>
      </c>
      <c r="F58" s="53">
        <f t="shared" si="8"/>
        <v>513</v>
      </c>
      <c r="G58" s="53">
        <f t="shared" si="9"/>
        <v>306</v>
      </c>
    </row>
    <row r="59" spans="1:7" x14ac:dyDescent="0.25">
      <c r="A59" s="53" t="str">
        <f t="shared" si="5"/>
        <v>Pasaia</v>
      </c>
      <c r="B59" s="54">
        <f t="shared" si="3"/>
        <v>239954</v>
      </c>
      <c r="C59" s="54">
        <f t="shared" si="4"/>
        <v>209454</v>
      </c>
      <c r="D59" s="54">
        <f t="shared" si="7"/>
        <v>5</v>
      </c>
      <c r="E59" s="53" t="str">
        <f t="shared" si="6"/>
        <v>Vilagarcía</v>
      </c>
      <c r="F59" s="53">
        <f t="shared" si="8"/>
        <v>111</v>
      </c>
      <c r="G59" s="53">
        <f t="shared" si="9"/>
        <v>161</v>
      </c>
    </row>
    <row r="60" spans="1:7" x14ac:dyDescent="0.25">
      <c r="A60" s="53" t="str">
        <f t="shared" si="5"/>
        <v>Santa Cruz de Tenerife</v>
      </c>
      <c r="B60" s="54">
        <f t="shared" si="3"/>
        <v>58498</v>
      </c>
      <c r="C60" s="54">
        <f t="shared" si="4"/>
        <v>52759</v>
      </c>
      <c r="D60" s="54">
        <f t="shared" si="7"/>
        <v>8</v>
      </c>
      <c r="E60" s="53" t="str">
        <f t="shared" si="6"/>
        <v>Motril</v>
      </c>
      <c r="F60" s="53">
        <f t="shared" si="8"/>
        <v>58</v>
      </c>
      <c r="G60" s="53">
        <f t="shared" si="9"/>
        <v>16</v>
      </c>
    </row>
    <row r="61" spans="1:7" x14ac:dyDescent="0.25">
      <c r="A61" s="53" t="str">
        <f t="shared" si="5"/>
        <v>Santander</v>
      </c>
      <c r="B61" s="54">
        <f t="shared" si="3"/>
        <v>325930</v>
      </c>
      <c r="C61" s="54">
        <f t="shared" si="4"/>
        <v>277783</v>
      </c>
      <c r="D61" s="54">
        <f t="shared" si="7"/>
        <v>4</v>
      </c>
      <c r="E61" s="53" t="str">
        <f t="shared" si="6"/>
        <v>Marín y Ría de Pontevedra</v>
      </c>
      <c r="F61" s="53">
        <f t="shared" si="8"/>
        <v>15</v>
      </c>
      <c r="G61" s="53">
        <f t="shared" si="9"/>
        <v>158</v>
      </c>
    </row>
    <row r="62" spans="1:7" x14ac:dyDescent="0.25">
      <c r="A62" s="53" t="str">
        <f t="shared" si="5"/>
        <v>Sevilla</v>
      </c>
      <c r="B62" s="54">
        <f t="shared" si="3"/>
        <v>2910</v>
      </c>
      <c r="C62" s="54">
        <f t="shared" si="4"/>
        <v>1928</v>
      </c>
      <c r="D62" s="54">
        <f t="shared" si="7"/>
        <v>14</v>
      </c>
      <c r="E62" s="53" t="str">
        <f t="shared" si="6"/>
        <v>Ferrol-San Cibrao</v>
      </c>
      <c r="F62" s="53">
        <f t="shared" si="8"/>
        <v>6</v>
      </c>
      <c r="G62" s="53">
        <f t="shared" si="9"/>
        <v>11</v>
      </c>
    </row>
    <row r="63" spans="1:7" x14ac:dyDescent="0.25">
      <c r="A63" s="53" t="str">
        <f t="shared" si="5"/>
        <v>Tarragona</v>
      </c>
      <c r="B63" s="54">
        <f t="shared" si="3"/>
        <v>172164</v>
      </c>
      <c r="C63" s="54">
        <f t="shared" si="4"/>
        <v>135600</v>
      </c>
      <c r="D63" s="54">
        <f t="shared" si="7"/>
        <v>6</v>
      </c>
      <c r="E63" s="53" t="str">
        <f t="shared" si="6"/>
        <v>Cartagena</v>
      </c>
      <c r="F63" s="53">
        <f t="shared" si="8"/>
        <v>5</v>
      </c>
      <c r="G63" s="53">
        <f t="shared" si="9"/>
        <v>43</v>
      </c>
    </row>
    <row r="64" spans="1:7" x14ac:dyDescent="0.25">
      <c r="A64" s="53" t="str">
        <f t="shared" si="5"/>
        <v>Valencia</v>
      </c>
      <c r="B64" s="54">
        <f t="shared" si="3"/>
        <v>598868</v>
      </c>
      <c r="C64" s="54">
        <f t="shared" si="4"/>
        <v>488665</v>
      </c>
      <c r="D64" s="54">
        <f t="shared" si="7"/>
        <v>1</v>
      </c>
      <c r="E64" s="53" t="e">
        <f t="shared" si="6"/>
        <v>#N/A</v>
      </c>
      <c r="F64" s="53" t="e">
        <f t="shared" si="8"/>
        <v>#N/A</v>
      </c>
      <c r="G64" s="53" t="e">
        <f t="shared" si="9"/>
        <v>#N/A</v>
      </c>
    </row>
    <row r="65" spans="1:7" x14ac:dyDescent="0.25">
      <c r="A65" s="53" t="str">
        <f t="shared" si="5"/>
        <v>Vigo</v>
      </c>
      <c r="B65" s="54">
        <f t="shared" si="3"/>
        <v>473229</v>
      </c>
      <c r="C65" s="54">
        <f t="shared" si="4"/>
        <v>503295</v>
      </c>
      <c r="D65" s="54">
        <f t="shared" si="7"/>
        <v>3</v>
      </c>
      <c r="E65" s="53" t="e">
        <f t="shared" si="6"/>
        <v>#N/A</v>
      </c>
      <c r="F65" s="53" t="e">
        <f t="shared" si="8"/>
        <v>#N/A</v>
      </c>
      <c r="G65" s="53" t="e">
        <f t="shared" si="9"/>
        <v>#N/A</v>
      </c>
    </row>
    <row r="66" spans="1:7" x14ac:dyDescent="0.25">
      <c r="A66" s="53" t="str">
        <f t="shared" si="5"/>
        <v>Vilagarcía</v>
      </c>
      <c r="B66" s="54">
        <f t="shared" si="3"/>
        <v>111</v>
      </c>
      <c r="C66" s="54">
        <f t="shared" si="4"/>
        <v>161</v>
      </c>
      <c r="D66" s="54">
        <f t="shared" si="7"/>
        <v>21</v>
      </c>
      <c r="E66" s="53" t="str">
        <f t="shared" si="6"/>
        <v>A Coruña</v>
      </c>
      <c r="F66" s="53">
        <f t="shared" si="8"/>
        <v>0</v>
      </c>
      <c r="G66" s="53">
        <f t="shared" si="9"/>
        <v>0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55"/>
      <c r="B68" s="55"/>
      <c r="C68" s="55"/>
      <c r="D68" s="55"/>
      <c r="E68" s="55"/>
      <c r="F68" s="55"/>
    </row>
    <row r="69" spans="1:7" x14ac:dyDescent="0.25">
      <c r="A69" s="56"/>
      <c r="B69" s="57"/>
      <c r="C69" s="57"/>
      <c r="D69" s="57"/>
      <c r="E69" s="57"/>
      <c r="F69" s="58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F1" s="39" t="s">
        <v>114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95</v>
      </c>
      <c r="C7" s="2">
        <v>90</v>
      </c>
      <c r="D7" s="2">
        <v>938</v>
      </c>
      <c r="E7" s="2">
        <v>1094</v>
      </c>
      <c r="F7" s="44">
        <f>((E7*100)/D7)-100</f>
        <v>16.631130063965884</v>
      </c>
      <c r="G7" s="45"/>
      <c r="H7" s="45"/>
      <c r="I7" s="45"/>
    </row>
    <row r="8" spans="1:12" x14ac:dyDescent="0.25">
      <c r="A8" s="46" t="s">
        <v>136</v>
      </c>
      <c r="B8" s="3">
        <v>47</v>
      </c>
      <c r="C8" s="3">
        <v>54</v>
      </c>
      <c r="D8" s="3">
        <v>504</v>
      </c>
      <c r="E8" s="3">
        <v>669</v>
      </c>
      <c r="F8" s="47">
        <f t="shared" ref="F8:F34" si="0">((E8*100)/D8)-100</f>
        <v>32.738095238095241</v>
      </c>
      <c r="G8" s="45"/>
      <c r="H8" s="45"/>
      <c r="I8" s="45"/>
    </row>
    <row r="9" spans="1:12" x14ac:dyDescent="0.25">
      <c r="A9" s="43" t="s">
        <v>137</v>
      </c>
      <c r="B9" s="2">
        <v>115</v>
      </c>
      <c r="C9" s="2">
        <v>123</v>
      </c>
      <c r="D9" s="2">
        <v>1289</v>
      </c>
      <c r="E9" s="2">
        <v>1769</v>
      </c>
      <c r="F9" s="44">
        <f t="shared" si="0"/>
        <v>37.23816912335144</v>
      </c>
      <c r="G9" s="45"/>
      <c r="H9" s="45"/>
      <c r="I9" s="45"/>
    </row>
    <row r="10" spans="1:12" x14ac:dyDescent="0.25">
      <c r="A10" s="46" t="s">
        <v>138</v>
      </c>
      <c r="B10" s="3">
        <v>66</v>
      </c>
      <c r="C10" s="3">
        <v>58</v>
      </c>
      <c r="D10" s="3">
        <v>831</v>
      </c>
      <c r="E10" s="3">
        <v>771</v>
      </c>
      <c r="F10" s="47">
        <f t="shared" si="0"/>
        <v>-7.2202166064981981</v>
      </c>
      <c r="G10" s="45"/>
      <c r="H10" s="45"/>
      <c r="I10" s="45"/>
    </row>
    <row r="11" spans="1:12" x14ac:dyDescent="0.25">
      <c r="A11" s="43" t="s">
        <v>139</v>
      </c>
      <c r="B11" s="2">
        <v>1755</v>
      </c>
      <c r="C11" s="2">
        <v>2291</v>
      </c>
      <c r="D11" s="2">
        <v>19519</v>
      </c>
      <c r="E11" s="2">
        <v>27451</v>
      </c>
      <c r="F11" s="44">
        <f t="shared" si="0"/>
        <v>40.637327731953491</v>
      </c>
      <c r="G11" s="45"/>
      <c r="H11" s="45"/>
      <c r="I11" s="45"/>
    </row>
    <row r="12" spans="1:12" x14ac:dyDescent="0.25">
      <c r="A12" s="46" t="s">
        <v>140</v>
      </c>
      <c r="B12" s="3">
        <v>123</v>
      </c>
      <c r="C12" s="3">
        <v>117</v>
      </c>
      <c r="D12" s="3">
        <v>1518</v>
      </c>
      <c r="E12" s="3">
        <v>1558</v>
      </c>
      <c r="F12" s="47">
        <f t="shared" si="0"/>
        <v>2.6350461133069842</v>
      </c>
      <c r="G12" s="45"/>
      <c r="H12" s="45"/>
      <c r="I12" s="45"/>
    </row>
    <row r="13" spans="1:12" x14ac:dyDescent="0.25">
      <c r="A13" s="43" t="s">
        <v>141</v>
      </c>
      <c r="B13" s="2">
        <v>2591</v>
      </c>
      <c r="C13" s="2">
        <v>2780</v>
      </c>
      <c r="D13" s="2">
        <v>43635</v>
      </c>
      <c r="E13" s="2">
        <v>46719</v>
      </c>
      <c r="F13" s="44">
        <f t="shared" si="0"/>
        <v>7.067720866277071</v>
      </c>
      <c r="G13" s="45"/>
      <c r="H13" s="45"/>
      <c r="I13" s="45"/>
    </row>
    <row r="14" spans="1:12" x14ac:dyDescent="0.25">
      <c r="A14" s="46" t="s">
        <v>142</v>
      </c>
      <c r="B14" s="3">
        <v>639</v>
      </c>
      <c r="C14" s="3">
        <v>709</v>
      </c>
      <c r="D14" s="3">
        <v>7518</v>
      </c>
      <c r="E14" s="3">
        <v>8711</v>
      </c>
      <c r="F14" s="47">
        <f t="shared" si="0"/>
        <v>15.868582069699386</v>
      </c>
      <c r="G14" s="45"/>
      <c r="H14" s="45"/>
      <c r="I14" s="45"/>
    </row>
    <row r="15" spans="1:12" x14ac:dyDescent="0.25">
      <c r="A15" s="43" t="s">
        <v>143</v>
      </c>
      <c r="B15" s="2">
        <v>194</v>
      </c>
      <c r="C15" s="2">
        <v>213</v>
      </c>
      <c r="D15" s="2">
        <v>2669</v>
      </c>
      <c r="E15" s="2">
        <v>2642</v>
      </c>
      <c r="F15" s="44">
        <f t="shared" si="0"/>
        <v>-1.0116148370176035</v>
      </c>
      <c r="G15" s="45"/>
      <c r="H15" s="45"/>
      <c r="I15" s="45"/>
    </row>
    <row r="16" spans="1:12" x14ac:dyDescent="0.25">
      <c r="A16" s="46" t="s">
        <v>144</v>
      </c>
      <c r="B16" s="3">
        <v>183</v>
      </c>
      <c r="C16" s="3">
        <v>161</v>
      </c>
      <c r="D16" s="3">
        <v>2078</v>
      </c>
      <c r="E16" s="3">
        <v>2106</v>
      </c>
      <c r="F16" s="47">
        <f t="shared" si="0"/>
        <v>1.3474494706448468</v>
      </c>
      <c r="G16" s="45"/>
      <c r="H16" s="45"/>
      <c r="I16" s="45"/>
    </row>
    <row r="17" spans="1:9" x14ac:dyDescent="0.25">
      <c r="A17" s="43" t="s">
        <v>145</v>
      </c>
      <c r="B17" s="2">
        <v>123</v>
      </c>
      <c r="C17" s="2">
        <v>100</v>
      </c>
      <c r="D17" s="2">
        <v>1666</v>
      </c>
      <c r="E17" s="2">
        <v>1527</v>
      </c>
      <c r="F17" s="44">
        <f t="shared" si="0"/>
        <v>-8.3433373349339774</v>
      </c>
      <c r="G17" s="45"/>
      <c r="H17" s="45"/>
      <c r="I17" s="45"/>
    </row>
    <row r="18" spans="1:9" x14ac:dyDescent="0.25">
      <c r="A18" s="46" t="s">
        <v>146</v>
      </c>
      <c r="B18" s="3">
        <v>798</v>
      </c>
      <c r="C18" s="3">
        <v>910</v>
      </c>
      <c r="D18" s="3">
        <v>7783</v>
      </c>
      <c r="E18" s="3">
        <v>10119</v>
      </c>
      <c r="F18" s="47">
        <f t="shared" si="0"/>
        <v>30.014133367596031</v>
      </c>
      <c r="G18" s="45"/>
      <c r="H18" s="45"/>
      <c r="I18" s="45"/>
    </row>
    <row r="19" spans="1:9" x14ac:dyDescent="0.25">
      <c r="A19" s="43" t="s">
        <v>147</v>
      </c>
      <c r="B19" s="2">
        <v>80</v>
      </c>
      <c r="C19" s="2">
        <v>96</v>
      </c>
      <c r="D19" s="2">
        <v>1021</v>
      </c>
      <c r="E19" s="2">
        <v>1079</v>
      </c>
      <c r="F19" s="44">
        <f t="shared" si="0"/>
        <v>5.6807051909892294</v>
      </c>
      <c r="G19" s="45"/>
      <c r="H19" s="45"/>
      <c r="I19" s="45"/>
    </row>
    <row r="20" spans="1:9" x14ac:dyDescent="0.25">
      <c r="A20" s="46" t="s">
        <v>148</v>
      </c>
      <c r="B20" s="3">
        <v>86</v>
      </c>
      <c r="C20" s="3">
        <v>111</v>
      </c>
      <c r="D20" s="3">
        <v>1186</v>
      </c>
      <c r="E20" s="3">
        <v>1248</v>
      </c>
      <c r="F20" s="47">
        <f t="shared" si="0"/>
        <v>5.2276559865092764</v>
      </c>
      <c r="G20" s="45"/>
      <c r="H20" s="45"/>
      <c r="I20" s="45"/>
    </row>
    <row r="21" spans="1:9" x14ac:dyDescent="0.25">
      <c r="A21" s="43" t="s">
        <v>149</v>
      </c>
      <c r="B21" s="2">
        <v>180</v>
      </c>
      <c r="C21" s="2">
        <v>182</v>
      </c>
      <c r="D21" s="2">
        <v>2265</v>
      </c>
      <c r="E21" s="2">
        <v>2170</v>
      </c>
      <c r="F21" s="44">
        <f t="shared" si="0"/>
        <v>-4.1942604856512133</v>
      </c>
      <c r="G21" s="45"/>
      <c r="H21" s="45"/>
      <c r="I21" s="45"/>
    </row>
    <row r="22" spans="1:9" x14ac:dyDescent="0.25">
      <c r="A22" s="46" t="s">
        <v>150</v>
      </c>
      <c r="B22" s="3">
        <v>1124</v>
      </c>
      <c r="C22" s="3">
        <v>1151</v>
      </c>
      <c r="D22" s="3">
        <v>11809</v>
      </c>
      <c r="E22" s="3">
        <v>12600</v>
      </c>
      <c r="F22" s="47">
        <f t="shared" si="0"/>
        <v>6.6982809721398979</v>
      </c>
      <c r="G22" s="45"/>
      <c r="H22" s="45"/>
      <c r="I22" s="45"/>
    </row>
    <row r="23" spans="1:9" x14ac:dyDescent="0.25">
      <c r="A23" s="43" t="s">
        <v>151</v>
      </c>
      <c r="B23" s="2">
        <v>99</v>
      </c>
      <c r="C23" s="2">
        <v>104</v>
      </c>
      <c r="D23" s="2">
        <v>1145</v>
      </c>
      <c r="E23" s="2">
        <v>1430</v>
      </c>
      <c r="F23" s="44">
        <f t="shared" si="0"/>
        <v>24.890829694323145</v>
      </c>
      <c r="G23" s="45"/>
      <c r="H23" s="45"/>
      <c r="I23" s="45"/>
    </row>
    <row r="24" spans="1:9" x14ac:dyDescent="0.25">
      <c r="A24" s="46" t="s">
        <v>152</v>
      </c>
      <c r="B24" s="3">
        <v>42</v>
      </c>
      <c r="C24" s="3">
        <v>29</v>
      </c>
      <c r="D24" s="3">
        <v>453</v>
      </c>
      <c r="E24" s="3">
        <v>426</v>
      </c>
      <c r="F24" s="47">
        <f t="shared" si="0"/>
        <v>-5.9602649006622528</v>
      </c>
      <c r="G24" s="45"/>
      <c r="H24" s="45"/>
      <c r="I24" s="45"/>
    </row>
    <row r="25" spans="1:9" x14ac:dyDescent="0.25">
      <c r="A25" s="43" t="s">
        <v>153</v>
      </c>
      <c r="B25" s="2">
        <v>86</v>
      </c>
      <c r="C25" s="2">
        <v>99</v>
      </c>
      <c r="D25" s="2">
        <v>948</v>
      </c>
      <c r="E25" s="2">
        <v>1197</v>
      </c>
      <c r="F25" s="44">
        <f t="shared" si="0"/>
        <v>26.265822784810126</v>
      </c>
      <c r="G25" s="45"/>
      <c r="H25" s="45"/>
      <c r="I25" s="45"/>
    </row>
    <row r="26" spans="1:9" x14ac:dyDescent="0.25">
      <c r="A26" s="46" t="s">
        <v>154</v>
      </c>
      <c r="B26" s="3">
        <v>41</v>
      </c>
      <c r="C26" s="3">
        <v>54</v>
      </c>
      <c r="D26" s="3">
        <v>564</v>
      </c>
      <c r="E26" s="3">
        <v>643</v>
      </c>
      <c r="F26" s="47">
        <f t="shared" si="0"/>
        <v>14.00709219858156</v>
      </c>
      <c r="G26" s="45"/>
      <c r="H26" s="45"/>
      <c r="I26" s="45"/>
    </row>
    <row r="27" spans="1:9" x14ac:dyDescent="0.25">
      <c r="A27" s="43" t="s">
        <v>155</v>
      </c>
      <c r="B27" s="2">
        <v>74</v>
      </c>
      <c r="C27" s="2">
        <v>73</v>
      </c>
      <c r="D27" s="2">
        <v>967</v>
      </c>
      <c r="E27" s="2">
        <v>883</v>
      </c>
      <c r="F27" s="44">
        <f t="shared" si="0"/>
        <v>-8.6866597724922485</v>
      </c>
      <c r="G27" s="45"/>
      <c r="H27" s="45"/>
      <c r="I27" s="45"/>
    </row>
    <row r="28" spans="1:9" x14ac:dyDescent="0.25">
      <c r="A28" s="46" t="s">
        <v>156</v>
      </c>
      <c r="B28" s="3">
        <v>1439</v>
      </c>
      <c r="C28" s="3">
        <v>1414</v>
      </c>
      <c r="D28" s="3">
        <v>14167</v>
      </c>
      <c r="E28" s="3">
        <v>16085</v>
      </c>
      <c r="F28" s="47">
        <f t="shared" si="0"/>
        <v>13.538504976353494</v>
      </c>
      <c r="G28" s="45"/>
      <c r="H28" s="45"/>
      <c r="I28" s="45"/>
    </row>
    <row r="29" spans="1:9" x14ac:dyDescent="0.25">
      <c r="A29" s="43" t="s">
        <v>157</v>
      </c>
      <c r="B29" s="2">
        <v>115</v>
      </c>
      <c r="C29" s="2">
        <v>114</v>
      </c>
      <c r="D29" s="2">
        <v>1561</v>
      </c>
      <c r="E29" s="2">
        <v>1471</v>
      </c>
      <c r="F29" s="44">
        <f t="shared" si="0"/>
        <v>-5.7655349135169729</v>
      </c>
      <c r="G29" s="45"/>
      <c r="H29" s="45"/>
      <c r="I29" s="45"/>
    </row>
    <row r="30" spans="1:9" x14ac:dyDescent="0.25">
      <c r="A30" s="46" t="s">
        <v>158</v>
      </c>
      <c r="B30" s="3">
        <v>89</v>
      </c>
      <c r="C30" s="3">
        <v>74</v>
      </c>
      <c r="D30" s="3">
        <v>955</v>
      </c>
      <c r="E30" s="3">
        <v>895</v>
      </c>
      <c r="F30" s="47">
        <f t="shared" si="0"/>
        <v>-6.2827225130889985</v>
      </c>
      <c r="G30" s="45"/>
      <c r="H30" s="45"/>
      <c r="I30" s="45"/>
    </row>
    <row r="31" spans="1:9" x14ac:dyDescent="0.25">
      <c r="A31" s="43" t="s">
        <v>159</v>
      </c>
      <c r="B31" s="2">
        <v>210</v>
      </c>
      <c r="C31" s="2">
        <v>181</v>
      </c>
      <c r="D31" s="2">
        <v>2618</v>
      </c>
      <c r="E31" s="2">
        <v>2319</v>
      </c>
      <c r="F31" s="44">
        <f t="shared" si="0"/>
        <v>-11.420932009167302</v>
      </c>
      <c r="G31" s="45"/>
      <c r="H31" s="45"/>
      <c r="I31" s="45"/>
    </row>
    <row r="32" spans="1:9" x14ac:dyDescent="0.25">
      <c r="A32" s="46" t="s">
        <v>160</v>
      </c>
      <c r="B32" s="3">
        <v>604</v>
      </c>
      <c r="C32" s="3">
        <v>624</v>
      </c>
      <c r="D32" s="3">
        <v>7295</v>
      </c>
      <c r="E32" s="3">
        <v>7521</v>
      </c>
      <c r="F32" s="47">
        <f t="shared" si="0"/>
        <v>3.0980123372172699</v>
      </c>
      <c r="G32" s="45"/>
      <c r="H32" s="45"/>
      <c r="I32" s="45"/>
    </row>
    <row r="33" spans="1:9" x14ac:dyDescent="0.25">
      <c r="A33" s="43" t="s">
        <v>161</v>
      </c>
      <c r="B33" s="2">
        <v>131</v>
      </c>
      <c r="C33" s="2">
        <v>149</v>
      </c>
      <c r="D33" s="2">
        <v>1580</v>
      </c>
      <c r="E33" s="2">
        <v>1599</v>
      </c>
      <c r="F33" s="44">
        <f t="shared" si="0"/>
        <v>1.2025316455696213</v>
      </c>
      <c r="G33" s="45"/>
      <c r="H33" s="45"/>
      <c r="I33" s="45"/>
    </row>
    <row r="34" spans="1:9" x14ac:dyDescent="0.25">
      <c r="A34" s="46" t="s">
        <v>162</v>
      </c>
      <c r="B34" s="3">
        <v>31</v>
      </c>
      <c r="C34" s="3">
        <v>26</v>
      </c>
      <c r="D34" s="3">
        <v>407</v>
      </c>
      <c r="E34" s="3">
        <v>397</v>
      </c>
      <c r="F34" s="47">
        <f t="shared" si="0"/>
        <v>-2.45700245700246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11160</v>
      </c>
      <c r="C35" s="49">
        <f t="shared" ref="C35:E35" si="1">SUM(C7:C34)</f>
        <v>12087</v>
      </c>
      <c r="D35" s="49">
        <f t="shared" si="1"/>
        <v>138889</v>
      </c>
      <c r="E35" s="49">
        <f t="shared" si="1"/>
        <v>157099</v>
      </c>
      <c r="F35" s="50">
        <f t="shared" ref="F35" si="2">((E35*100)/D35)-100</f>
        <v>13.111189511048394</v>
      </c>
      <c r="G35" s="45"/>
      <c r="H35" s="45"/>
      <c r="I35" s="45"/>
    </row>
    <row r="36" spans="1:9" x14ac:dyDescent="0.25">
      <c r="A36" s="51" t="s">
        <v>91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1094</v>
      </c>
      <c r="C39" s="54">
        <f t="shared" si="4"/>
        <v>938</v>
      </c>
      <c r="D39" s="54">
        <f>_xlfn.RANK.EQ(B39,$B$39:$B$66)+COUNTIF($B$39:$B$66,B39)-1</f>
        <v>20</v>
      </c>
      <c r="E39" s="53" t="str">
        <f t="shared" ref="E39:E66" si="6">INDEX($A$39:$B$66,MATCH(ROW()-38,$D$39:$D$66,0),1)</f>
        <v>Baleares</v>
      </c>
      <c r="F39" s="53">
        <f>LOOKUP(E39,$A$39:$A$66,$B$39:$B$66)</f>
        <v>46719</v>
      </c>
      <c r="G39" s="53">
        <f>LOOKUP(E39,$A$39:$A$66,$C$39:$C$66)</f>
        <v>43635</v>
      </c>
    </row>
    <row r="40" spans="1:9" x14ac:dyDescent="0.25">
      <c r="A40" s="53" t="str">
        <f t="shared" si="5"/>
        <v>Alicante</v>
      </c>
      <c r="B40" s="54">
        <f t="shared" si="3"/>
        <v>669</v>
      </c>
      <c r="C40" s="54">
        <f t="shared" si="4"/>
        <v>504</v>
      </c>
      <c r="D40" s="54">
        <f t="shared" ref="D40:D66" si="7">_xlfn.RANK.EQ(B40,$B$39:$B$66)+COUNTIF($B$39:$B$66,B40)-1</f>
        <v>25</v>
      </c>
      <c r="E40" s="53" t="str">
        <f t="shared" si="6"/>
        <v>Bahía de Algeciras</v>
      </c>
      <c r="F40" s="53">
        <f t="shared" ref="F40:F55" si="8">LOOKUP(E40,$A$39:$A$66,$B$39:$B$66)</f>
        <v>27451</v>
      </c>
      <c r="G40" s="53">
        <f t="shared" ref="G40:G66" si="9">LOOKUP(E40,$A$39:$A$66,$C$39:$C$66)</f>
        <v>19519</v>
      </c>
    </row>
    <row r="41" spans="1:9" x14ac:dyDescent="0.25">
      <c r="A41" s="53" t="str">
        <f t="shared" si="5"/>
        <v>Almería</v>
      </c>
      <c r="B41" s="54">
        <f t="shared" si="3"/>
        <v>1769</v>
      </c>
      <c r="C41" s="54">
        <f t="shared" si="4"/>
        <v>1289</v>
      </c>
      <c r="D41" s="54">
        <f t="shared" si="7"/>
        <v>12</v>
      </c>
      <c r="E41" s="53" t="str">
        <f t="shared" si="6"/>
        <v>Santa Cruz de Tenerife</v>
      </c>
      <c r="F41" s="53">
        <f t="shared" si="8"/>
        <v>16085</v>
      </c>
      <c r="G41" s="53">
        <f t="shared" si="9"/>
        <v>14167</v>
      </c>
    </row>
    <row r="42" spans="1:9" x14ac:dyDescent="0.25">
      <c r="A42" s="53" t="str">
        <f t="shared" si="5"/>
        <v>Avilés</v>
      </c>
      <c r="B42" s="54">
        <f t="shared" si="3"/>
        <v>771</v>
      </c>
      <c r="C42" s="54">
        <f t="shared" si="4"/>
        <v>831</v>
      </c>
      <c r="D42" s="54">
        <f t="shared" si="7"/>
        <v>24</v>
      </c>
      <c r="E42" s="53" t="str">
        <f t="shared" si="6"/>
        <v>Las Palmas</v>
      </c>
      <c r="F42" s="53">
        <f t="shared" si="8"/>
        <v>12600</v>
      </c>
      <c r="G42" s="53">
        <f t="shared" si="9"/>
        <v>11809</v>
      </c>
    </row>
    <row r="43" spans="1:9" x14ac:dyDescent="0.25">
      <c r="A43" s="53" t="str">
        <f t="shared" si="5"/>
        <v>Bahía de Algeciras</v>
      </c>
      <c r="B43" s="54">
        <f t="shared" si="3"/>
        <v>27451</v>
      </c>
      <c r="C43" s="54">
        <f t="shared" si="4"/>
        <v>19519</v>
      </c>
      <c r="D43" s="54">
        <f t="shared" si="7"/>
        <v>2</v>
      </c>
      <c r="E43" s="53" t="str">
        <f t="shared" si="6"/>
        <v>Ceuta</v>
      </c>
      <c r="F43" s="53">
        <f t="shared" si="8"/>
        <v>10119</v>
      </c>
      <c r="G43" s="53">
        <f t="shared" si="9"/>
        <v>7783</v>
      </c>
    </row>
    <row r="44" spans="1:9" x14ac:dyDescent="0.25">
      <c r="A44" s="53" t="str">
        <f t="shared" si="5"/>
        <v>Bahía de Cádiz</v>
      </c>
      <c r="B44" s="54">
        <f t="shared" si="3"/>
        <v>1558</v>
      </c>
      <c r="C44" s="54">
        <f t="shared" si="4"/>
        <v>1518</v>
      </c>
      <c r="D44" s="54">
        <f t="shared" si="7"/>
        <v>14</v>
      </c>
      <c r="E44" s="53" t="str">
        <f t="shared" si="6"/>
        <v>Barcelona</v>
      </c>
      <c r="F44" s="53">
        <f t="shared" si="8"/>
        <v>8711</v>
      </c>
      <c r="G44" s="53">
        <f t="shared" si="9"/>
        <v>7518</v>
      </c>
    </row>
    <row r="45" spans="1:9" x14ac:dyDescent="0.25">
      <c r="A45" s="53" t="str">
        <f t="shared" si="5"/>
        <v>Baleares</v>
      </c>
      <c r="B45" s="54">
        <f t="shared" si="3"/>
        <v>46719</v>
      </c>
      <c r="C45" s="54">
        <f t="shared" si="4"/>
        <v>43635</v>
      </c>
      <c r="D45" s="54">
        <f t="shared" si="7"/>
        <v>1</v>
      </c>
      <c r="E45" s="53" t="str">
        <f t="shared" si="6"/>
        <v>Valencia</v>
      </c>
      <c r="F45" s="53">
        <f t="shared" si="8"/>
        <v>7521</v>
      </c>
      <c r="G45" s="53">
        <f t="shared" si="9"/>
        <v>7295</v>
      </c>
    </row>
    <row r="46" spans="1:9" x14ac:dyDescent="0.25">
      <c r="A46" s="53" t="str">
        <f t="shared" si="5"/>
        <v>Barcelona</v>
      </c>
      <c r="B46" s="54">
        <f t="shared" si="3"/>
        <v>8711</v>
      </c>
      <c r="C46" s="54">
        <f t="shared" si="4"/>
        <v>7518</v>
      </c>
      <c r="D46" s="54">
        <f t="shared" si="7"/>
        <v>6</v>
      </c>
      <c r="E46" s="53" t="str">
        <f t="shared" si="6"/>
        <v>Bilbao</v>
      </c>
      <c r="F46" s="53">
        <f t="shared" si="8"/>
        <v>2642</v>
      </c>
      <c r="G46" s="53">
        <f t="shared" si="9"/>
        <v>2669</v>
      </c>
    </row>
    <row r="47" spans="1:9" x14ac:dyDescent="0.25">
      <c r="A47" s="53" t="str">
        <f t="shared" si="5"/>
        <v>Bilbao</v>
      </c>
      <c r="B47" s="54">
        <f t="shared" si="3"/>
        <v>2642</v>
      </c>
      <c r="C47" s="54">
        <f t="shared" si="4"/>
        <v>2669</v>
      </c>
      <c r="D47" s="54">
        <f t="shared" si="7"/>
        <v>8</v>
      </c>
      <c r="E47" s="53" t="str">
        <f t="shared" si="6"/>
        <v>Tarragona</v>
      </c>
      <c r="F47" s="53">
        <f t="shared" si="8"/>
        <v>2319</v>
      </c>
      <c r="G47" s="53">
        <f t="shared" si="9"/>
        <v>2618</v>
      </c>
    </row>
    <row r="48" spans="1:9" x14ac:dyDescent="0.25">
      <c r="A48" s="53" t="str">
        <f t="shared" si="5"/>
        <v>Cartagena</v>
      </c>
      <c r="B48" s="54">
        <f t="shared" si="3"/>
        <v>2106</v>
      </c>
      <c r="C48" s="54">
        <f t="shared" si="4"/>
        <v>2078</v>
      </c>
      <c r="D48" s="54">
        <f t="shared" si="7"/>
        <v>11</v>
      </c>
      <c r="E48" s="53" t="str">
        <f t="shared" si="6"/>
        <v>Huelva</v>
      </c>
      <c r="F48" s="53">
        <f t="shared" si="8"/>
        <v>2170</v>
      </c>
      <c r="G48" s="53">
        <f t="shared" si="9"/>
        <v>2265</v>
      </c>
    </row>
    <row r="49" spans="1:7" x14ac:dyDescent="0.25">
      <c r="A49" s="53" t="str">
        <f t="shared" si="5"/>
        <v>Castellón</v>
      </c>
      <c r="B49" s="54">
        <f t="shared" si="3"/>
        <v>1527</v>
      </c>
      <c r="C49" s="54">
        <f t="shared" si="4"/>
        <v>1666</v>
      </c>
      <c r="D49" s="54">
        <f t="shared" si="7"/>
        <v>15</v>
      </c>
      <c r="E49" s="53" t="str">
        <f t="shared" si="6"/>
        <v>Cartagena</v>
      </c>
      <c r="F49" s="53">
        <f t="shared" si="8"/>
        <v>2106</v>
      </c>
      <c r="G49" s="53">
        <f t="shared" si="9"/>
        <v>2078</v>
      </c>
    </row>
    <row r="50" spans="1:7" x14ac:dyDescent="0.25">
      <c r="A50" s="53" t="str">
        <f t="shared" si="5"/>
        <v>Ceuta</v>
      </c>
      <c r="B50" s="54">
        <f t="shared" si="3"/>
        <v>10119</v>
      </c>
      <c r="C50" s="54">
        <f t="shared" si="4"/>
        <v>7783</v>
      </c>
      <c r="D50" s="54">
        <f t="shared" si="7"/>
        <v>5</v>
      </c>
      <c r="E50" s="53" t="str">
        <f t="shared" si="6"/>
        <v>Almería</v>
      </c>
      <c r="F50" s="53">
        <f t="shared" si="8"/>
        <v>1769</v>
      </c>
      <c r="G50" s="53">
        <f t="shared" si="9"/>
        <v>1289</v>
      </c>
    </row>
    <row r="51" spans="1:7" x14ac:dyDescent="0.25">
      <c r="A51" s="53" t="str">
        <f t="shared" si="5"/>
        <v>Ferrol-San Cibrao</v>
      </c>
      <c r="B51" s="54">
        <f t="shared" si="3"/>
        <v>1079</v>
      </c>
      <c r="C51" s="54">
        <f t="shared" si="4"/>
        <v>1021</v>
      </c>
      <c r="D51" s="54">
        <f t="shared" si="7"/>
        <v>21</v>
      </c>
      <c r="E51" s="53" t="str">
        <f t="shared" si="6"/>
        <v>Vigo</v>
      </c>
      <c r="F51" s="53">
        <f t="shared" si="8"/>
        <v>1599</v>
      </c>
      <c r="G51" s="53">
        <f t="shared" si="9"/>
        <v>1580</v>
      </c>
    </row>
    <row r="52" spans="1:7" x14ac:dyDescent="0.25">
      <c r="A52" s="53" t="str">
        <f t="shared" si="5"/>
        <v>Gijón</v>
      </c>
      <c r="B52" s="54">
        <f t="shared" si="3"/>
        <v>1248</v>
      </c>
      <c r="C52" s="54">
        <f t="shared" si="4"/>
        <v>1186</v>
      </c>
      <c r="D52" s="54">
        <f t="shared" si="7"/>
        <v>18</v>
      </c>
      <c r="E52" s="53" t="str">
        <f t="shared" si="6"/>
        <v>Bahía de Cádiz</v>
      </c>
      <c r="F52" s="53">
        <f t="shared" si="8"/>
        <v>1558</v>
      </c>
      <c r="G52" s="53">
        <f t="shared" si="9"/>
        <v>1518</v>
      </c>
    </row>
    <row r="53" spans="1:7" x14ac:dyDescent="0.25">
      <c r="A53" s="53" t="str">
        <f t="shared" si="5"/>
        <v>Huelva</v>
      </c>
      <c r="B53" s="54">
        <f t="shared" si="3"/>
        <v>2170</v>
      </c>
      <c r="C53" s="54">
        <f t="shared" si="4"/>
        <v>2265</v>
      </c>
      <c r="D53" s="54">
        <f t="shared" si="7"/>
        <v>10</v>
      </c>
      <c r="E53" s="53" t="str">
        <f t="shared" si="6"/>
        <v>Castellón</v>
      </c>
      <c r="F53" s="53">
        <f t="shared" si="8"/>
        <v>1527</v>
      </c>
      <c r="G53" s="53">
        <f t="shared" si="9"/>
        <v>1666</v>
      </c>
    </row>
    <row r="54" spans="1:7" x14ac:dyDescent="0.25">
      <c r="A54" s="53" t="str">
        <f t="shared" si="5"/>
        <v>Las Palmas</v>
      </c>
      <c r="B54" s="54">
        <f t="shared" si="3"/>
        <v>12600</v>
      </c>
      <c r="C54" s="54">
        <f t="shared" si="4"/>
        <v>11809</v>
      </c>
      <c r="D54" s="54">
        <f t="shared" si="7"/>
        <v>4</v>
      </c>
      <c r="E54" s="53" t="str">
        <f t="shared" si="6"/>
        <v>Santander</v>
      </c>
      <c r="F54" s="53">
        <f t="shared" si="8"/>
        <v>1471</v>
      </c>
      <c r="G54" s="53">
        <f t="shared" si="9"/>
        <v>1561</v>
      </c>
    </row>
    <row r="55" spans="1:7" x14ac:dyDescent="0.25">
      <c r="A55" s="53" t="str">
        <f t="shared" si="5"/>
        <v>Málaga</v>
      </c>
      <c r="B55" s="54">
        <f t="shared" si="3"/>
        <v>1430</v>
      </c>
      <c r="C55" s="54">
        <f t="shared" si="4"/>
        <v>1145</v>
      </c>
      <c r="D55" s="54">
        <f t="shared" si="7"/>
        <v>17</v>
      </c>
      <c r="E55" s="53" t="str">
        <f t="shared" si="6"/>
        <v>Málaga</v>
      </c>
      <c r="F55" s="53">
        <f t="shared" si="8"/>
        <v>1430</v>
      </c>
      <c r="G55" s="53">
        <f t="shared" si="9"/>
        <v>1145</v>
      </c>
    </row>
    <row r="56" spans="1:7" x14ac:dyDescent="0.25">
      <c r="A56" s="53" t="str">
        <f t="shared" si="5"/>
        <v>Marín y Ría de Pontevedra</v>
      </c>
      <c r="B56" s="54">
        <f t="shared" si="3"/>
        <v>426</v>
      </c>
      <c r="C56" s="54">
        <f t="shared" si="4"/>
        <v>453</v>
      </c>
      <c r="D56" s="54">
        <f t="shared" si="7"/>
        <v>27</v>
      </c>
      <c r="E56" s="53" t="str">
        <f t="shared" si="6"/>
        <v>Gijón</v>
      </c>
      <c r="F56" s="53">
        <f t="shared" ref="F56:F66" si="10">LOOKUP(E56,$A$39:$A$66,$B$39:$B$66)</f>
        <v>1248</v>
      </c>
      <c r="G56" s="53">
        <f t="shared" si="9"/>
        <v>1186</v>
      </c>
    </row>
    <row r="57" spans="1:7" x14ac:dyDescent="0.25">
      <c r="A57" s="53" t="str">
        <f t="shared" si="5"/>
        <v>Melilla</v>
      </c>
      <c r="B57" s="54">
        <f t="shared" si="3"/>
        <v>1197</v>
      </c>
      <c r="C57" s="54">
        <f t="shared" si="4"/>
        <v>948</v>
      </c>
      <c r="D57" s="54">
        <f t="shared" si="7"/>
        <v>19</v>
      </c>
      <c r="E57" s="53" t="str">
        <f t="shared" si="6"/>
        <v>Melilla</v>
      </c>
      <c r="F57" s="53">
        <f t="shared" si="10"/>
        <v>1197</v>
      </c>
      <c r="G57" s="53">
        <f t="shared" si="9"/>
        <v>948</v>
      </c>
    </row>
    <row r="58" spans="1:7" x14ac:dyDescent="0.25">
      <c r="A58" s="53" t="str">
        <f t="shared" si="5"/>
        <v>Motril</v>
      </c>
      <c r="B58" s="54">
        <f t="shared" si="3"/>
        <v>643</v>
      </c>
      <c r="C58" s="54">
        <f t="shared" si="4"/>
        <v>564</v>
      </c>
      <c r="D58" s="54">
        <f t="shared" si="7"/>
        <v>26</v>
      </c>
      <c r="E58" s="53" t="str">
        <f t="shared" si="6"/>
        <v>A Coruña</v>
      </c>
      <c r="F58" s="53">
        <f t="shared" si="10"/>
        <v>1094</v>
      </c>
      <c r="G58" s="53">
        <f t="shared" si="9"/>
        <v>938</v>
      </c>
    </row>
    <row r="59" spans="1:7" x14ac:dyDescent="0.25">
      <c r="A59" s="53" t="str">
        <f t="shared" si="5"/>
        <v>Pasaia</v>
      </c>
      <c r="B59" s="54">
        <f t="shared" si="3"/>
        <v>883</v>
      </c>
      <c r="C59" s="54">
        <f t="shared" si="4"/>
        <v>967</v>
      </c>
      <c r="D59" s="54">
        <f t="shared" si="7"/>
        <v>23</v>
      </c>
      <c r="E59" s="53" t="str">
        <f t="shared" si="6"/>
        <v>Ferrol-San Cibrao</v>
      </c>
      <c r="F59" s="53">
        <f t="shared" si="10"/>
        <v>1079</v>
      </c>
      <c r="G59" s="53">
        <f t="shared" si="9"/>
        <v>1021</v>
      </c>
    </row>
    <row r="60" spans="1:7" x14ac:dyDescent="0.25">
      <c r="A60" s="53" t="str">
        <f t="shared" si="5"/>
        <v>Santa Cruz de Tenerife</v>
      </c>
      <c r="B60" s="54">
        <f t="shared" si="3"/>
        <v>16085</v>
      </c>
      <c r="C60" s="54">
        <f t="shared" si="4"/>
        <v>14167</v>
      </c>
      <c r="D60" s="54">
        <f t="shared" si="7"/>
        <v>3</v>
      </c>
      <c r="E60" s="53" t="str">
        <f t="shared" si="6"/>
        <v>Sevilla</v>
      </c>
      <c r="F60" s="53">
        <f t="shared" si="10"/>
        <v>895</v>
      </c>
      <c r="G60" s="53">
        <f t="shared" si="9"/>
        <v>955</v>
      </c>
    </row>
    <row r="61" spans="1:7" x14ac:dyDescent="0.25">
      <c r="A61" s="53" t="str">
        <f t="shared" si="5"/>
        <v>Santander</v>
      </c>
      <c r="B61" s="54">
        <f t="shared" si="3"/>
        <v>1471</v>
      </c>
      <c r="C61" s="54">
        <f t="shared" si="4"/>
        <v>1561</v>
      </c>
      <c r="D61" s="54">
        <f t="shared" si="7"/>
        <v>16</v>
      </c>
      <c r="E61" s="53" t="str">
        <f t="shared" si="6"/>
        <v>Pasaia</v>
      </c>
      <c r="F61" s="53">
        <f t="shared" si="10"/>
        <v>883</v>
      </c>
      <c r="G61" s="53">
        <f t="shared" si="9"/>
        <v>967</v>
      </c>
    </row>
    <row r="62" spans="1:7" x14ac:dyDescent="0.25">
      <c r="A62" s="53" t="str">
        <f t="shared" si="5"/>
        <v>Sevilla</v>
      </c>
      <c r="B62" s="54">
        <f t="shared" si="3"/>
        <v>895</v>
      </c>
      <c r="C62" s="54">
        <f t="shared" si="4"/>
        <v>955</v>
      </c>
      <c r="D62" s="54">
        <f t="shared" si="7"/>
        <v>22</v>
      </c>
      <c r="E62" s="53" t="str">
        <f t="shared" si="6"/>
        <v>Avilés</v>
      </c>
      <c r="F62" s="53">
        <f t="shared" si="10"/>
        <v>771</v>
      </c>
      <c r="G62" s="53">
        <f t="shared" si="9"/>
        <v>831</v>
      </c>
    </row>
    <row r="63" spans="1:7" x14ac:dyDescent="0.25">
      <c r="A63" s="53" t="str">
        <f t="shared" si="5"/>
        <v>Tarragona</v>
      </c>
      <c r="B63" s="54">
        <f t="shared" si="3"/>
        <v>2319</v>
      </c>
      <c r="C63" s="54">
        <f t="shared" si="4"/>
        <v>2618</v>
      </c>
      <c r="D63" s="54">
        <f t="shared" si="7"/>
        <v>9</v>
      </c>
      <c r="E63" s="53" t="str">
        <f t="shared" si="6"/>
        <v>Alicante</v>
      </c>
      <c r="F63" s="53">
        <f t="shared" si="10"/>
        <v>669</v>
      </c>
      <c r="G63" s="53">
        <f t="shared" si="9"/>
        <v>504</v>
      </c>
    </row>
    <row r="64" spans="1:7" x14ac:dyDescent="0.25">
      <c r="A64" s="53" t="str">
        <f t="shared" si="5"/>
        <v>Valencia</v>
      </c>
      <c r="B64" s="54">
        <f t="shared" si="3"/>
        <v>7521</v>
      </c>
      <c r="C64" s="54">
        <f t="shared" si="4"/>
        <v>7295</v>
      </c>
      <c r="D64" s="54">
        <f t="shared" si="7"/>
        <v>7</v>
      </c>
      <c r="E64" s="53" t="str">
        <f t="shared" si="6"/>
        <v>Motril</v>
      </c>
      <c r="F64" s="53">
        <f t="shared" si="10"/>
        <v>643</v>
      </c>
      <c r="G64" s="53">
        <f t="shared" si="9"/>
        <v>564</v>
      </c>
    </row>
    <row r="65" spans="1:7" x14ac:dyDescent="0.25">
      <c r="A65" s="53" t="str">
        <f t="shared" si="5"/>
        <v>Vigo</v>
      </c>
      <c r="B65" s="54">
        <f t="shared" si="3"/>
        <v>1599</v>
      </c>
      <c r="C65" s="54">
        <f t="shared" si="4"/>
        <v>1580</v>
      </c>
      <c r="D65" s="54">
        <f t="shared" si="7"/>
        <v>13</v>
      </c>
      <c r="E65" s="53" t="str">
        <f t="shared" si="6"/>
        <v>Marín y Ría de Pontevedra</v>
      </c>
      <c r="F65" s="53">
        <f t="shared" si="10"/>
        <v>426</v>
      </c>
      <c r="G65" s="53">
        <f t="shared" si="9"/>
        <v>453</v>
      </c>
    </row>
    <row r="66" spans="1:7" x14ac:dyDescent="0.25">
      <c r="A66" s="53" t="str">
        <f t="shared" si="5"/>
        <v>Vilagarcía</v>
      </c>
      <c r="B66" s="54">
        <f t="shared" si="3"/>
        <v>397</v>
      </c>
      <c r="C66" s="54">
        <f t="shared" si="4"/>
        <v>407</v>
      </c>
      <c r="D66" s="54">
        <f t="shared" si="7"/>
        <v>28</v>
      </c>
      <c r="E66" s="53" t="str">
        <f t="shared" si="6"/>
        <v>Vilagarcía</v>
      </c>
      <c r="F66" s="53">
        <f t="shared" si="10"/>
        <v>397</v>
      </c>
      <c r="G66" s="53">
        <f t="shared" si="9"/>
        <v>407</v>
      </c>
    </row>
    <row r="67" spans="1:7" x14ac:dyDescent="0.25">
      <c r="A67" s="55"/>
      <c r="B67" s="55"/>
      <c r="C67" s="55"/>
      <c r="D67" s="55"/>
      <c r="E67" s="55"/>
      <c r="F67" s="55"/>
    </row>
    <row r="68" spans="1:7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4" width="11.5703125" style="40" bestFit="1" customWidth="1"/>
    <col min="5" max="5" width="11.42578125" style="40"/>
    <col min="6" max="6" width="7.140625" style="40" customWidth="1"/>
    <col min="7" max="7" width="11.5703125" style="40" bestFit="1" customWidth="1"/>
    <col min="8" max="16384" width="11.42578125" style="40"/>
  </cols>
  <sheetData>
    <row r="1" spans="1:12" s="39" customFormat="1" ht="22.5" customHeight="1" x14ac:dyDescent="0.25">
      <c r="F1" s="39" t="s">
        <v>103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1928879</v>
      </c>
      <c r="C7" s="2">
        <v>1936468</v>
      </c>
      <c r="D7" s="2">
        <v>14420048</v>
      </c>
      <c r="E7" s="2">
        <v>26583332</v>
      </c>
      <c r="F7" s="44">
        <f>((E7*100)/D7)-100</f>
        <v>84.34981631129105</v>
      </c>
      <c r="G7" s="45"/>
      <c r="H7" s="45"/>
      <c r="I7" s="45"/>
    </row>
    <row r="8" spans="1:12" x14ac:dyDescent="0.25">
      <c r="A8" s="46" t="s">
        <v>136</v>
      </c>
      <c r="B8" s="3">
        <v>470731</v>
      </c>
      <c r="C8" s="3">
        <v>820162</v>
      </c>
      <c r="D8" s="3">
        <v>8159091</v>
      </c>
      <c r="E8" s="3">
        <v>11897698</v>
      </c>
      <c r="F8" s="47">
        <f t="shared" ref="F8:F34" si="0">((E8*100)/D8)-100</f>
        <v>45.821366620374732</v>
      </c>
      <c r="G8" s="45"/>
      <c r="H8" s="45"/>
      <c r="I8" s="45"/>
    </row>
    <row r="9" spans="1:12" x14ac:dyDescent="0.25">
      <c r="A9" s="43" t="s">
        <v>137</v>
      </c>
      <c r="B9" s="2">
        <v>1774687</v>
      </c>
      <c r="C9" s="2">
        <v>2216412</v>
      </c>
      <c r="D9" s="2">
        <v>20963512</v>
      </c>
      <c r="E9" s="2">
        <v>28727684</v>
      </c>
      <c r="F9" s="44">
        <f t="shared" si="0"/>
        <v>37.036599592663663</v>
      </c>
      <c r="G9" s="45"/>
      <c r="H9" s="45"/>
      <c r="I9" s="45"/>
    </row>
    <row r="10" spans="1:12" x14ac:dyDescent="0.25">
      <c r="A10" s="46" t="s">
        <v>138</v>
      </c>
      <c r="B10" s="3">
        <v>449141</v>
      </c>
      <c r="C10" s="3">
        <v>388963</v>
      </c>
      <c r="D10" s="3">
        <v>5682178</v>
      </c>
      <c r="E10" s="3">
        <v>5605906</v>
      </c>
      <c r="F10" s="47">
        <f t="shared" si="0"/>
        <v>-1.3423021946866101</v>
      </c>
      <c r="G10" s="45"/>
      <c r="H10" s="45"/>
      <c r="I10" s="45"/>
    </row>
    <row r="11" spans="1:12" x14ac:dyDescent="0.25">
      <c r="A11" s="43" t="s">
        <v>139</v>
      </c>
      <c r="B11" s="2">
        <v>33120919</v>
      </c>
      <c r="C11" s="2">
        <v>41635133</v>
      </c>
      <c r="D11" s="2">
        <v>366100961</v>
      </c>
      <c r="E11" s="2">
        <v>482808119</v>
      </c>
      <c r="F11" s="44">
        <f t="shared" si="0"/>
        <v>31.878407989210388</v>
      </c>
      <c r="G11" s="45"/>
      <c r="H11" s="45"/>
      <c r="I11" s="45"/>
    </row>
    <row r="12" spans="1:12" x14ac:dyDescent="0.25">
      <c r="A12" s="46" t="s">
        <v>140</v>
      </c>
      <c r="B12" s="3">
        <v>2668604</v>
      </c>
      <c r="C12" s="3">
        <v>2561651</v>
      </c>
      <c r="D12" s="3">
        <v>26573581</v>
      </c>
      <c r="E12" s="3">
        <v>37059976</v>
      </c>
      <c r="F12" s="47">
        <f t="shared" si="0"/>
        <v>39.46173080699964</v>
      </c>
      <c r="G12" s="45"/>
      <c r="H12" s="45"/>
      <c r="I12" s="45"/>
    </row>
    <row r="13" spans="1:12" x14ac:dyDescent="0.25">
      <c r="A13" s="43" t="s">
        <v>141</v>
      </c>
      <c r="B13" s="2">
        <v>17488199</v>
      </c>
      <c r="C13" s="2">
        <v>18616036</v>
      </c>
      <c r="D13" s="2">
        <v>206553700</v>
      </c>
      <c r="E13" s="2">
        <v>279043443</v>
      </c>
      <c r="F13" s="44">
        <f t="shared" si="0"/>
        <v>35.094865403040473</v>
      </c>
      <c r="G13" s="45"/>
      <c r="H13" s="45"/>
      <c r="I13" s="45"/>
    </row>
    <row r="14" spans="1:12" x14ac:dyDescent="0.25">
      <c r="A14" s="46" t="s">
        <v>142</v>
      </c>
      <c r="B14" s="3">
        <v>22852027</v>
      </c>
      <c r="C14" s="3">
        <v>27171386</v>
      </c>
      <c r="D14" s="3">
        <v>267717352</v>
      </c>
      <c r="E14" s="3">
        <v>350942546</v>
      </c>
      <c r="F14" s="47">
        <f t="shared" si="0"/>
        <v>31.086962939929265</v>
      </c>
      <c r="G14" s="45"/>
      <c r="H14" s="45"/>
      <c r="I14" s="45"/>
    </row>
    <row r="15" spans="1:12" x14ac:dyDescent="0.25">
      <c r="A15" s="43" t="s">
        <v>143</v>
      </c>
      <c r="B15" s="2">
        <v>3651354</v>
      </c>
      <c r="C15" s="2">
        <v>4371125</v>
      </c>
      <c r="D15" s="2">
        <v>43311218</v>
      </c>
      <c r="E15" s="2">
        <v>53587327</v>
      </c>
      <c r="F15" s="44">
        <f t="shared" si="0"/>
        <v>23.72620645302564</v>
      </c>
      <c r="G15" s="45"/>
      <c r="H15" s="45"/>
      <c r="I15" s="45"/>
    </row>
    <row r="16" spans="1:12" x14ac:dyDescent="0.25">
      <c r="A16" s="46" t="s">
        <v>144</v>
      </c>
      <c r="B16" s="3">
        <v>3814921</v>
      </c>
      <c r="C16" s="3">
        <v>3691445</v>
      </c>
      <c r="D16" s="3">
        <v>39914097.100000001</v>
      </c>
      <c r="E16" s="3">
        <v>52080587</v>
      </c>
      <c r="F16" s="47">
        <f t="shared" si="0"/>
        <v>30.481686381426357</v>
      </c>
      <c r="G16" s="45"/>
      <c r="H16" s="45"/>
      <c r="I16" s="45"/>
    </row>
    <row r="17" spans="1:9" x14ac:dyDescent="0.25">
      <c r="A17" s="43" t="s">
        <v>145</v>
      </c>
      <c r="B17" s="2">
        <v>1799276</v>
      </c>
      <c r="C17" s="2">
        <v>1567057</v>
      </c>
      <c r="D17" s="2">
        <v>22902989</v>
      </c>
      <c r="E17" s="2">
        <v>22019106</v>
      </c>
      <c r="F17" s="44">
        <f t="shared" si="0"/>
        <v>-3.8592473672322853</v>
      </c>
      <c r="G17" s="45"/>
      <c r="H17" s="45"/>
      <c r="I17" s="45"/>
    </row>
    <row r="18" spans="1:9" x14ac:dyDescent="0.25">
      <c r="A18" s="46" t="s">
        <v>146</v>
      </c>
      <c r="B18" s="3">
        <v>5221250</v>
      </c>
      <c r="C18" s="3">
        <v>6353124</v>
      </c>
      <c r="D18" s="3">
        <v>47559355</v>
      </c>
      <c r="E18" s="3">
        <v>72005471</v>
      </c>
      <c r="F18" s="47">
        <f t="shared" si="0"/>
        <v>51.401277414296317</v>
      </c>
      <c r="G18" s="45"/>
      <c r="H18" s="45"/>
      <c r="I18" s="45"/>
    </row>
    <row r="19" spans="1:9" x14ac:dyDescent="0.25">
      <c r="A19" s="43" t="s">
        <v>147</v>
      </c>
      <c r="B19" s="2">
        <v>1255595</v>
      </c>
      <c r="C19" s="2">
        <v>1785647</v>
      </c>
      <c r="D19" s="2">
        <v>15722112</v>
      </c>
      <c r="E19" s="2">
        <v>17317366</v>
      </c>
      <c r="F19" s="44">
        <f t="shared" si="0"/>
        <v>10.146563006293306</v>
      </c>
      <c r="G19" s="45"/>
      <c r="H19" s="45"/>
      <c r="I19" s="45"/>
    </row>
    <row r="20" spans="1:9" x14ac:dyDescent="0.25">
      <c r="A20" s="46" t="s">
        <v>148</v>
      </c>
      <c r="B20" s="3">
        <v>1314952</v>
      </c>
      <c r="C20" s="3">
        <v>2039662</v>
      </c>
      <c r="D20" s="3">
        <v>17591427</v>
      </c>
      <c r="E20" s="3">
        <v>20933228</v>
      </c>
      <c r="F20" s="47">
        <f t="shared" si="0"/>
        <v>18.996759046324101</v>
      </c>
      <c r="G20" s="45"/>
      <c r="H20" s="45"/>
      <c r="I20" s="45"/>
    </row>
    <row r="21" spans="1:9" x14ac:dyDescent="0.25">
      <c r="A21" s="43" t="s">
        <v>149</v>
      </c>
      <c r="B21" s="2">
        <v>3482396</v>
      </c>
      <c r="C21" s="2">
        <v>3685059</v>
      </c>
      <c r="D21" s="2">
        <v>38521089</v>
      </c>
      <c r="E21" s="2">
        <v>43390353</v>
      </c>
      <c r="F21" s="44">
        <f t="shared" si="0"/>
        <v>12.640514913791762</v>
      </c>
      <c r="G21" s="45"/>
      <c r="H21" s="45"/>
      <c r="I21" s="45"/>
    </row>
    <row r="22" spans="1:9" x14ac:dyDescent="0.25">
      <c r="A22" s="46" t="s">
        <v>150</v>
      </c>
      <c r="B22" s="3">
        <v>24818701</v>
      </c>
      <c r="C22" s="3">
        <v>27790278</v>
      </c>
      <c r="D22" s="3">
        <v>232945919</v>
      </c>
      <c r="E22" s="3">
        <v>272794875</v>
      </c>
      <c r="F22" s="47">
        <f t="shared" si="0"/>
        <v>17.10652677285151</v>
      </c>
      <c r="G22" s="45"/>
      <c r="H22" s="45"/>
      <c r="I22" s="45"/>
    </row>
    <row r="23" spans="1:9" x14ac:dyDescent="0.25">
      <c r="A23" s="43" t="s">
        <v>151</v>
      </c>
      <c r="B23" s="2">
        <v>3005961</v>
      </c>
      <c r="C23" s="2">
        <v>3083803</v>
      </c>
      <c r="D23" s="2">
        <v>34595273</v>
      </c>
      <c r="E23" s="2">
        <v>48563335</v>
      </c>
      <c r="F23" s="44">
        <f t="shared" si="0"/>
        <v>40.375637446190979</v>
      </c>
      <c r="G23" s="45"/>
      <c r="H23" s="45"/>
      <c r="I23" s="45"/>
    </row>
    <row r="24" spans="1:9" x14ac:dyDescent="0.25">
      <c r="A24" s="46" t="s">
        <v>152</v>
      </c>
      <c r="B24" s="3">
        <v>271896</v>
      </c>
      <c r="C24" s="3">
        <v>184150</v>
      </c>
      <c r="D24" s="3">
        <v>2569528</v>
      </c>
      <c r="E24" s="3">
        <v>2752472</v>
      </c>
      <c r="F24" s="47">
        <f t="shared" si="0"/>
        <v>7.1197511760914836</v>
      </c>
      <c r="G24" s="45"/>
      <c r="H24" s="45"/>
      <c r="I24" s="45"/>
    </row>
    <row r="25" spans="1:9" x14ac:dyDescent="0.25">
      <c r="A25" s="43" t="s">
        <v>153</v>
      </c>
      <c r="B25" s="2">
        <v>1825834</v>
      </c>
      <c r="C25" s="2">
        <v>2259521</v>
      </c>
      <c r="D25" s="2">
        <v>20076600</v>
      </c>
      <c r="E25" s="2">
        <v>26810270</v>
      </c>
      <c r="F25" s="44">
        <f t="shared" si="0"/>
        <v>33.539892212824867</v>
      </c>
      <c r="G25" s="45"/>
      <c r="H25" s="45"/>
      <c r="I25" s="45"/>
    </row>
    <row r="26" spans="1:9" x14ac:dyDescent="0.25">
      <c r="A26" s="46" t="s">
        <v>154</v>
      </c>
      <c r="B26" s="3">
        <v>580955</v>
      </c>
      <c r="C26" s="3">
        <v>722040</v>
      </c>
      <c r="D26" s="3">
        <v>6530586</v>
      </c>
      <c r="E26" s="3">
        <v>9411522</v>
      </c>
      <c r="F26" s="47">
        <f t="shared" si="0"/>
        <v>44.114509785186186</v>
      </c>
      <c r="G26" s="45"/>
      <c r="H26" s="45"/>
      <c r="I26" s="45"/>
    </row>
    <row r="27" spans="1:9" x14ac:dyDescent="0.25">
      <c r="A27" s="43" t="s">
        <v>155</v>
      </c>
      <c r="B27" s="2">
        <v>553575</v>
      </c>
      <c r="C27" s="2">
        <v>536729</v>
      </c>
      <c r="D27" s="2">
        <v>6836289</v>
      </c>
      <c r="E27" s="2">
        <v>7147050</v>
      </c>
      <c r="F27" s="44">
        <f t="shared" si="0"/>
        <v>4.5457557455514177</v>
      </c>
      <c r="G27" s="45"/>
      <c r="H27" s="45"/>
      <c r="I27" s="45"/>
    </row>
    <row r="28" spans="1:9" x14ac:dyDescent="0.25">
      <c r="A28" s="46" t="s">
        <v>156</v>
      </c>
      <c r="B28" s="3">
        <v>20256806</v>
      </c>
      <c r="C28" s="3">
        <v>21057944</v>
      </c>
      <c r="D28" s="3">
        <v>188353493</v>
      </c>
      <c r="E28" s="3">
        <v>206204966</v>
      </c>
      <c r="F28" s="47">
        <f t="shared" si="0"/>
        <v>9.4776437196203176</v>
      </c>
      <c r="G28" s="45"/>
      <c r="H28" s="45"/>
      <c r="I28" s="45"/>
    </row>
    <row r="29" spans="1:9" x14ac:dyDescent="0.25">
      <c r="A29" s="43" t="s">
        <v>157</v>
      </c>
      <c r="B29" s="2">
        <v>2003130</v>
      </c>
      <c r="C29" s="2">
        <v>2234345</v>
      </c>
      <c r="D29" s="2">
        <v>29600511</v>
      </c>
      <c r="E29" s="2">
        <v>29990244</v>
      </c>
      <c r="F29" s="44">
        <f t="shared" si="0"/>
        <v>1.3166428106595873</v>
      </c>
      <c r="G29" s="45"/>
      <c r="H29" s="45"/>
      <c r="I29" s="45"/>
    </row>
    <row r="30" spans="1:9" x14ac:dyDescent="0.25">
      <c r="A30" s="46" t="s">
        <v>158</v>
      </c>
      <c r="B30" s="3">
        <v>490595</v>
      </c>
      <c r="C30" s="3">
        <v>414437</v>
      </c>
      <c r="D30" s="3">
        <v>4953274</v>
      </c>
      <c r="E30" s="3">
        <v>5210089</v>
      </c>
      <c r="F30" s="47">
        <f t="shared" si="0"/>
        <v>5.1847525495258253</v>
      </c>
      <c r="G30" s="45"/>
      <c r="H30" s="45"/>
      <c r="I30" s="45"/>
    </row>
    <row r="31" spans="1:9" x14ac:dyDescent="0.25">
      <c r="A31" s="43" t="s">
        <v>159</v>
      </c>
      <c r="B31" s="2">
        <v>3500415</v>
      </c>
      <c r="C31" s="2">
        <v>3026705</v>
      </c>
      <c r="D31" s="2">
        <v>42612887</v>
      </c>
      <c r="E31" s="2">
        <v>46017795</v>
      </c>
      <c r="F31" s="44">
        <f t="shared" si="0"/>
        <v>7.9903246170577518</v>
      </c>
      <c r="G31" s="45"/>
      <c r="H31" s="45"/>
      <c r="I31" s="45"/>
    </row>
    <row r="32" spans="1:9" x14ac:dyDescent="0.25">
      <c r="A32" s="46" t="s">
        <v>160</v>
      </c>
      <c r="B32" s="3">
        <v>21384062</v>
      </c>
      <c r="C32" s="3">
        <v>23674297</v>
      </c>
      <c r="D32" s="3">
        <v>255630994</v>
      </c>
      <c r="E32" s="3">
        <v>291254456</v>
      </c>
      <c r="F32" s="47">
        <f t="shared" si="0"/>
        <v>13.935501889884293</v>
      </c>
      <c r="G32" s="45"/>
      <c r="H32" s="45"/>
      <c r="I32" s="45"/>
    </row>
    <row r="33" spans="1:9" x14ac:dyDescent="0.25">
      <c r="A33" s="43" t="s">
        <v>161</v>
      </c>
      <c r="B33" s="2">
        <v>2645200</v>
      </c>
      <c r="C33" s="2">
        <v>3019514</v>
      </c>
      <c r="D33" s="2">
        <v>31970680.77</v>
      </c>
      <c r="E33" s="2">
        <v>36386101.970000006</v>
      </c>
      <c r="F33" s="44">
        <f t="shared" si="0"/>
        <v>13.810845104503557</v>
      </c>
      <c r="G33" s="45"/>
      <c r="H33" s="45"/>
      <c r="I33" s="45"/>
    </row>
    <row r="34" spans="1:9" x14ac:dyDescent="0.25">
      <c r="A34" s="46" t="s">
        <v>162</v>
      </c>
      <c r="B34" s="3">
        <v>234303</v>
      </c>
      <c r="C34" s="3">
        <v>181485</v>
      </c>
      <c r="D34" s="3">
        <v>2819916</v>
      </c>
      <c r="E34" s="3">
        <v>2962960</v>
      </c>
      <c r="F34" s="47">
        <f t="shared" si="0"/>
        <v>5.0726333692209238</v>
      </c>
      <c r="G34" s="45"/>
      <c r="H34" s="45"/>
      <c r="I34" s="45"/>
    </row>
    <row r="35" spans="1:9" x14ac:dyDescent="0.25">
      <c r="A35" s="48" t="s">
        <v>31</v>
      </c>
      <c r="B35" s="49">
        <f>SUM(B7:B34)</f>
        <v>182864364</v>
      </c>
      <c r="C35" s="49">
        <f t="shared" ref="C35:E35" si="1">SUM(C7:C34)</f>
        <v>207024578</v>
      </c>
      <c r="D35" s="49">
        <f t="shared" si="1"/>
        <v>2001188660.8699999</v>
      </c>
      <c r="E35" s="49">
        <f t="shared" si="1"/>
        <v>2489508277.9699998</v>
      </c>
      <c r="F35" s="50">
        <f t="shared" ref="F35" si="2">((E35*100)/D35)-100</f>
        <v>24.401478313779123</v>
      </c>
      <c r="G35" s="45"/>
      <c r="H35" s="45"/>
      <c r="I35" s="45"/>
    </row>
    <row r="36" spans="1:9" x14ac:dyDescent="0.25">
      <c r="A36" s="51" t="s">
        <v>92</v>
      </c>
    </row>
    <row r="37" spans="1:9" x14ac:dyDescent="0.25">
      <c r="A37" s="52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</row>
    <row r="39" spans="1:9" x14ac:dyDescent="0.25">
      <c r="A39" s="53" t="str">
        <f t="shared" ref="A39:A66" si="5">A7</f>
        <v>A Coruña</v>
      </c>
      <c r="B39" s="54">
        <f t="shared" si="3"/>
        <v>26583332</v>
      </c>
      <c r="C39" s="54">
        <f t="shared" si="4"/>
        <v>14420048</v>
      </c>
      <c r="D39" s="54">
        <f>_xlfn.RANK.EQ(B39,$B$39:$B$66)+COUNTIF($B$39:$B$66,B39)-1</f>
        <v>18</v>
      </c>
      <c r="E39" s="53" t="str">
        <f t="shared" ref="E39:E66" si="6">INDEX($A$39:$B$66,MATCH(ROW()-38,$D$39:$D$66,0),1)</f>
        <v>Bahía de Algeciras</v>
      </c>
      <c r="F39" s="53">
        <f>LOOKUP(E39,$A$39:$A$66,$B$39:$B$66)</f>
        <v>482808119</v>
      </c>
      <c r="G39" s="53">
        <f>LOOKUP(E39,$A$39:$A$66,$C$39:$C$66)</f>
        <v>366100961</v>
      </c>
    </row>
    <row r="40" spans="1:9" x14ac:dyDescent="0.25">
      <c r="A40" s="53" t="str">
        <f t="shared" si="5"/>
        <v>Alicante</v>
      </c>
      <c r="B40" s="54">
        <f t="shared" si="3"/>
        <v>11897698</v>
      </c>
      <c r="C40" s="54">
        <f t="shared" si="4"/>
        <v>8159091</v>
      </c>
      <c r="D40" s="54">
        <f t="shared" ref="D40:D66" si="7">_xlfn.RANK.EQ(B40,$B$39:$B$66)+COUNTIF($B$39:$B$66,B40)-1</f>
        <v>22</v>
      </c>
      <c r="E40" s="53" t="str">
        <f t="shared" si="6"/>
        <v>Barcelona</v>
      </c>
      <c r="F40" s="53">
        <f t="shared" ref="F40:F55" si="8">LOOKUP(E40,$A$39:$A$66,$B$39:$B$66)</f>
        <v>350942546</v>
      </c>
      <c r="G40" s="53">
        <f t="shared" ref="G40:G66" si="9">LOOKUP(E40,$A$39:$A$66,$C$39:$C$66)</f>
        <v>267717352</v>
      </c>
    </row>
    <row r="41" spans="1:9" x14ac:dyDescent="0.25">
      <c r="A41" s="53" t="str">
        <f t="shared" si="5"/>
        <v>Almería</v>
      </c>
      <c r="B41" s="54">
        <f t="shared" si="3"/>
        <v>28727684</v>
      </c>
      <c r="C41" s="54">
        <f t="shared" si="4"/>
        <v>20963512</v>
      </c>
      <c r="D41" s="54">
        <f t="shared" si="7"/>
        <v>16</v>
      </c>
      <c r="E41" s="53" t="str">
        <f t="shared" si="6"/>
        <v>Valencia</v>
      </c>
      <c r="F41" s="53">
        <f t="shared" si="8"/>
        <v>291254456</v>
      </c>
      <c r="G41" s="53">
        <f t="shared" si="9"/>
        <v>255630994</v>
      </c>
    </row>
    <row r="42" spans="1:9" x14ac:dyDescent="0.25">
      <c r="A42" s="53" t="str">
        <f t="shared" si="5"/>
        <v>Avilés</v>
      </c>
      <c r="B42" s="54">
        <f t="shared" si="3"/>
        <v>5605906</v>
      </c>
      <c r="C42" s="54">
        <f t="shared" si="4"/>
        <v>5682178</v>
      </c>
      <c r="D42" s="54">
        <f t="shared" si="7"/>
        <v>25</v>
      </c>
      <c r="E42" s="53" t="str">
        <f t="shared" si="6"/>
        <v>Baleares</v>
      </c>
      <c r="F42" s="53">
        <f t="shared" si="8"/>
        <v>279043443</v>
      </c>
      <c r="G42" s="53">
        <f t="shared" si="9"/>
        <v>206553700</v>
      </c>
    </row>
    <row r="43" spans="1:9" x14ac:dyDescent="0.25">
      <c r="A43" s="53" t="str">
        <f t="shared" si="5"/>
        <v>Bahía de Algeciras</v>
      </c>
      <c r="B43" s="54">
        <f t="shared" si="3"/>
        <v>482808119</v>
      </c>
      <c r="C43" s="54">
        <f t="shared" si="4"/>
        <v>366100961</v>
      </c>
      <c r="D43" s="54">
        <f t="shared" si="7"/>
        <v>1</v>
      </c>
      <c r="E43" s="53" t="str">
        <f t="shared" si="6"/>
        <v>Las Palmas</v>
      </c>
      <c r="F43" s="53">
        <f t="shared" si="8"/>
        <v>272794875</v>
      </c>
      <c r="G43" s="53">
        <f t="shared" si="9"/>
        <v>232945919</v>
      </c>
    </row>
    <row r="44" spans="1:9" x14ac:dyDescent="0.25">
      <c r="A44" s="53" t="str">
        <f t="shared" si="5"/>
        <v>Bahía de Cádiz</v>
      </c>
      <c r="B44" s="54">
        <f t="shared" si="3"/>
        <v>37059976</v>
      </c>
      <c r="C44" s="54">
        <f t="shared" si="4"/>
        <v>26573581</v>
      </c>
      <c r="D44" s="54">
        <f t="shared" si="7"/>
        <v>13</v>
      </c>
      <c r="E44" s="53" t="str">
        <f t="shared" si="6"/>
        <v>Santa Cruz de Tenerife</v>
      </c>
      <c r="F44" s="53">
        <f t="shared" si="8"/>
        <v>206204966</v>
      </c>
      <c r="G44" s="53">
        <f t="shared" si="9"/>
        <v>188353493</v>
      </c>
    </row>
    <row r="45" spans="1:9" x14ac:dyDescent="0.25">
      <c r="A45" s="53" t="str">
        <f t="shared" si="5"/>
        <v>Baleares</v>
      </c>
      <c r="B45" s="54">
        <f t="shared" si="3"/>
        <v>279043443</v>
      </c>
      <c r="C45" s="54">
        <f t="shared" si="4"/>
        <v>206553700</v>
      </c>
      <c r="D45" s="54">
        <f t="shared" si="7"/>
        <v>4</v>
      </c>
      <c r="E45" s="53" t="str">
        <f t="shared" si="6"/>
        <v>Ceuta</v>
      </c>
      <c r="F45" s="53">
        <f t="shared" si="8"/>
        <v>72005471</v>
      </c>
      <c r="G45" s="53">
        <f t="shared" si="9"/>
        <v>47559355</v>
      </c>
    </row>
    <row r="46" spans="1:9" x14ac:dyDescent="0.25">
      <c r="A46" s="53" t="str">
        <f t="shared" si="5"/>
        <v>Barcelona</v>
      </c>
      <c r="B46" s="54">
        <f t="shared" si="3"/>
        <v>350942546</v>
      </c>
      <c r="C46" s="54">
        <f t="shared" si="4"/>
        <v>267717352</v>
      </c>
      <c r="D46" s="54">
        <f t="shared" si="7"/>
        <v>2</v>
      </c>
      <c r="E46" s="53" t="str">
        <f t="shared" si="6"/>
        <v>Bilbao</v>
      </c>
      <c r="F46" s="53">
        <f t="shared" si="8"/>
        <v>53587327</v>
      </c>
      <c r="G46" s="53">
        <f t="shared" si="9"/>
        <v>43311218</v>
      </c>
    </row>
    <row r="47" spans="1:9" x14ac:dyDescent="0.25">
      <c r="A47" s="53" t="str">
        <f t="shared" si="5"/>
        <v>Bilbao</v>
      </c>
      <c r="B47" s="54">
        <f t="shared" si="3"/>
        <v>53587327</v>
      </c>
      <c r="C47" s="54">
        <f t="shared" si="4"/>
        <v>43311218</v>
      </c>
      <c r="D47" s="54">
        <f t="shared" si="7"/>
        <v>8</v>
      </c>
      <c r="E47" s="53" t="str">
        <f t="shared" si="6"/>
        <v>Cartagena</v>
      </c>
      <c r="F47" s="53">
        <f t="shared" si="8"/>
        <v>52080587</v>
      </c>
      <c r="G47" s="53">
        <f t="shared" si="9"/>
        <v>39914097.100000001</v>
      </c>
    </row>
    <row r="48" spans="1:9" x14ac:dyDescent="0.25">
      <c r="A48" s="53" t="str">
        <f t="shared" si="5"/>
        <v>Cartagena</v>
      </c>
      <c r="B48" s="54">
        <f t="shared" si="3"/>
        <v>52080587</v>
      </c>
      <c r="C48" s="54">
        <f t="shared" si="4"/>
        <v>39914097.100000001</v>
      </c>
      <c r="D48" s="54">
        <f t="shared" si="7"/>
        <v>9</v>
      </c>
      <c r="E48" s="53" t="str">
        <f t="shared" si="6"/>
        <v>Málaga</v>
      </c>
      <c r="F48" s="53">
        <f t="shared" si="8"/>
        <v>48563335</v>
      </c>
      <c r="G48" s="53">
        <f t="shared" si="9"/>
        <v>34595273</v>
      </c>
    </row>
    <row r="49" spans="1:7" x14ac:dyDescent="0.25">
      <c r="A49" s="53" t="str">
        <f t="shared" si="5"/>
        <v>Castellón</v>
      </c>
      <c r="B49" s="54">
        <f t="shared" si="3"/>
        <v>22019106</v>
      </c>
      <c r="C49" s="54">
        <f t="shared" si="4"/>
        <v>22902989</v>
      </c>
      <c r="D49" s="54">
        <f t="shared" si="7"/>
        <v>19</v>
      </c>
      <c r="E49" s="53" t="str">
        <f t="shared" si="6"/>
        <v>Tarragona</v>
      </c>
      <c r="F49" s="53">
        <f t="shared" si="8"/>
        <v>46017795</v>
      </c>
      <c r="G49" s="53">
        <f t="shared" si="9"/>
        <v>42612887</v>
      </c>
    </row>
    <row r="50" spans="1:7" x14ac:dyDescent="0.25">
      <c r="A50" s="53" t="str">
        <f t="shared" si="5"/>
        <v>Ceuta</v>
      </c>
      <c r="B50" s="54">
        <f t="shared" si="3"/>
        <v>72005471</v>
      </c>
      <c r="C50" s="54">
        <f t="shared" si="4"/>
        <v>47559355</v>
      </c>
      <c r="D50" s="54">
        <f t="shared" si="7"/>
        <v>7</v>
      </c>
      <c r="E50" s="53" t="str">
        <f t="shared" si="6"/>
        <v>Huelva</v>
      </c>
      <c r="F50" s="53">
        <f t="shared" si="8"/>
        <v>43390353</v>
      </c>
      <c r="G50" s="53">
        <f t="shared" si="9"/>
        <v>38521089</v>
      </c>
    </row>
    <row r="51" spans="1:7" x14ac:dyDescent="0.25">
      <c r="A51" s="53" t="str">
        <f t="shared" si="5"/>
        <v>Ferrol-San Cibrao</v>
      </c>
      <c r="B51" s="54">
        <f t="shared" si="3"/>
        <v>17317366</v>
      </c>
      <c r="C51" s="54">
        <f t="shared" si="4"/>
        <v>15722112</v>
      </c>
      <c r="D51" s="54">
        <f t="shared" si="7"/>
        <v>21</v>
      </c>
      <c r="E51" s="53" t="str">
        <f t="shared" si="6"/>
        <v>Bahía de Cádiz</v>
      </c>
      <c r="F51" s="53">
        <f t="shared" si="8"/>
        <v>37059976</v>
      </c>
      <c r="G51" s="53">
        <f t="shared" si="9"/>
        <v>26573581</v>
      </c>
    </row>
    <row r="52" spans="1:7" x14ac:dyDescent="0.25">
      <c r="A52" s="53" t="str">
        <f t="shared" si="5"/>
        <v>Gijón</v>
      </c>
      <c r="B52" s="54">
        <f t="shared" si="3"/>
        <v>20933228</v>
      </c>
      <c r="C52" s="54">
        <f t="shared" si="4"/>
        <v>17591427</v>
      </c>
      <c r="D52" s="54">
        <f t="shared" si="7"/>
        <v>20</v>
      </c>
      <c r="E52" s="53" t="str">
        <f t="shared" si="6"/>
        <v>Vigo</v>
      </c>
      <c r="F52" s="53">
        <f t="shared" si="8"/>
        <v>36386101.970000006</v>
      </c>
      <c r="G52" s="53">
        <f t="shared" si="9"/>
        <v>31970680.77</v>
      </c>
    </row>
    <row r="53" spans="1:7" x14ac:dyDescent="0.25">
      <c r="A53" s="53" t="str">
        <f t="shared" si="5"/>
        <v>Huelva</v>
      </c>
      <c r="B53" s="54">
        <f t="shared" si="3"/>
        <v>43390353</v>
      </c>
      <c r="C53" s="54">
        <f t="shared" si="4"/>
        <v>38521089</v>
      </c>
      <c r="D53" s="54">
        <f t="shared" si="7"/>
        <v>12</v>
      </c>
      <c r="E53" s="53" t="str">
        <f t="shared" si="6"/>
        <v>Santander</v>
      </c>
      <c r="F53" s="53">
        <f t="shared" si="8"/>
        <v>29990244</v>
      </c>
      <c r="G53" s="53">
        <f t="shared" si="9"/>
        <v>29600511</v>
      </c>
    </row>
    <row r="54" spans="1:7" x14ac:dyDescent="0.25">
      <c r="A54" s="53" t="str">
        <f t="shared" si="5"/>
        <v>Las Palmas</v>
      </c>
      <c r="B54" s="54">
        <f t="shared" si="3"/>
        <v>272794875</v>
      </c>
      <c r="C54" s="54">
        <f t="shared" si="4"/>
        <v>232945919</v>
      </c>
      <c r="D54" s="54">
        <f t="shared" si="7"/>
        <v>5</v>
      </c>
      <c r="E54" s="53" t="str">
        <f t="shared" si="6"/>
        <v>Almería</v>
      </c>
      <c r="F54" s="53">
        <f t="shared" si="8"/>
        <v>28727684</v>
      </c>
      <c r="G54" s="53">
        <f t="shared" si="9"/>
        <v>20963512</v>
      </c>
    </row>
    <row r="55" spans="1:7" x14ac:dyDescent="0.25">
      <c r="A55" s="53" t="str">
        <f t="shared" si="5"/>
        <v>Málaga</v>
      </c>
      <c r="B55" s="54">
        <f t="shared" si="3"/>
        <v>48563335</v>
      </c>
      <c r="C55" s="54">
        <f t="shared" si="4"/>
        <v>34595273</v>
      </c>
      <c r="D55" s="54">
        <f t="shared" si="7"/>
        <v>10</v>
      </c>
      <c r="E55" s="53" t="str">
        <f t="shared" si="6"/>
        <v>Melilla</v>
      </c>
      <c r="F55" s="53">
        <f t="shared" si="8"/>
        <v>26810270</v>
      </c>
      <c r="G55" s="53">
        <f t="shared" si="9"/>
        <v>20076600</v>
      </c>
    </row>
    <row r="56" spans="1:7" x14ac:dyDescent="0.25">
      <c r="A56" s="53" t="str">
        <f t="shared" si="5"/>
        <v>Marín y Ría de Pontevedra</v>
      </c>
      <c r="B56" s="54">
        <f t="shared" si="3"/>
        <v>2752472</v>
      </c>
      <c r="C56" s="54">
        <f t="shared" si="4"/>
        <v>2569528</v>
      </c>
      <c r="D56" s="54">
        <f t="shared" si="7"/>
        <v>28</v>
      </c>
      <c r="E56" s="53" t="str">
        <f t="shared" si="6"/>
        <v>A Coruña</v>
      </c>
      <c r="F56" s="53">
        <f t="shared" ref="F56:F66" si="10">LOOKUP(E56,$A$39:$A$66,$B$39:$B$66)</f>
        <v>26583332</v>
      </c>
      <c r="G56" s="53">
        <f t="shared" si="9"/>
        <v>14420048</v>
      </c>
    </row>
    <row r="57" spans="1:7" x14ac:dyDescent="0.25">
      <c r="A57" s="53" t="str">
        <f t="shared" si="5"/>
        <v>Melilla</v>
      </c>
      <c r="B57" s="54">
        <f t="shared" si="3"/>
        <v>26810270</v>
      </c>
      <c r="C57" s="54">
        <f t="shared" si="4"/>
        <v>20076600</v>
      </c>
      <c r="D57" s="54">
        <f t="shared" si="7"/>
        <v>17</v>
      </c>
      <c r="E57" s="53" t="str">
        <f t="shared" si="6"/>
        <v>Castellón</v>
      </c>
      <c r="F57" s="53">
        <f t="shared" si="10"/>
        <v>22019106</v>
      </c>
      <c r="G57" s="53">
        <f t="shared" si="9"/>
        <v>22902989</v>
      </c>
    </row>
    <row r="58" spans="1:7" x14ac:dyDescent="0.25">
      <c r="A58" s="53" t="str">
        <f t="shared" si="5"/>
        <v>Motril</v>
      </c>
      <c r="B58" s="54">
        <f t="shared" si="3"/>
        <v>9411522</v>
      </c>
      <c r="C58" s="54">
        <f t="shared" si="4"/>
        <v>6530586</v>
      </c>
      <c r="D58" s="54">
        <f t="shared" si="7"/>
        <v>23</v>
      </c>
      <c r="E58" s="53" t="str">
        <f t="shared" si="6"/>
        <v>Gijón</v>
      </c>
      <c r="F58" s="53">
        <f t="shared" si="10"/>
        <v>20933228</v>
      </c>
      <c r="G58" s="53">
        <f t="shared" si="9"/>
        <v>17591427</v>
      </c>
    </row>
    <row r="59" spans="1:7" x14ac:dyDescent="0.25">
      <c r="A59" s="53" t="str">
        <f t="shared" si="5"/>
        <v>Pasaia</v>
      </c>
      <c r="B59" s="54">
        <f t="shared" si="3"/>
        <v>7147050</v>
      </c>
      <c r="C59" s="54">
        <f t="shared" si="4"/>
        <v>6836289</v>
      </c>
      <c r="D59" s="54">
        <f t="shared" si="7"/>
        <v>24</v>
      </c>
      <c r="E59" s="53" t="str">
        <f t="shared" si="6"/>
        <v>Ferrol-San Cibrao</v>
      </c>
      <c r="F59" s="53">
        <f t="shared" si="10"/>
        <v>17317366</v>
      </c>
      <c r="G59" s="53">
        <f t="shared" si="9"/>
        <v>15722112</v>
      </c>
    </row>
    <row r="60" spans="1:7" x14ac:dyDescent="0.25">
      <c r="A60" s="53" t="str">
        <f t="shared" si="5"/>
        <v>Santa Cruz de Tenerife</v>
      </c>
      <c r="B60" s="54">
        <f t="shared" si="3"/>
        <v>206204966</v>
      </c>
      <c r="C60" s="54">
        <f t="shared" si="4"/>
        <v>188353493</v>
      </c>
      <c r="D60" s="54">
        <f t="shared" si="7"/>
        <v>6</v>
      </c>
      <c r="E60" s="53" t="str">
        <f t="shared" si="6"/>
        <v>Alicante</v>
      </c>
      <c r="F60" s="53">
        <f t="shared" si="10"/>
        <v>11897698</v>
      </c>
      <c r="G60" s="53">
        <f t="shared" si="9"/>
        <v>8159091</v>
      </c>
    </row>
    <row r="61" spans="1:7" x14ac:dyDescent="0.25">
      <c r="A61" s="53" t="str">
        <f t="shared" si="5"/>
        <v>Santander</v>
      </c>
      <c r="B61" s="54">
        <f t="shared" si="3"/>
        <v>29990244</v>
      </c>
      <c r="C61" s="54">
        <f t="shared" si="4"/>
        <v>29600511</v>
      </c>
      <c r="D61" s="54">
        <f t="shared" si="7"/>
        <v>15</v>
      </c>
      <c r="E61" s="53" t="str">
        <f t="shared" si="6"/>
        <v>Motril</v>
      </c>
      <c r="F61" s="53">
        <f t="shared" si="10"/>
        <v>9411522</v>
      </c>
      <c r="G61" s="53">
        <f t="shared" si="9"/>
        <v>6530586</v>
      </c>
    </row>
    <row r="62" spans="1:7" x14ac:dyDescent="0.25">
      <c r="A62" s="53" t="str">
        <f t="shared" si="5"/>
        <v>Sevilla</v>
      </c>
      <c r="B62" s="54">
        <f t="shared" si="3"/>
        <v>5210089</v>
      </c>
      <c r="C62" s="54">
        <f t="shared" si="4"/>
        <v>4953274</v>
      </c>
      <c r="D62" s="54">
        <f t="shared" si="7"/>
        <v>26</v>
      </c>
      <c r="E62" s="53" t="str">
        <f t="shared" si="6"/>
        <v>Pasaia</v>
      </c>
      <c r="F62" s="53">
        <f t="shared" si="10"/>
        <v>7147050</v>
      </c>
      <c r="G62" s="53">
        <f t="shared" si="9"/>
        <v>6836289</v>
      </c>
    </row>
    <row r="63" spans="1:7" x14ac:dyDescent="0.25">
      <c r="A63" s="53" t="str">
        <f t="shared" si="5"/>
        <v>Tarragona</v>
      </c>
      <c r="B63" s="54">
        <f t="shared" si="3"/>
        <v>46017795</v>
      </c>
      <c r="C63" s="54">
        <f t="shared" si="4"/>
        <v>42612887</v>
      </c>
      <c r="D63" s="54">
        <f t="shared" si="7"/>
        <v>11</v>
      </c>
      <c r="E63" s="53" t="str">
        <f t="shared" si="6"/>
        <v>Avilés</v>
      </c>
      <c r="F63" s="53">
        <f t="shared" si="10"/>
        <v>5605906</v>
      </c>
      <c r="G63" s="53">
        <f t="shared" si="9"/>
        <v>5682178</v>
      </c>
    </row>
    <row r="64" spans="1:7" x14ac:dyDescent="0.25">
      <c r="A64" s="53" t="str">
        <f t="shared" si="5"/>
        <v>Valencia</v>
      </c>
      <c r="B64" s="54">
        <f t="shared" si="3"/>
        <v>291254456</v>
      </c>
      <c r="C64" s="54">
        <f t="shared" si="4"/>
        <v>255630994</v>
      </c>
      <c r="D64" s="54">
        <f t="shared" si="7"/>
        <v>3</v>
      </c>
      <c r="E64" s="53" t="str">
        <f t="shared" si="6"/>
        <v>Sevilla</v>
      </c>
      <c r="F64" s="53">
        <f t="shared" si="10"/>
        <v>5210089</v>
      </c>
      <c r="G64" s="53">
        <f t="shared" si="9"/>
        <v>4953274</v>
      </c>
    </row>
    <row r="65" spans="1:7" x14ac:dyDescent="0.25">
      <c r="A65" s="53" t="str">
        <f t="shared" si="5"/>
        <v>Vigo</v>
      </c>
      <c r="B65" s="54">
        <f t="shared" si="3"/>
        <v>36386101.970000006</v>
      </c>
      <c r="C65" s="54">
        <f t="shared" si="4"/>
        <v>31970680.77</v>
      </c>
      <c r="D65" s="54">
        <f t="shared" si="7"/>
        <v>14</v>
      </c>
      <c r="E65" s="53" t="str">
        <f t="shared" si="6"/>
        <v>Vilagarcía</v>
      </c>
      <c r="F65" s="53">
        <f t="shared" si="10"/>
        <v>2962960</v>
      </c>
      <c r="G65" s="53">
        <f t="shared" si="9"/>
        <v>2819916</v>
      </c>
    </row>
    <row r="66" spans="1:7" x14ac:dyDescent="0.25">
      <c r="A66" s="53" t="str">
        <f t="shared" si="5"/>
        <v>Vilagarcía</v>
      </c>
      <c r="B66" s="54">
        <f t="shared" si="3"/>
        <v>2962960</v>
      </c>
      <c r="C66" s="54">
        <f t="shared" si="4"/>
        <v>2819916</v>
      </c>
      <c r="D66" s="54">
        <f t="shared" si="7"/>
        <v>27</v>
      </c>
      <c r="E66" s="53" t="str">
        <f t="shared" si="6"/>
        <v>Marín y Ría de Pontevedra</v>
      </c>
      <c r="F66" s="53">
        <f t="shared" si="10"/>
        <v>2752472</v>
      </c>
      <c r="G66" s="53">
        <f t="shared" si="9"/>
        <v>2569528</v>
      </c>
    </row>
    <row r="67" spans="1:7" x14ac:dyDescent="0.25">
      <c r="A67" s="55"/>
      <c r="B67" s="55"/>
      <c r="C67" s="55"/>
      <c r="D67" s="55"/>
      <c r="E67" s="55"/>
      <c r="F67" s="55"/>
      <c r="G67" s="53"/>
    </row>
    <row r="68" spans="1:7" x14ac:dyDescent="0.25">
      <c r="A68" s="63"/>
      <c r="B68" s="64"/>
      <c r="C68" s="64"/>
      <c r="D68" s="64"/>
      <c r="E68" s="64"/>
      <c r="F68" s="65"/>
      <c r="G68" s="53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/>
  </sheetViews>
  <sheetFormatPr baseColWidth="10" defaultColWidth="11.42578125" defaultRowHeight="15" x14ac:dyDescent="0.25"/>
  <cols>
    <col min="1" max="1" width="21.28515625" style="40" bestFit="1" customWidth="1"/>
    <col min="2" max="5" width="11.42578125" style="40"/>
    <col min="6" max="6" width="7.140625" style="40" customWidth="1"/>
    <col min="7" max="16384" width="11.42578125" style="40"/>
  </cols>
  <sheetData>
    <row r="1" spans="1:12" s="39" customFormat="1" ht="22.5" customHeight="1" x14ac:dyDescent="0.25">
      <c r="F1" s="39" t="s">
        <v>115</v>
      </c>
    </row>
    <row r="2" spans="1:12" s="39" customFormat="1" ht="21" x14ac:dyDescent="0.25"/>
    <row r="5" spans="1:12" x14ac:dyDescent="0.25">
      <c r="A5" s="88" t="s">
        <v>32</v>
      </c>
      <c r="B5" s="86" t="str">
        <f>'Resumen general'!D6</f>
        <v>Mes diciembre</v>
      </c>
      <c r="C5" s="87"/>
      <c r="D5" s="86" t="str">
        <f>'Resumen general'!F6</f>
        <v>Acumulado desde enero</v>
      </c>
      <c r="E5" s="87"/>
      <c r="F5" s="87"/>
      <c r="L5" s="41" t="str">
        <f>'Resumen general'!I4</f>
        <v>Fecha: 27/01/2023</v>
      </c>
    </row>
    <row r="6" spans="1:12" x14ac:dyDescent="0.25">
      <c r="A6" s="89"/>
      <c r="B6" s="42">
        <f>'Resumen general'!D7</f>
        <v>2021</v>
      </c>
      <c r="C6" s="42">
        <f>'Resumen general'!E7</f>
        <v>2022</v>
      </c>
      <c r="D6" s="42">
        <f>'Resumen general'!F7</f>
        <v>2021</v>
      </c>
      <c r="E6" s="42">
        <f>'Resumen general'!G7</f>
        <v>2022</v>
      </c>
      <c r="F6" s="42" t="s">
        <v>29</v>
      </c>
    </row>
    <row r="7" spans="1:12" x14ac:dyDescent="0.25">
      <c r="A7" s="43" t="s">
        <v>135</v>
      </c>
      <c r="B7" s="2">
        <v>4</v>
      </c>
      <c r="C7" s="2">
        <v>7</v>
      </c>
      <c r="D7" s="2">
        <v>31</v>
      </c>
      <c r="E7" s="2">
        <v>137</v>
      </c>
      <c r="F7" s="44">
        <f>((E7*100)/D7)-100</f>
        <v>341.93548387096774</v>
      </c>
      <c r="G7" s="45"/>
      <c r="H7" s="45"/>
      <c r="I7" s="45"/>
    </row>
    <row r="8" spans="1:12" x14ac:dyDescent="0.25">
      <c r="A8" s="46" t="s">
        <v>136</v>
      </c>
      <c r="B8" s="3">
        <v>0</v>
      </c>
      <c r="C8" s="3">
        <v>2</v>
      </c>
      <c r="D8" s="3">
        <v>31</v>
      </c>
      <c r="E8" s="3">
        <v>60</v>
      </c>
      <c r="F8" s="47">
        <f t="shared" ref="F8:F34" si="0">((E8*100)/D8)-100</f>
        <v>93.548387096774206</v>
      </c>
      <c r="G8" s="45"/>
      <c r="H8" s="45"/>
      <c r="I8" s="45"/>
    </row>
    <row r="9" spans="1:12" x14ac:dyDescent="0.25">
      <c r="A9" s="43" t="s">
        <v>137</v>
      </c>
      <c r="B9" s="2">
        <v>0</v>
      </c>
      <c r="C9" s="2">
        <v>0</v>
      </c>
      <c r="D9" s="2">
        <v>9</v>
      </c>
      <c r="E9" s="2">
        <v>14</v>
      </c>
      <c r="F9" s="44">
        <f t="shared" si="0"/>
        <v>55.555555555555543</v>
      </c>
      <c r="G9" s="45"/>
      <c r="H9" s="45"/>
      <c r="I9" s="45"/>
    </row>
    <row r="10" spans="1:12" x14ac:dyDescent="0.25">
      <c r="A10" s="46" t="s">
        <v>138</v>
      </c>
      <c r="B10" s="3">
        <v>0</v>
      </c>
      <c r="C10" s="3">
        <v>0</v>
      </c>
      <c r="D10" s="3">
        <v>1</v>
      </c>
      <c r="E10" s="3">
        <v>3</v>
      </c>
      <c r="F10" s="47">
        <f t="shared" si="0"/>
        <v>200</v>
      </c>
      <c r="G10" s="45"/>
      <c r="H10" s="45"/>
      <c r="I10" s="45"/>
    </row>
    <row r="11" spans="1:12" x14ac:dyDescent="0.25">
      <c r="A11" s="43" t="s">
        <v>139</v>
      </c>
      <c r="B11" s="2">
        <v>1</v>
      </c>
      <c r="C11" s="2">
        <v>1</v>
      </c>
      <c r="D11" s="2">
        <v>8</v>
      </c>
      <c r="E11" s="2">
        <v>2</v>
      </c>
      <c r="F11" s="44">
        <f t="shared" si="0"/>
        <v>-75</v>
      </c>
      <c r="G11" s="45"/>
      <c r="H11" s="45"/>
      <c r="I11" s="45"/>
    </row>
    <row r="12" spans="1:12" x14ac:dyDescent="0.25">
      <c r="A12" s="46" t="s">
        <v>140</v>
      </c>
      <c r="B12" s="3">
        <v>21</v>
      </c>
      <c r="C12" s="3">
        <v>17</v>
      </c>
      <c r="D12" s="3">
        <v>162</v>
      </c>
      <c r="E12" s="3">
        <v>315</v>
      </c>
      <c r="F12" s="47">
        <f t="shared" si="0"/>
        <v>94.444444444444457</v>
      </c>
      <c r="G12" s="45"/>
      <c r="H12" s="45"/>
      <c r="I12" s="45"/>
    </row>
    <row r="13" spans="1:12" x14ac:dyDescent="0.25">
      <c r="A13" s="43" t="s">
        <v>141</v>
      </c>
      <c r="B13" s="2">
        <v>10</v>
      </c>
      <c r="C13" s="2">
        <v>18</v>
      </c>
      <c r="D13" s="2">
        <v>227</v>
      </c>
      <c r="E13" s="2">
        <v>717</v>
      </c>
      <c r="F13" s="44">
        <f t="shared" si="0"/>
        <v>215.85903083700441</v>
      </c>
      <c r="G13" s="45"/>
      <c r="H13" s="45"/>
      <c r="I13" s="45"/>
    </row>
    <row r="14" spans="1:12" x14ac:dyDescent="0.25">
      <c r="A14" s="46" t="s">
        <v>142</v>
      </c>
      <c r="B14" s="3">
        <v>23</v>
      </c>
      <c r="C14" s="3">
        <v>33</v>
      </c>
      <c r="D14" s="3">
        <v>272</v>
      </c>
      <c r="E14" s="3">
        <v>807</v>
      </c>
      <c r="F14" s="47">
        <f t="shared" si="0"/>
        <v>196.69117647058823</v>
      </c>
      <c r="G14" s="45"/>
      <c r="H14" s="45"/>
      <c r="I14" s="45"/>
    </row>
    <row r="15" spans="1:12" x14ac:dyDescent="0.25">
      <c r="A15" s="43" t="s">
        <v>143</v>
      </c>
      <c r="B15" s="2">
        <v>2</v>
      </c>
      <c r="C15" s="2">
        <v>1</v>
      </c>
      <c r="D15" s="2">
        <v>14</v>
      </c>
      <c r="E15" s="2">
        <v>78</v>
      </c>
      <c r="F15" s="44">
        <f t="shared" si="0"/>
        <v>457.14285714285711</v>
      </c>
      <c r="G15" s="45"/>
      <c r="H15" s="45"/>
      <c r="I15" s="45"/>
    </row>
    <row r="16" spans="1:12" x14ac:dyDescent="0.25">
      <c r="A16" s="46" t="s">
        <v>144</v>
      </c>
      <c r="B16" s="3">
        <v>8</v>
      </c>
      <c r="C16" s="3">
        <v>5</v>
      </c>
      <c r="D16" s="3">
        <v>79</v>
      </c>
      <c r="E16" s="3">
        <v>185</v>
      </c>
      <c r="F16" s="47">
        <f t="shared" si="0"/>
        <v>134.17721518987341</v>
      </c>
      <c r="G16" s="45"/>
      <c r="H16" s="45"/>
      <c r="I16" s="45"/>
    </row>
    <row r="17" spans="1:9" x14ac:dyDescent="0.25">
      <c r="A17" s="43" t="s">
        <v>145</v>
      </c>
      <c r="B17" s="2">
        <v>0</v>
      </c>
      <c r="C17" s="2">
        <v>0</v>
      </c>
      <c r="D17" s="2">
        <v>2</v>
      </c>
      <c r="E17" s="2">
        <v>1</v>
      </c>
      <c r="F17" s="44">
        <f t="shared" si="0"/>
        <v>-50</v>
      </c>
      <c r="G17" s="45"/>
      <c r="H17" s="45"/>
      <c r="I17" s="45"/>
    </row>
    <row r="18" spans="1:9" x14ac:dyDescent="0.25">
      <c r="A18" s="46" t="s">
        <v>146</v>
      </c>
      <c r="B18" s="3">
        <v>0</v>
      </c>
      <c r="C18" s="3">
        <v>0</v>
      </c>
      <c r="D18" s="3">
        <v>4</v>
      </c>
      <c r="E18" s="3">
        <v>5</v>
      </c>
      <c r="F18" s="47">
        <f t="shared" si="0"/>
        <v>25</v>
      </c>
      <c r="G18" s="45"/>
      <c r="H18" s="45"/>
      <c r="I18" s="45"/>
    </row>
    <row r="19" spans="1:9" x14ac:dyDescent="0.25">
      <c r="A19" s="43" t="s">
        <v>147</v>
      </c>
      <c r="B19" s="2">
        <v>0</v>
      </c>
      <c r="C19" s="2">
        <v>0</v>
      </c>
      <c r="D19" s="2">
        <v>5</v>
      </c>
      <c r="E19" s="2">
        <v>15</v>
      </c>
      <c r="F19" s="44">
        <f t="shared" si="0"/>
        <v>200</v>
      </c>
      <c r="G19" s="45"/>
      <c r="H19" s="45"/>
      <c r="I19" s="45"/>
    </row>
    <row r="20" spans="1:9" x14ac:dyDescent="0.25">
      <c r="A20" s="46" t="s">
        <v>148</v>
      </c>
      <c r="B20" s="3">
        <v>0</v>
      </c>
      <c r="C20" s="3">
        <v>1</v>
      </c>
      <c r="D20" s="3">
        <v>5</v>
      </c>
      <c r="E20" s="3">
        <v>28</v>
      </c>
      <c r="F20" s="47">
        <f t="shared" si="0"/>
        <v>460</v>
      </c>
      <c r="G20" s="45"/>
      <c r="H20" s="45"/>
      <c r="I20" s="45"/>
    </row>
    <row r="21" spans="1:9" x14ac:dyDescent="0.25">
      <c r="A21" s="43" t="s">
        <v>149</v>
      </c>
      <c r="B21" s="2">
        <v>0</v>
      </c>
      <c r="C21" s="2">
        <v>0</v>
      </c>
      <c r="D21" s="2">
        <v>6</v>
      </c>
      <c r="E21" s="2">
        <v>17</v>
      </c>
      <c r="F21" s="59">
        <f t="shared" si="0"/>
        <v>183.33333333333331</v>
      </c>
      <c r="G21" s="45"/>
      <c r="H21" s="45"/>
      <c r="I21" s="45"/>
    </row>
    <row r="22" spans="1:9" x14ac:dyDescent="0.25">
      <c r="A22" s="46" t="s">
        <v>150</v>
      </c>
      <c r="B22" s="3">
        <v>111</v>
      </c>
      <c r="C22" s="3">
        <v>103</v>
      </c>
      <c r="D22" s="3">
        <v>450</v>
      </c>
      <c r="E22" s="3">
        <v>673</v>
      </c>
      <c r="F22" s="47">
        <f t="shared" si="0"/>
        <v>49.555555555555543</v>
      </c>
      <c r="G22" s="45"/>
      <c r="H22" s="45"/>
      <c r="I22" s="45"/>
    </row>
    <row r="23" spans="1:9" x14ac:dyDescent="0.25">
      <c r="A23" s="43" t="s">
        <v>151</v>
      </c>
      <c r="B23" s="2">
        <v>11</v>
      </c>
      <c r="C23" s="2">
        <v>12</v>
      </c>
      <c r="D23" s="2">
        <v>119</v>
      </c>
      <c r="E23" s="2">
        <v>285</v>
      </c>
      <c r="F23" s="44">
        <f t="shared" si="0"/>
        <v>139.49579831932772</v>
      </c>
      <c r="G23" s="45"/>
      <c r="H23" s="45"/>
      <c r="I23" s="45"/>
    </row>
    <row r="24" spans="1:9" x14ac:dyDescent="0.25">
      <c r="A24" s="46" t="s">
        <v>152</v>
      </c>
      <c r="B24" s="3">
        <v>0</v>
      </c>
      <c r="C24" s="3">
        <v>0</v>
      </c>
      <c r="D24" s="3">
        <v>0</v>
      </c>
      <c r="E24" s="3">
        <v>1</v>
      </c>
      <c r="F24" s="60" t="e">
        <f t="shared" si="0"/>
        <v>#DIV/0!</v>
      </c>
      <c r="G24" s="45"/>
      <c r="H24" s="45"/>
      <c r="I24" s="45"/>
    </row>
    <row r="25" spans="1:9" x14ac:dyDescent="0.25">
      <c r="A25" s="43" t="s">
        <v>153</v>
      </c>
      <c r="B25" s="2">
        <v>0</v>
      </c>
      <c r="C25" s="2">
        <v>0</v>
      </c>
      <c r="D25" s="2">
        <v>2</v>
      </c>
      <c r="E25" s="2">
        <v>9</v>
      </c>
      <c r="F25" s="44">
        <f t="shared" si="0"/>
        <v>350</v>
      </c>
      <c r="G25" s="45"/>
      <c r="H25" s="45"/>
      <c r="I25" s="45"/>
    </row>
    <row r="26" spans="1:9" x14ac:dyDescent="0.25">
      <c r="A26" s="46" t="s">
        <v>154</v>
      </c>
      <c r="B26" s="3">
        <v>0</v>
      </c>
      <c r="C26" s="3">
        <v>0</v>
      </c>
      <c r="D26" s="3">
        <v>8</v>
      </c>
      <c r="E26" s="3">
        <v>17</v>
      </c>
      <c r="F26" s="47">
        <f t="shared" si="0"/>
        <v>112.5</v>
      </c>
      <c r="G26" s="45"/>
      <c r="H26" s="45"/>
      <c r="I26" s="45"/>
    </row>
    <row r="27" spans="1:9" x14ac:dyDescent="0.25">
      <c r="A27" s="43" t="s">
        <v>155</v>
      </c>
      <c r="B27" s="2">
        <v>0</v>
      </c>
      <c r="C27" s="2">
        <v>0</v>
      </c>
      <c r="D27" s="2">
        <v>1</v>
      </c>
      <c r="E27" s="2">
        <v>6</v>
      </c>
      <c r="F27" s="59">
        <f t="shared" si="0"/>
        <v>500</v>
      </c>
      <c r="G27" s="45"/>
      <c r="H27" s="45"/>
      <c r="I27" s="45"/>
    </row>
    <row r="28" spans="1:9" x14ac:dyDescent="0.25">
      <c r="A28" s="46" t="s">
        <v>156</v>
      </c>
      <c r="B28" s="3">
        <v>101</v>
      </c>
      <c r="C28" s="3">
        <v>91</v>
      </c>
      <c r="D28" s="3">
        <v>506</v>
      </c>
      <c r="E28" s="3">
        <v>623</v>
      </c>
      <c r="F28" s="47">
        <f t="shared" si="0"/>
        <v>23.122529644268781</v>
      </c>
      <c r="G28" s="45"/>
      <c r="H28" s="45"/>
      <c r="I28" s="45"/>
    </row>
    <row r="29" spans="1:9" x14ac:dyDescent="0.25">
      <c r="A29" s="43" t="s">
        <v>157</v>
      </c>
      <c r="B29" s="2">
        <v>0</v>
      </c>
      <c r="C29" s="2">
        <v>0</v>
      </c>
      <c r="D29" s="2">
        <v>3</v>
      </c>
      <c r="E29" s="2">
        <v>24</v>
      </c>
      <c r="F29" s="44">
        <f t="shared" si="0"/>
        <v>700</v>
      </c>
      <c r="G29" s="45"/>
      <c r="H29" s="45"/>
      <c r="I29" s="45"/>
    </row>
    <row r="30" spans="1:9" x14ac:dyDescent="0.25">
      <c r="A30" s="46" t="s">
        <v>158</v>
      </c>
      <c r="B30" s="3">
        <v>4</v>
      </c>
      <c r="C30" s="3">
        <v>3</v>
      </c>
      <c r="D30" s="3">
        <v>24</v>
      </c>
      <c r="E30" s="3">
        <v>76</v>
      </c>
      <c r="F30" s="47">
        <f t="shared" si="0"/>
        <v>216.66666666666669</v>
      </c>
      <c r="G30" s="45"/>
      <c r="H30" s="45"/>
      <c r="I30" s="45"/>
    </row>
    <row r="31" spans="1:9" x14ac:dyDescent="0.25">
      <c r="A31" s="43" t="s">
        <v>159</v>
      </c>
      <c r="B31" s="2">
        <v>0</v>
      </c>
      <c r="C31" s="2">
        <v>0</v>
      </c>
      <c r="D31" s="2">
        <v>8</v>
      </c>
      <c r="E31" s="2">
        <v>36</v>
      </c>
      <c r="F31" s="44">
        <f t="shared" si="0"/>
        <v>350</v>
      </c>
      <c r="G31" s="45"/>
      <c r="H31" s="45"/>
      <c r="I31" s="45"/>
    </row>
    <row r="32" spans="1:9" x14ac:dyDescent="0.25">
      <c r="A32" s="46" t="s">
        <v>160</v>
      </c>
      <c r="B32" s="3">
        <v>4</v>
      </c>
      <c r="C32" s="3">
        <v>10</v>
      </c>
      <c r="D32" s="3">
        <v>95</v>
      </c>
      <c r="E32" s="3">
        <v>298</v>
      </c>
      <c r="F32" s="47">
        <f t="shared" si="0"/>
        <v>213.68421052631578</v>
      </c>
      <c r="G32" s="45"/>
      <c r="H32" s="45"/>
      <c r="I32" s="45"/>
    </row>
    <row r="33" spans="1:9" x14ac:dyDescent="0.25">
      <c r="A33" s="43" t="s">
        <v>161</v>
      </c>
      <c r="B33" s="2">
        <v>5</v>
      </c>
      <c r="C33" s="2">
        <v>4</v>
      </c>
      <c r="D33" s="2">
        <v>28</v>
      </c>
      <c r="E33" s="2">
        <v>91</v>
      </c>
      <c r="F33" s="44">
        <f t="shared" si="0"/>
        <v>225</v>
      </c>
      <c r="G33" s="45"/>
      <c r="H33" s="45"/>
      <c r="I33" s="45"/>
    </row>
    <row r="34" spans="1:9" x14ac:dyDescent="0.25">
      <c r="A34" s="46" t="s">
        <v>162</v>
      </c>
      <c r="B34" s="3">
        <v>0</v>
      </c>
      <c r="C34" s="3">
        <v>0</v>
      </c>
      <c r="D34" s="3">
        <v>4</v>
      </c>
      <c r="E34" s="3">
        <v>5</v>
      </c>
      <c r="F34" s="47">
        <f t="shared" si="0"/>
        <v>25</v>
      </c>
      <c r="G34" s="45"/>
      <c r="H34" s="45" t="s">
        <v>165</v>
      </c>
      <c r="I34" s="45"/>
    </row>
    <row r="35" spans="1:9" x14ac:dyDescent="0.25">
      <c r="A35" s="48" t="s">
        <v>31</v>
      </c>
      <c r="B35" s="49">
        <f>SUM(B7:B34)</f>
        <v>305</v>
      </c>
      <c r="C35" s="49">
        <f t="shared" ref="C35:E35" si="1">SUM(C7:C34)</f>
        <v>308</v>
      </c>
      <c r="D35" s="49">
        <f t="shared" si="1"/>
        <v>2104</v>
      </c>
      <c r="E35" s="49">
        <f t="shared" si="1"/>
        <v>4528</v>
      </c>
      <c r="F35" s="50">
        <f t="shared" ref="F35" si="2">((E35*100)/D35)-100</f>
        <v>115.20912547528516</v>
      </c>
      <c r="G35" s="45"/>
      <c r="H35" s="45"/>
      <c r="I35" s="45"/>
    </row>
    <row r="37" spans="1:9" x14ac:dyDescent="0.25">
      <c r="A37" s="61"/>
      <c r="B37" s="53"/>
      <c r="C37" s="53"/>
      <c r="D37" s="53"/>
      <c r="E37" s="53"/>
      <c r="F37" s="53"/>
      <c r="G37" s="53"/>
      <c r="H37" s="53"/>
    </row>
    <row r="38" spans="1:9" x14ac:dyDescent="0.25">
      <c r="A38" s="53"/>
      <c r="B38" s="53">
        <f t="shared" ref="B38:B66" si="3">E6</f>
        <v>2022</v>
      </c>
      <c r="C38" s="53">
        <f t="shared" ref="C38:C66" si="4">D6</f>
        <v>2021</v>
      </c>
      <c r="D38" s="53"/>
      <c r="E38" s="53"/>
      <c r="F38" s="53">
        <f>B38</f>
        <v>2022</v>
      </c>
      <c r="G38" s="53">
        <f>C38</f>
        <v>2021</v>
      </c>
      <c r="H38" s="53"/>
      <c r="I38" s="62"/>
    </row>
    <row r="39" spans="1:9" x14ac:dyDescent="0.25">
      <c r="A39" s="53" t="str">
        <f t="shared" ref="A39:A66" si="5">A7</f>
        <v>A Coruña</v>
      </c>
      <c r="B39" s="54">
        <f t="shared" si="3"/>
        <v>137</v>
      </c>
      <c r="C39" s="54">
        <f t="shared" si="4"/>
        <v>31</v>
      </c>
      <c r="D39" s="54">
        <f>_xlfn.RANK.EQ(B39,$B$39:$B$66)+COUNTIF($B$39:$B$66,B39)-1</f>
        <v>9</v>
      </c>
      <c r="E39" s="53" t="str">
        <f t="shared" ref="E39:E48" si="6">INDEX($A$39:$B$66,MATCH(ROW()-38,$D$39:$D$66,0),1)</f>
        <v>Barcelona</v>
      </c>
      <c r="F39" s="53">
        <f>LOOKUP(E39,$A$39:$A$66,$B$39:$B$66)</f>
        <v>807</v>
      </c>
      <c r="G39" s="53">
        <f>LOOKUP(E39,$A$39:$A$66,$C$39:$C$66)</f>
        <v>272</v>
      </c>
      <c r="H39" s="53"/>
      <c r="I39" s="62"/>
    </row>
    <row r="40" spans="1:9" x14ac:dyDescent="0.25">
      <c r="A40" s="53" t="str">
        <f t="shared" si="5"/>
        <v>Alicante</v>
      </c>
      <c r="B40" s="54">
        <f t="shared" si="3"/>
        <v>60</v>
      </c>
      <c r="C40" s="54">
        <f t="shared" si="4"/>
        <v>31</v>
      </c>
      <c r="D40" s="54">
        <f t="shared" ref="D40:D66" si="7">_xlfn.RANK.EQ(B40,$B$39:$B$66)+COUNTIF($B$39:$B$66,B40)-1</f>
        <v>13</v>
      </c>
      <c r="E40" s="53" t="str">
        <f t="shared" si="6"/>
        <v>Baleares</v>
      </c>
      <c r="F40" s="53">
        <f t="shared" ref="F40:F55" si="8">LOOKUP(E40,$A$39:$A$66,$B$39:$B$66)</f>
        <v>717</v>
      </c>
      <c r="G40" s="53">
        <f t="shared" ref="G40:G66" si="9">LOOKUP(E40,$A$39:$A$66,$C$39:$C$66)</f>
        <v>227</v>
      </c>
      <c r="H40" s="53"/>
      <c r="I40" s="62"/>
    </row>
    <row r="41" spans="1:9" x14ac:dyDescent="0.25">
      <c r="A41" s="53" t="str">
        <f t="shared" si="5"/>
        <v>Almería</v>
      </c>
      <c r="B41" s="54">
        <f t="shared" si="3"/>
        <v>14</v>
      </c>
      <c r="C41" s="54">
        <f t="shared" si="4"/>
        <v>9</v>
      </c>
      <c r="D41" s="54">
        <f t="shared" si="7"/>
        <v>20</v>
      </c>
      <c r="E41" s="53" t="str">
        <f t="shared" si="6"/>
        <v>Las Palmas</v>
      </c>
      <c r="F41" s="53">
        <f t="shared" si="8"/>
        <v>673</v>
      </c>
      <c r="G41" s="53">
        <f t="shared" si="9"/>
        <v>450</v>
      </c>
      <c r="H41" s="53"/>
      <c r="I41" s="62"/>
    </row>
    <row r="42" spans="1:9" x14ac:dyDescent="0.25">
      <c r="A42" s="53" t="str">
        <f t="shared" si="5"/>
        <v>Avilés</v>
      </c>
      <c r="B42" s="54">
        <f t="shared" si="3"/>
        <v>3</v>
      </c>
      <c r="C42" s="54">
        <f t="shared" si="4"/>
        <v>1</v>
      </c>
      <c r="D42" s="54">
        <f t="shared" si="7"/>
        <v>25</v>
      </c>
      <c r="E42" s="53" t="str">
        <f t="shared" si="6"/>
        <v>Santa Cruz de Tenerife</v>
      </c>
      <c r="F42" s="53">
        <f t="shared" si="8"/>
        <v>623</v>
      </c>
      <c r="G42" s="53">
        <f t="shared" si="9"/>
        <v>506</v>
      </c>
      <c r="H42" s="53"/>
      <c r="I42" s="62"/>
    </row>
    <row r="43" spans="1:9" x14ac:dyDescent="0.25">
      <c r="A43" s="53" t="str">
        <f t="shared" si="5"/>
        <v>Bahía de Algeciras</v>
      </c>
      <c r="B43" s="54">
        <f t="shared" si="3"/>
        <v>2</v>
      </c>
      <c r="C43" s="54">
        <f t="shared" si="4"/>
        <v>8</v>
      </c>
      <c r="D43" s="54">
        <f t="shared" si="7"/>
        <v>26</v>
      </c>
      <c r="E43" s="53" t="str">
        <f t="shared" si="6"/>
        <v>Bahía de Cádiz</v>
      </c>
      <c r="F43" s="53">
        <f t="shared" si="8"/>
        <v>315</v>
      </c>
      <c r="G43" s="53">
        <f t="shared" si="9"/>
        <v>162</v>
      </c>
      <c r="H43" s="53"/>
      <c r="I43" s="62"/>
    </row>
    <row r="44" spans="1:9" x14ac:dyDescent="0.25">
      <c r="A44" s="53" t="str">
        <f t="shared" si="5"/>
        <v>Bahía de Cádiz</v>
      </c>
      <c r="B44" s="54">
        <f t="shared" si="3"/>
        <v>315</v>
      </c>
      <c r="C44" s="54">
        <f t="shared" si="4"/>
        <v>162</v>
      </c>
      <c r="D44" s="54">
        <f t="shared" si="7"/>
        <v>5</v>
      </c>
      <c r="E44" s="53" t="str">
        <f t="shared" si="6"/>
        <v>Valencia</v>
      </c>
      <c r="F44" s="53">
        <f t="shared" si="8"/>
        <v>298</v>
      </c>
      <c r="G44" s="53">
        <f t="shared" si="9"/>
        <v>95</v>
      </c>
      <c r="H44" s="53"/>
      <c r="I44" s="62"/>
    </row>
    <row r="45" spans="1:9" x14ac:dyDescent="0.25">
      <c r="A45" s="53" t="str">
        <f t="shared" si="5"/>
        <v>Baleares</v>
      </c>
      <c r="B45" s="54">
        <f t="shared" si="3"/>
        <v>717</v>
      </c>
      <c r="C45" s="54">
        <f t="shared" si="4"/>
        <v>227</v>
      </c>
      <c r="D45" s="54">
        <f t="shared" si="7"/>
        <v>2</v>
      </c>
      <c r="E45" s="53" t="str">
        <f t="shared" si="6"/>
        <v>Málaga</v>
      </c>
      <c r="F45" s="53">
        <f t="shared" si="8"/>
        <v>285</v>
      </c>
      <c r="G45" s="53">
        <f t="shared" si="9"/>
        <v>119</v>
      </c>
      <c r="H45" s="53"/>
      <c r="I45" s="62"/>
    </row>
    <row r="46" spans="1:9" x14ac:dyDescent="0.25">
      <c r="A46" s="53" t="str">
        <f t="shared" si="5"/>
        <v>Barcelona</v>
      </c>
      <c r="B46" s="54">
        <f t="shared" si="3"/>
        <v>807</v>
      </c>
      <c r="C46" s="54">
        <f t="shared" si="4"/>
        <v>272</v>
      </c>
      <c r="D46" s="54">
        <f t="shared" si="7"/>
        <v>1</v>
      </c>
      <c r="E46" s="53" t="str">
        <f t="shared" si="6"/>
        <v>Cartagena</v>
      </c>
      <c r="F46" s="53">
        <f t="shared" si="8"/>
        <v>185</v>
      </c>
      <c r="G46" s="53">
        <f t="shared" si="9"/>
        <v>79</v>
      </c>
      <c r="H46" s="53"/>
      <c r="I46" s="62"/>
    </row>
    <row r="47" spans="1:9" x14ac:dyDescent="0.25">
      <c r="A47" s="53" t="str">
        <f t="shared" si="5"/>
        <v>Bilbao</v>
      </c>
      <c r="B47" s="54">
        <f t="shared" si="3"/>
        <v>78</v>
      </c>
      <c r="C47" s="54">
        <f t="shared" si="4"/>
        <v>14</v>
      </c>
      <c r="D47" s="54">
        <f t="shared" si="7"/>
        <v>11</v>
      </c>
      <c r="E47" s="53" t="str">
        <f t="shared" si="6"/>
        <v>A Coruña</v>
      </c>
      <c r="F47" s="53">
        <f t="shared" si="8"/>
        <v>137</v>
      </c>
      <c r="G47" s="53">
        <f t="shared" si="9"/>
        <v>31</v>
      </c>
      <c r="H47" s="53"/>
      <c r="I47" s="62"/>
    </row>
    <row r="48" spans="1:9" x14ac:dyDescent="0.25">
      <c r="A48" s="53" t="str">
        <f t="shared" si="5"/>
        <v>Cartagena</v>
      </c>
      <c r="B48" s="54">
        <f t="shared" si="3"/>
        <v>185</v>
      </c>
      <c r="C48" s="54">
        <f t="shared" si="4"/>
        <v>79</v>
      </c>
      <c r="D48" s="54">
        <f t="shared" si="7"/>
        <v>8</v>
      </c>
      <c r="E48" s="53" t="str">
        <f t="shared" si="6"/>
        <v>Vigo</v>
      </c>
      <c r="F48" s="53">
        <f t="shared" si="8"/>
        <v>91</v>
      </c>
      <c r="G48" s="53">
        <f t="shared" si="9"/>
        <v>28</v>
      </c>
      <c r="H48" s="53"/>
      <c r="I48" s="62"/>
    </row>
    <row r="49" spans="1:9" x14ac:dyDescent="0.25">
      <c r="A49" s="53" t="str">
        <f t="shared" si="5"/>
        <v>Castellón</v>
      </c>
      <c r="B49" s="54">
        <f t="shared" si="3"/>
        <v>1</v>
      </c>
      <c r="C49" s="54">
        <f t="shared" si="4"/>
        <v>2</v>
      </c>
      <c r="D49" s="54">
        <f t="shared" si="7"/>
        <v>28</v>
      </c>
      <c r="E49" s="53" t="str">
        <f t="shared" ref="E49:E66" si="10">INDEX($A$39:$B$66,MATCH(ROW()-38,$D$39:$D$66,0),1)</f>
        <v>Bilbao</v>
      </c>
      <c r="F49" s="53">
        <f t="shared" si="8"/>
        <v>78</v>
      </c>
      <c r="G49" s="53">
        <f t="shared" si="9"/>
        <v>14</v>
      </c>
      <c r="H49" s="53"/>
      <c r="I49" s="62"/>
    </row>
    <row r="50" spans="1:9" x14ac:dyDescent="0.25">
      <c r="A50" s="53" t="str">
        <f t="shared" si="5"/>
        <v>Ceuta</v>
      </c>
      <c r="B50" s="54">
        <f t="shared" si="3"/>
        <v>5</v>
      </c>
      <c r="C50" s="54">
        <f t="shared" si="4"/>
        <v>4</v>
      </c>
      <c r="D50" s="54">
        <f t="shared" si="7"/>
        <v>24</v>
      </c>
      <c r="E50" s="53" t="str">
        <f t="shared" si="10"/>
        <v>Sevilla</v>
      </c>
      <c r="F50" s="53">
        <f t="shared" si="8"/>
        <v>76</v>
      </c>
      <c r="G50" s="53">
        <f t="shared" si="9"/>
        <v>24</v>
      </c>
      <c r="H50" s="53"/>
      <c r="I50" s="62"/>
    </row>
    <row r="51" spans="1:9" x14ac:dyDescent="0.25">
      <c r="A51" s="53" t="str">
        <f t="shared" si="5"/>
        <v>Ferrol-San Cibrao</v>
      </c>
      <c r="B51" s="54">
        <f t="shared" si="3"/>
        <v>15</v>
      </c>
      <c r="C51" s="54">
        <f t="shared" si="4"/>
        <v>5</v>
      </c>
      <c r="D51" s="54">
        <f t="shared" si="7"/>
        <v>19</v>
      </c>
      <c r="E51" s="53" t="str">
        <f t="shared" si="10"/>
        <v>Alicante</v>
      </c>
      <c r="F51" s="53">
        <f t="shared" si="8"/>
        <v>60</v>
      </c>
      <c r="G51" s="53">
        <f t="shared" si="9"/>
        <v>31</v>
      </c>
      <c r="H51" s="53"/>
      <c r="I51" s="62"/>
    </row>
    <row r="52" spans="1:9" x14ac:dyDescent="0.25">
      <c r="A52" s="53" t="str">
        <f t="shared" si="5"/>
        <v>Gijón</v>
      </c>
      <c r="B52" s="54">
        <f t="shared" si="3"/>
        <v>28</v>
      </c>
      <c r="C52" s="54">
        <f t="shared" si="4"/>
        <v>5</v>
      </c>
      <c r="D52" s="54">
        <f t="shared" si="7"/>
        <v>15</v>
      </c>
      <c r="E52" s="53" t="str">
        <f t="shared" si="10"/>
        <v>Tarragona</v>
      </c>
      <c r="F52" s="53">
        <f t="shared" si="8"/>
        <v>36</v>
      </c>
      <c r="G52" s="53">
        <f t="shared" si="9"/>
        <v>8</v>
      </c>
      <c r="H52" s="53"/>
      <c r="I52" s="62"/>
    </row>
    <row r="53" spans="1:9" x14ac:dyDescent="0.25">
      <c r="A53" s="53" t="str">
        <f t="shared" si="5"/>
        <v>Huelva</v>
      </c>
      <c r="B53" s="54">
        <f t="shared" si="3"/>
        <v>17</v>
      </c>
      <c r="C53" s="54">
        <f t="shared" si="4"/>
        <v>6</v>
      </c>
      <c r="D53" s="54">
        <f t="shared" si="7"/>
        <v>18</v>
      </c>
      <c r="E53" s="53" t="str">
        <f t="shared" si="10"/>
        <v>Gijón</v>
      </c>
      <c r="F53" s="53">
        <f t="shared" si="8"/>
        <v>28</v>
      </c>
      <c r="G53" s="53">
        <f t="shared" si="9"/>
        <v>5</v>
      </c>
      <c r="H53" s="53"/>
      <c r="I53" s="62"/>
    </row>
    <row r="54" spans="1:9" x14ac:dyDescent="0.25">
      <c r="A54" s="53" t="str">
        <f t="shared" si="5"/>
        <v>Las Palmas</v>
      </c>
      <c r="B54" s="54">
        <f t="shared" si="3"/>
        <v>673</v>
      </c>
      <c r="C54" s="54">
        <f t="shared" si="4"/>
        <v>450</v>
      </c>
      <c r="D54" s="54">
        <f t="shared" si="7"/>
        <v>3</v>
      </c>
      <c r="E54" s="53" t="str">
        <f t="shared" si="10"/>
        <v>Santander</v>
      </c>
      <c r="F54" s="53">
        <f t="shared" si="8"/>
        <v>24</v>
      </c>
      <c r="G54" s="53">
        <f t="shared" si="9"/>
        <v>3</v>
      </c>
      <c r="H54" s="53"/>
      <c r="I54" s="62"/>
    </row>
    <row r="55" spans="1:9" x14ac:dyDescent="0.25">
      <c r="A55" s="53" t="str">
        <f t="shared" si="5"/>
        <v>Málaga</v>
      </c>
      <c r="B55" s="54">
        <f t="shared" si="3"/>
        <v>285</v>
      </c>
      <c r="C55" s="54">
        <f t="shared" si="4"/>
        <v>119</v>
      </c>
      <c r="D55" s="54">
        <f t="shared" si="7"/>
        <v>7</v>
      </c>
      <c r="E55" s="53" t="e">
        <f t="shared" si="10"/>
        <v>#N/A</v>
      </c>
      <c r="F55" s="53" t="e">
        <f t="shared" si="8"/>
        <v>#N/A</v>
      </c>
      <c r="G55" s="53" t="e">
        <f t="shared" si="9"/>
        <v>#N/A</v>
      </c>
      <c r="H55" s="53"/>
      <c r="I55" s="62"/>
    </row>
    <row r="56" spans="1:9" x14ac:dyDescent="0.25">
      <c r="A56" s="53" t="str">
        <f t="shared" si="5"/>
        <v>Marín y Ría de Pontevedra</v>
      </c>
      <c r="B56" s="54">
        <f t="shared" si="3"/>
        <v>1</v>
      </c>
      <c r="C56" s="54">
        <f t="shared" si="4"/>
        <v>0</v>
      </c>
      <c r="D56" s="54">
        <f t="shared" si="7"/>
        <v>28</v>
      </c>
      <c r="E56" s="53" t="str">
        <f t="shared" si="10"/>
        <v>Huelva</v>
      </c>
      <c r="F56" s="53">
        <f t="shared" ref="F56:F66" si="11">LOOKUP(E56,$A$39:$A$66,$B$39:$B$66)</f>
        <v>17</v>
      </c>
      <c r="G56" s="53">
        <f t="shared" si="9"/>
        <v>6</v>
      </c>
      <c r="H56" s="53"/>
      <c r="I56" s="62"/>
    </row>
    <row r="57" spans="1:9" x14ac:dyDescent="0.25">
      <c r="A57" s="53" t="str">
        <f t="shared" si="5"/>
        <v>Melilla</v>
      </c>
      <c r="B57" s="54">
        <f t="shared" si="3"/>
        <v>9</v>
      </c>
      <c r="C57" s="54">
        <f t="shared" si="4"/>
        <v>2</v>
      </c>
      <c r="D57" s="54">
        <f t="shared" si="7"/>
        <v>21</v>
      </c>
      <c r="E57" s="53" t="str">
        <f t="shared" si="10"/>
        <v>Ferrol-San Cibrao</v>
      </c>
      <c r="F57" s="53">
        <f t="shared" si="11"/>
        <v>15</v>
      </c>
      <c r="G57" s="53">
        <f t="shared" si="9"/>
        <v>5</v>
      </c>
      <c r="H57" s="53"/>
      <c r="I57" s="62"/>
    </row>
    <row r="58" spans="1:9" x14ac:dyDescent="0.25">
      <c r="A58" s="53" t="str">
        <f t="shared" si="5"/>
        <v>Motril</v>
      </c>
      <c r="B58" s="54">
        <f t="shared" si="3"/>
        <v>17</v>
      </c>
      <c r="C58" s="54">
        <f t="shared" si="4"/>
        <v>8</v>
      </c>
      <c r="D58" s="54">
        <f t="shared" si="7"/>
        <v>18</v>
      </c>
      <c r="E58" s="53" t="str">
        <f t="shared" si="10"/>
        <v>Almería</v>
      </c>
      <c r="F58" s="53">
        <f t="shared" si="11"/>
        <v>14</v>
      </c>
      <c r="G58" s="53">
        <f t="shared" si="9"/>
        <v>9</v>
      </c>
      <c r="H58" s="53"/>
      <c r="I58" s="62"/>
    </row>
    <row r="59" spans="1:9" x14ac:dyDescent="0.25">
      <c r="A59" s="53" t="str">
        <f t="shared" si="5"/>
        <v>Pasaia</v>
      </c>
      <c r="B59" s="54">
        <f t="shared" si="3"/>
        <v>6</v>
      </c>
      <c r="C59" s="54">
        <f t="shared" si="4"/>
        <v>1</v>
      </c>
      <c r="D59" s="54">
        <f t="shared" si="7"/>
        <v>22</v>
      </c>
      <c r="E59" s="53" t="str">
        <f t="shared" si="10"/>
        <v>Melilla</v>
      </c>
      <c r="F59" s="53">
        <f t="shared" si="11"/>
        <v>9</v>
      </c>
      <c r="G59" s="53">
        <f t="shared" si="9"/>
        <v>2</v>
      </c>
      <c r="H59" s="53"/>
      <c r="I59" s="62"/>
    </row>
    <row r="60" spans="1:9" x14ac:dyDescent="0.25">
      <c r="A60" s="53" t="str">
        <f t="shared" si="5"/>
        <v>Santa Cruz de Tenerife</v>
      </c>
      <c r="B60" s="54">
        <f t="shared" si="3"/>
        <v>623</v>
      </c>
      <c r="C60" s="54">
        <f t="shared" si="4"/>
        <v>506</v>
      </c>
      <c r="D60" s="54">
        <f t="shared" si="7"/>
        <v>4</v>
      </c>
      <c r="E60" s="53" t="str">
        <f t="shared" si="10"/>
        <v>Pasaia</v>
      </c>
      <c r="F60" s="53">
        <f t="shared" si="11"/>
        <v>6</v>
      </c>
      <c r="G60" s="53">
        <f t="shared" si="9"/>
        <v>1</v>
      </c>
      <c r="H60" s="53"/>
      <c r="I60" s="62"/>
    </row>
    <row r="61" spans="1:9" x14ac:dyDescent="0.25">
      <c r="A61" s="53" t="str">
        <f t="shared" si="5"/>
        <v>Santander</v>
      </c>
      <c r="B61" s="54">
        <f t="shared" si="3"/>
        <v>24</v>
      </c>
      <c r="C61" s="54">
        <f t="shared" si="4"/>
        <v>3</v>
      </c>
      <c r="D61" s="54">
        <f t="shared" si="7"/>
        <v>16</v>
      </c>
      <c r="E61" s="53" t="e">
        <f t="shared" si="10"/>
        <v>#N/A</v>
      </c>
      <c r="F61" s="53" t="e">
        <f t="shared" si="11"/>
        <v>#N/A</v>
      </c>
      <c r="G61" s="53" t="e">
        <f t="shared" si="9"/>
        <v>#N/A</v>
      </c>
      <c r="H61" s="53"/>
      <c r="I61" s="62"/>
    </row>
    <row r="62" spans="1:9" x14ac:dyDescent="0.25">
      <c r="A62" s="53" t="str">
        <f t="shared" si="5"/>
        <v>Sevilla</v>
      </c>
      <c r="B62" s="54">
        <f t="shared" si="3"/>
        <v>76</v>
      </c>
      <c r="C62" s="54">
        <f t="shared" si="4"/>
        <v>24</v>
      </c>
      <c r="D62" s="54">
        <f t="shared" si="7"/>
        <v>12</v>
      </c>
      <c r="E62" s="53" t="str">
        <f t="shared" si="10"/>
        <v>Ceuta</v>
      </c>
      <c r="F62" s="53">
        <f t="shared" si="11"/>
        <v>5</v>
      </c>
      <c r="G62" s="53">
        <f t="shared" si="9"/>
        <v>4</v>
      </c>
      <c r="H62" s="53"/>
      <c r="I62" s="62"/>
    </row>
    <row r="63" spans="1:9" x14ac:dyDescent="0.25">
      <c r="A63" s="53" t="str">
        <f t="shared" si="5"/>
        <v>Tarragona</v>
      </c>
      <c r="B63" s="54">
        <f t="shared" si="3"/>
        <v>36</v>
      </c>
      <c r="C63" s="54">
        <f t="shared" si="4"/>
        <v>8</v>
      </c>
      <c r="D63" s="54">
        <f t="shared" si="7"/>
        <v>14</v>
      </c>
      <c r="E63" s="53" t="str">
        <f t="shared" si="10"/>
        <v>Avilés</v>
      </c>
      <c r="F63" s="53">
        <f t="shared" si="11"/>
        <v>3</v>
      </c>
      <c r="G63" s="53">
        <f t="shared" si="9"/>
        <v>1</v>
      </c>
      <c r="H63" s="53"/>
      <c r="I63" s="62"/>
    </row>
    <row r="64" spans="1:9" x14ac:dyDescent="0.25">
      <c r="A64" s="53" t="str">
        <f t="shared" si="5"/>
        <v>Valencia</v>
      </c>
      <c r="B64" s="54">
        <f t="shared" si="3"/>
        <v>298</v>
      </c>
      <c r="C64" s="54">
        <f t="shared" si="4"/>
        <v>95</v>
      </c>
      <c r="D64" s="54">
        <f t="shared" si="7"/>
        <v>6</v>
      </c>
      <c r="E64" s="53" t="str">
        <f t="shared" si="10"/>
        <v>Bahía de Algeciras</v>
      </c>
      <c r="F64" s="53">
        <f t="shared" si="11"/>
        <v>2</v>
      </c>
      <c r="G64" s="53">
        <f t="shared" si="9"/>
        <v>8</v>
      </c>
      <c r="H64" s="53"/>
      <c r="I64" s="62"/>
    </row>
    <row r="65" spans="1:9" x14ac:dyDescent="0.25">
      <c r="A65" s="53" t="str">
        <f t="shared" si="5"/>
        <v>Vigo</v>
      </c>
      <c r="B65" s="54">
        <f t="shared" si="3"/>
        <v>91</v>
      </c>
      <c r="C65" s="54">
        <f t="shared" si="4"/>
        <v>28</v>
      </c>
      <c r="D65" s="54">
        <f t="shared" si="7"/>
        <v>10</v>
      </c>
      <c r="E65" s="53" t="e">
        <f t="shared" si="10"/>
        <v>#N/A</v>
      </c>
      <c r="F65" s="53" t="e">
        <f t="shared" si="11"/>
        <v>#N/A</v>
      </c>
      <c r="G65" s="53" t="e">
        <f t="shared" si="9"/>
        <v>#N/A</v>
      </c>
      <c r="H65" s="53"/>
      <c r="I65" s="62"/>
    </row>
    <row r="66" spans="1:9" x14ac:dyDescent="0.25">
      <c r="A66" s="53" t="str">
        <f t="shared" si="5"/>
        <v>Vilagarcía</v>
      </c>
      <c r="B66" s="54">
        <f t="shared" si="3"/>
        <v>5</v>
      </c>
      <c r="C66" s="54">
        <f t="shared" si="4"/>
        <v>4</v>
      </c>
      <c r="D66" s="54">
        <f t="shared" si="7"/>
        <v>24</v>
      </c>
      <c r="E66" s="53" t="str">
        <f t="shared" si="10"/>
        <v>Castellón</v>
      </c>
      <c r="F66" s="53">
        <f t="shared" si="11"/>
        <v>1</v>
      </c>
      <c r="G66" s="53">
        <f t="shared" si="9"/>
        <v>2</v>
      </c>
      <c r="H66" s="53"/>
      <c r="I66" s="62"/>
    </row>
    <row r="67" spans="1:9" x14ac:dyDescent="0.25">
      <c r="A67" s="53"/>
      <c r="B67" s="53"/>
      <c r="C67" s="53"/>
      <c r="D67" s="53"/>
      <c r="E67" s="53"/>
      <c r="F67" s="53"/>
      <c r="G67" s="53"/>
      <c r="H67" s="53"/>
      <c r="I67" s="62"/>
    </row>
    <row r="68" spans="1:9" x14ac:dyDescent="0.25">
      <c r="A68" s="63"/>
      <c r="B68" s="64"/>
      <c r="C68" s="64"/>
      <c r="D68" s="64"/>
      <c r="E68" s="64"/>
      <c r="F68" s="65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A626988A-2E16-491C-B859-FF9DF9A71B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89a2cf-6078-4836-bf13-60f186c07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96185E-A3D6-4E88-BA45-DB756CED35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47340A-3113-49BA-9D41-C8AD20E21B93}">
  <ds:schemaRefs>
    <ds:schemaRef ds:uri="http://schemas.microsoft.com/office/2006/metadata/properties"/>
    <ds:schemaRef ds:uri="http://schemas.microsoft.com/office/infopath/2007/PartnerControls"/>
    <ds:schemaRef ds:uri="d989a2cf-6078-4836-bf13-60f186c072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83</vt:i4>
      </vt:variant>
    </vt:vector>
  </HeadingPairs>
  <TitlesOfParts>
    <vt:vector size="112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Raquel Bartolomé Jiménez</cp:lastModifiedBy>
  <cp:lastPrinted>2023-01-27T09:16:31Z</cp:lastPrinted>
  <dcterms:created xsi:type="dcterms:W3CDTF">2015-12-29T08:33:54Z</dcterms:created>
  <dcterms:modified xsi:type="dcterms:W3CDTF">2023-10-13T10:50:44Z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