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5.xml" ContentType="application/vnd.openxmlformats-officedocument.drawingml.chart+xml"/>
  <Override PartName="/xl/drawings/drawing2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8.xml" ContentType="application/vnd.openxmlformats-officedocument.drawing+xml"/>
  <Override PartName="/xl/charts/style25.xml" ContentType="application/vnd.ms-office.chartstyle+xml"/>
  <Override PartName="/xl/charts/colors25.xml" ContentType="application/vnd.ms-office.chartcolorstyle+xml"/>
  <Override PartName="/xl/drawings/drawing2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9FA96978-430A-499E-9D31-F1B12B3DF0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da" sheetId="29" r:id="rId1"/>
    <sheet name="Indice" sheetId="35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4" r:id="rId9"/>
    <sheet name="Pesca" sheetId="10" r:id="rId10"/>
    <sheet name="Avituallamiento" sheetId="11" r:id="rId11"/>
    <sheet name="Avi. combustibles" sheetId="32" r:id="rId12"/>
    <sheet name="Tráfico interior" sheetId="33" r:id="rId13"/>
    <sheet name="Mercancías tránsito" sheetId="12" r:id="rId14"/>
    <sheet name="Mercan. contene. tránsito" sheetId="13" r:id="rId15"/>
    <sheet name="Ro-Ro" sheetId="15" r:id="rId16"/>
    <sheet name="Ro-Ro remolques" sheetId="27" r:id="rId17"/>
    <sheet name="TEUS" sheetId="16" r:id="rId18"/>
    <sheet name="TEUS tránsito" sheetId="17" r:id="rId19"/>
    <sheet name="TEUS nacional" sheetId="18" r:id="rId20"/>
    <sheet name="TEUS exterior" sheetId="19" r:id="rId21"/>
    <sheet name="TEUS nacional y exterior" sheetId="20" r:id="rId22"/>
    <sheet name="Pasajeros total" sheetId="21" r:id="rId23"/>
    <sheet name="Pasajeros crucero" sheetId="22" r:id="rId24"/>
    <sheet name="Automóviles régimen pasaje" sheetId="23" r:id="rId25"/>
    <sheet name="Automóviles régimen mercancía" sheetId="28" r:id="rId26"/>
    <sheet name="Buques número" sheetId="24" r:id="rId27"/>
    <sheet name="Buques GT" sheetId="25" r:id="rId28"/>
    <sheet name="Cruceros" sheetId="26" r:id="rId29"/>
  </sheets>
  <definedNames>
    <definedName name="_xlnm.Print_Area" localSheetId="25">'Automóviles régimen mercancía'!$A$1:$M$37</definedName>
    <definedName name="_xlnm.Print_Area" localSheetId="24">'Automóviles régimen pasaje'!$A$1:$M$37</definedName>
    <definedName name="_xlnm.Print_Area" localSheetId="11">'Avi. combustibles'!$A$1:$M$37</definedName>
    <definedName name="_xlnm.Print_Area" localSheetId="10">Avituallamiento!$A$1:$M$37</definedName>
    <definedName name="_xlnm.Print_Area" localSheetId="27">'Buques GT'!$A$1:$M$37</definedName>
    <definedName name="_xlnm.Print_Area" localSheetId="26">'Buques número'!$A$1:$M$37</definedName>
    <definedName name="_xlnm.Print_Area" localSheetId="28">Cruceros!$A$1:$M$37</definedName>
    <definedName name="_xlnm.Print_Area" localSheetId="1">Indice!$A$1:$M$35</definedName>
    <definedName name="_xlnm.Print_Area" localSheetId="5">Líquidos!$A$1:$M$37</definedName>
    <definedName name="_xlnm.Print_Area" localSheetId="14">'Mercan. contene. tránsito'!$A$1:$M$37</definedName>
    <definedName name="_xlnm.Print_Area" localSheetId="7">'Mercancía general'!$A$1:$M$37</definedName>
    <definedName name="_xlnm.Print_Area" localSheetId="8">'Mercancías contenedores'!$A$1:$M$37</definedName>
    <definedName name="_xlnm.Print_Area" localSheetId="13">'Mercancías tránsito'!$A$1:$M$37</definedName>
    <definedName name="_xlnm.Print_Area" localSheetId="23">'Pasajeros crucero'!$A$1:$M$37</definedName>
    <definedName name="_xlnm.Print_Area" localSheetId="22">'Pasajeros total'!$A$1:$M$37</definedName>
    <definedName name="_xlnm.Print_Area" localSheetId="9">Pesca!$A$1:$M$37</definedName>
    <definedName name="_xlnm.Print_Area" localSheetId="2">'Resumen general'!$A$1:$I$39</definedName>
    <definedName name="_xlnm.Print_Area" localSheetId="15">'Ro-Ro'!$A$1:$M$37</definedName>
    <definedName name="_xlnm.Print_Area" localSheetId="16">'Ro-Ro remolques'!$A$1:$M$37</definedName>
    <definedName name="_xlnm.Print_Area" localSheetId="6">Sólidos!$A$1:$M$37</definedName>
    <definedName name="_xlnm.Print_Area" localSheetId="17">TEUS!$A$1:$M$37</definedName>
    <definedName name="_xlnm.Print_Area" localSheetId="20">'TEUS exterior'!$A$1:$M$37</definedName>
    <definedName name="_xlnm.Print_Area" localSheetId="19">'TEUS nacional'!$A$1:$M$37</definedName>
    <definedName name="_xlnm.Print_Area" localSheetId="21">'TEUS nacional y exterior'!$A$1:$M$37</definedName>
    <definedName name="_xlnm.Print_Area" localSheetId="18">'TEUS tránsito'!$A$1:$M$37</definedName>
    <definedName name="_xlnm.Print_Area" localSheetId="4">'Total presentación'!$A$1:$M$37</definedName>
    <definedName name="_xlnm.Print_Area" localSheetId="3">'Total tráfico'!$A$1:$M$37</definedName>
    <definedName name="_xlnm.Print_Area" localSheetId="12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5">'Automóviles régimen mercancía'!$D$5:$F$5</definedName>
    <definedName name="LblRes01_Acum" localSheetId="16">'Ro-Ro remolques'!$D$5:$F$5</definedName>
    <definedName name="LblRes01_Acum">'Total tráfico'!$D$5:$F$5</definedName>
    <definedName name="LblRes01_Mes" localSheetId="25">'Automóviles régimen mercancía'!$B$5:$C$5</definedName>
    <definedName name="LblRes01_Mes" localSheetId="16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4" i="26" l="1"/>
  <c r="F31" i="27" l="1"/>
  <c r="G38" i="19"/>
  <c r="G65" i="19"/>
  <c r="B7" i="35" l="1"/>
  <c r="B8" i="35"/>
  <c r="B10" i="35"/>
  <c r="B11" i="35"/>
  <c r="B12" i="35"/>
  <c r="B14" i="35"/>
  <c r="B15" i="35"/>
  <c r="B17" i="35"/>
  <c r="B18" i="35"/>
  <c r="B20" i="35"/>
  <c r="B22" i="35"/>
  <c r="B27" i="35"/>
  <c r="B31" i="35"/>
  <c r="B55" i="33" l="1"/>
  <c r="F8" i="28" l="1"/>
  <c r="F7" i="28"/>
  <c r="C35" i="28" l="1"/>
  <c r="D35" i="28"/>
  <c r="E35" i="28"/>
  <c r="B35" i="28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G33" i="4"/>
  <c r="F33" i="4"/>
  <c r="E33" i="4"/>
  <c r="D33" i="4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 l="1"/>
  <c r="F46" i="28"/>
  <c r="G51" i="28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4" i="27" l="1"/>
  <c r="F61" i="27"/>
  <c r="F45" i="27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G58" i="19" s="1"/>
  <c r="B66" i="19"/>
  <c r="A66" i="19"/>
  <c r="C65" i="19"/>
  <c r="G43" i="19" s="1"/>
  <c r="B65" i="19"/>
  <c r="A65" i="19"/>
  <c r="C64" i="19"/>
  <c r="G39" i="19" s="1"/>
  <c r="B64" i="19"/>
  <c r="A64" i="19"/>
  <c r="C63" i="19"/>
  <c r="G47" i="19" s="1"/>
  <c r="B63" i="19"/>
  <c r="A63" i="19"/>
  <c r="C62" i="19"/>
  <c r="G59" i="19" s="1"/>
  <c r="B62" i="19"/>
  <c r="A62" i="19"/>
  <c r="C61" i="19"/>
  <c r="G49" i="19" s="1"/>
  <c r="B61" i="19"/>
  <c r="A61" i="19"/>
  <c r="C60" i="19"/>
  <c r="G52" i="19" s="1"/>
  <c r="B60" i="19"/>
  <c r="A60" i="19"/>
  <c r="C59" i="19"/>
  <c r="B59" i="19"/>
  <c r="A59" i="19"/>
  <c r="C58" i="19"/>
  <c r="G66" i="19" s="1"/>
  <c r="B58" i="19"/>
  <c r="A58" i="19"/>
  <c r="C57" i="19"/>
  <c r="G61" i="19" s="1"/>
  <c r="B57" i="19"/>
  <c r="A57" i="19"/>
  <c r="C56" i="19"/>
  <c r="G51" i="19" s="1"/>
  <c r="B56" i="19"/>
  <c r="A56" i="19"/>
  <c r="C55" i="19"/>
  <c r="G56" i="19" s="1"/>
  <c r="B55" i="19"/>
  <c r="A55" i="19"/>
  <c r="C54" i="19"/>
  <c r="G45" i="19" s="1"/>
  <c r="B54" i="19"/>
  <c r="A54" i="19"/>
  <c r="C53" i="19"/>
  <c r="G57" i="19" s="1"/>
  <c r="B53" i="19"/>
  <c r="A53" i="19"/>
  <c r="C52" i="19"/>
  <c r="G46" i="19" s="1"/>
  <c r="B52" i="19"/>
  <c r="A52" i="19"/>
  <c r="C51" i="19"/>
  <c r="G55" i="19" s="1"/>
  <c r="B51" i="19"/>
  <c r="A51" i="19"/>
  <c r="C50" i="19"/>
  <c r="G60" i="19" s="1"/>
  <c r="B50" i="19"/>
  <c r="A50" i="19"/>
  <c r="C49" i="19"/>
  <c r="G44" i="19" s="1"/>
  <c r="B49" i="19"/>
  <c r="A49" i="19"/>
  <c r="C48" i="19"/>
  <c r="G48" i="19" s="1"/>
  <c r="B48" i="19"/>
  <c r="A48" i="19"/>
  <c r="C47" i="19"/>
  <c r="G42" i="19" s="1"/>
  <c r="B47" i="19"/>
  <c r="A47" i="19"/>
  <c r="C46" i="19"/>
  <c r="G40" i="19" s="1"/>
  <c r="B46" i="19"/>
  <c r="A46" i="19"/>
  <c r="C45" i="19"/>
  <c r="G62" i="19" s="1"/>
  <c r="B45" i="19"/>
  <c r="A45" i="19"/>
  <c r="C44" i="19"/>
  <c r="G50" i="19" s="1"/>
  <c r="B44" i="19"/>
  <c r="A44" i="19"/>
  <c r="C43" i="19"/>
  <c r="G41" i="19" s="1"/>
  <c r="B43" i="19"/>
  <c r="A43" i="19"/>
  <c r="C42" i="19"/>
  <c r="G63" i="19" s="1"/>
  <c r="B42" i="19"/>
  <c r="A42" i="19"/>
  <c r="C41" i="19"/>
  <c r="G54" i="19" s="1"/>
  <c r="B41" i="19"/>
  <c r="A41" i="19"/>
  <c r="C40" i="19"/>
  <c r="G53" i="19" s="1"/>
  <c r="B40" i="19"/>
  <c r="A40" i="19"/>
  <c r="C39" i="19"/>
  <c r="G64" i="19" s="1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I23" i="4"/>
  <c r="D13" i="4"/>
  <c r="E10" i="4"/>
  <c r="D18" i="4"/>
  <c r="D19" i="4" s="1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I10" i="4" l="1"/>
  <c r="E19" i="4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F43" i="19"/>
  <c r="F40" i="19"/>
  <c r="F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F45" i="19"/>
  <c r="F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F48" i="19"/>
  <c r="F51" i="19"/>
  <c r="F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F39" i="19"/>
  <c r="F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F55" i="19"/>
  <c r="F60" i="19"/>
  <c r="F62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<sst xmlns="http://schemas.openxmlformats.org/spreadsheetml/2006/main" count="959" uniqueCount="167">
  <si>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</si>
  <si>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</si>
  <si>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</si>
  <si>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</si>
  <si>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</si>
  <si>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</si>
  <si>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</si>
  <si>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</si>
  <si>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</si>
  <si>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</si>
  <si>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</si>
  <si>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</si>
  <si>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</si>
  <si>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</si>
  <si>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</si>
  <si>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</si>
  <si>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</si>
  <si>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</si>
  <si>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</si>
  <si>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</si>
  <si>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</si>
  <si>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</si>
  <si>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</si>
  <si>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</si>
  <si>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</si>
  <si>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</si>
  <si>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</si>
  <si>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</si>
  <si>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</si>
  <si>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</si>
  <si>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MELILLA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</si>
  <si>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</si>
  <si>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</si>
  <si>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</si>
  <si>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</si>
  <si>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</si>
  <si>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</si>
  <si>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</si>
  <si>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</si>
  <si>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</si>
  <si>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</si>
  <si>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</si>
  <si>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Departamento de Estadística</t>
  </si>
  <si>
    <t>RESUMEN GENERAL DEL TRÁFICO PORTUARIO*</t>
  </si>
  <si>
    <t>ÍNDICE</t>
  </si>
  <si>
    <t>RESUMEN GENERAL DEL TRÁFICO PORTUARIO</t>
  </si>
  <si>
    <t>TRÁFICO PORTUARIO</t>
  </si>
  <si>
    <t>1.1.</t>
  </si>
  <si>
    <t>MERCANCÍAS SEGÚN SU FORMA DE PRESENTACIÓN</t>
  </si>
  <si>
    <t>GRANELES LÍQUIDOS</t>
  </si>
  <si>
    <t>GRANELES SÓLIDOS</t>
  </si>
  <si>
    <t>MERCANCÍA GENERAL</t>
  </si>
  <si>
    <t>4.1.</t>
  </si>
  <si>
    <t>MERCANCÍAS EN CONTENEDORES</t>
  </si>
  <si>
    <t>TRÁFICO INTERIOR</t>
  </si>
  <si>
    <t>MERCANCÍAS EN TRÁNSITO</t>
  </si>
  <si>
    <t>8.1.</t>
  </si>
  <si>
    <t>MERCANCÍAS EN CONTENEDORES EN TRÁNSITO</t>
  </si>
  <si>
    <t>9.1.</t>
  </si>
  <si>
    <t>TRÁFICO RO-RO DE REMOLQUES, SEMIRREMOLQUES Y PLATAFORMAS (unidades)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</si>
  <si>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</si>
  <si>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</si>
  <si>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</si>
  <si>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</si>
  <si>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</si>
  <si>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</si>
  <si>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</si>
  <si>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</si>
  <si>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</si>
  <si>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11.1.</t>
  </si>
  <si>
    <t>TURISMOS, AUTOBUSES Y CAMIONES EN REGIMEN DE MERCANCÍA (unidades)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</si>
  <si>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</si>
  <si>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</si>
  <si>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</si>
  <si>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</si>
  <si>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</si>
  <si>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</si>
  <si>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</si>
  <si>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</si>
  <si>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</si>
  <si>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</si>
  <si>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</si>
  <si>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</si>
  <si>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</si>
  <si>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</si>
  <si>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</si>
  <si>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</si>
  <si>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</si>
  <si>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</si>
  <si>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</si>
  <si>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</si>
  <si>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</si>
  <si>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</si>
  <si>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</si>
  <si>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</si>
  <si>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</si>
  <si>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</si>
  <si>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</si>
  <si>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</si>
  <si>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</si>
  <si>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</si>
  <si>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</si>
  <si>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</si>
  <si>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</si>
  <si>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</si>
  <si>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</si>
  <si>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</si>
  <si>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</si>
  <si>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</si>
  <si>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</si>
  <si>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</si>
  <si>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</si>
  <si>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</si>
  <si>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</si>
  <si>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</si>
  <si>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</si>
  <si>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</si>
  <si>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</si>
  <si>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</si>
  <si>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</si>
  <si>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6.1. AVITUALLAMIENTO DE COMBUSTIBLES LÍQUIDOS</t>
  </si>
  <si>
    <t>1. TRÁFICO PORTUARIO (toneladas)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</si>
  <si>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</si>
  <si>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</si>
  <si>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</si>
  <si>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</si>
  <si>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</si>
  <si>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</si>
  <si>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</si>
  <si>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</si>
  <si>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</si>
  <si>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12.2.</t>
  </si>
  <si>
    <t>12.1.</t>
  </si>
  <si>
    <t>AVITUALLAMIENTO COMBUSTIBLES LÍQUIDOS</t>
  </si>
  <si>
    <t>6.1.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</si>
  <si>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</si>
  <si>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</si>
  <si>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</si>
  <si>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</si>
  <si>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</si>
  <si>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</si>
  <si>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</si>
  <si>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</si>
  <si>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</si>
  <si>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</si>
  <si>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</si>
  <si>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</si>
  <si>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</si>
  <si>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</si>
  <si>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</si>
  <si>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</si>
  <si>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</si>
  <si>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</si>
  <si>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</si>
  <si>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</si>
  <si>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</si>
  <si>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</si>
  <si>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</si>
  <si>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</si>
  <si>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</si>
  <si>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</si>
  <si>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</si>
  <si>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</si>
  <si>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Mes diciembre</t>
  </si>
  <si>
    <t>Diciembre 2021</t>
  </si>
  <si>
    <t>* DATOS DE CIERRE DEFINITIVOS</t>
  </si>
  <si>
    <t>Fecha: 30/01/2023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</si>
</sst>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22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33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4" fontId="4" fillId="2" borderId="9" xfId="0" applyNumberFormat="1" applyFon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0" fontId="2" fillId="5" borderId="9" xfId="0" applyFont="1" applyFill="1" applyBorder="1" applyAlignment="1">
      <alignment horizontal="lef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4" fontId="3" fillId="2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6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105075781</c:v>
                </c:pt>
                <c:pt idx="1">
                  <c:v>85269726</c:v>
                </c:pt>
                <c:pt idx="2">
                  <c:v>66410581</c:v>
                </c:pt>
                <c:pt idx="3">
                  <c:v>31298985</c:v>
                </c:pt>
                <c:pt idx="4">
                  <c:v>31275930</c:v>
                </c:pt>
                <c:pt idx="5">
                  <c:v>31213499</c:v>
                </c:pt>
                <c:pt idx="6">
                  <c:v>30685994</c:v>
                </c:pt>
                <c:pt idx="7">
                  <c:v>28208603</c:v>
                </c:pt>
                <c:pt idx="8">
                  <c:v>21237328</c:v>
                </c:pt>
                <c:pt idx="9">
                  <c:v>16668339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107323349.76299958</c:v>
                </c:pt>
                <c:pt idx="1">
                  <c:v>80882224.232999995</c:v>
                </c:pt>
                <c:pt idx="2">
                  <c:v>59497429.154309496</c:v>
                </c:pt>
                <c:pt idx="3">
                  <c:v>29645138</c:v>
                </c:pt>
                <c:pt idx="4">
                  <c:v>26508631.862</c:v>
                </c:pt>
                <c:pt idx="5">
                  <c:v>32894926.706000008</c:v>
                </c:pt>
                <c:pt idx="6">
                  <c:v>29919219.951000001</c:v>
                </c:pt>
                <c:pt idx="7">
                  <c:v>25767949.743000001</c:v>
                </c:pt>
                <c:pt idx="8">
                  <c:v>18541539.511</c:v>
                </c:pt>
                <c:pt idx="9">
                  <c:v>16131487.341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99377930</c:v>
                </c:pt>
                <c:pt idx="1">
                  <c:v>84850755</c:v>
                </c:pt>
                <c:pt idx="2">
                  <c:v>64973291</c:v>
                </c:pt>
                <c:pt idx="3">
                  <c:v>31182511</c:v>
                </c:pt>
                <c:pt idx="4">
                  <c:v>31168041</c:v>
                </c:pt>
                <c:pt idx="5">
                  <c:v>31035919</c:v>
                </c:pt>
                <c:pt idx="6">
                  <c:v>30401726</c:v>
                </c:pt>
                <c:pt idx="7">
                  <c:v>25929254</c:v>
                </c:pt>
                <c:pt idx="8">
                  <c:v>21202092</c:v>
                </c:pt>
                <c:pt idx="9">
                  <c:v>16618684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Huelva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103595896.01899958</c:v>
                </c:pt>
                <c:pt idx="1">
                  <c:v>80544637</c:v>
                </c:pt>
                <c:pt idx="2">
                  <c:v>58471200.479309499</c:v>
                </c:pt>
                <c:pt idx="3">
                  <c:v>29544082</c:v>
                </c:pt>
                <c:pt idx="4">
                  <c:v>26341217</c:v>
                </c:pt>
                <c:pt idx="5">
                  <c:v>32708472.639000006</c:v>
                </c:pt>
                <c:pt idx="6">
                  <c:v>29672943</c:v>
                </c:pt>
                <c:pt idx="7">
                  <c:v>23437158</c:v>
                </c:pt>
                <c:pt idx="8">
                  <c:v>18506727.399999999</c:v>
                </c:pt>
                <c:pt idx="9">
                  <c:v>16103154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Cartagena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Las Palmas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28126069</c:v>
                </c:pt>
                <c:pt idx="1">
                  <c:v>24181628</c:v>
                </c:pt>
                <c:pt idx="2">
                  <c:v>24047180</c:v>
                </c:pt>
                <c:pt idx="3">
                  <c:v>21141198</c:v>
                </c:pt>
                <c:pt idx="4">
                  <c:v>17764532</c:v>
                </c:pt>
                <c:pt idx="5">
                  <c:v>12344965</c:v>
                </c:pt>
                <c:pt idx="6">
                  <c:v>9912711</c:v>
                </c:pt>
                <c:pt idx="7">
                  <c:v>8256892</c:v>
                </c:pt>
                <c:pt idx="8">
                  <c:v>7996655</c:v>
                </c:pt>
                <c:pt idx="9">
                  <c:v>3867779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Cartagena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Castellón</c:v>
                </c:pt>
                <c:pt idx="7">
                  <c:v>Las Palmas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28312085</c:v>
                </c:pt>
                <c:pt idx="1">
                  <c:v>23486206</c:v>
                </c:pt>
                <c:pt idx="2">
                  <c:v>25161497.875999987</c:v>
                </c:pt>
                <c:pt idx="3">
                  <c:v>18319624</c:v>
                </c:pt>
                <c:pt idx="4">
                  <c:v>18156750</c:v>
                </c:pt>
                <c:pt idx="5">
                  <c:v>12862069.376</c:v>
                </c:pt>
                <c:pt idx="6">
                  <c:v>9801550.4000000004</c:v>
                </c:pt>
                <c:pt idx="7">
                  <c:v>7817669</c:v>
                </c:pt>
                <c:pt idx="8">
                  <c:v>7116313</c:v>
                </c:pt>
                <c:pt idx="9">
                  <c:v>2673188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Castellón</c:v>
                </c:pt>
                <c:pt idx="2">
                  <c:v>Tarragona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Huelva</c:v>
                </c:pt>
                <c:pt idx="6">
                  <c:v>Bilbao</c:v>
                </c:pt>
                <c:pt idx="7">
                  <c:v>Barcelona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14209772</c:v>
                </c:pt>
                <c:pt idx="1">
                  <c:v>9385244</c:v>
                </c:pt>
                <c:pt idx="2">
                  <c:v>7744291</c:v>
                </c:pt>
                <c:pt idx="3">
                  <c:v>6021397</c:v>
                </c:pt>
                <c:pt idx="4">
                  <c:v>5994200</c:v>
                </c:pt>
                <c:pt idx="5">
                  <c:v>5029739</c:v>
                </c:pt>
                <c:pt idx="6">
                  <c:v>4651321</c:v>
                </c:pt>
                <c:pt idx="7">
                  <c:v>4459744</c:v>
                </c:pt>
                <c:pt idx="8">
                  <c:v>4188630</c:v>
                </c:pt>
                <c:pt idx="9">
                  <c:v>3537849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Castellón</c:v>
                </c:pt>
                <c:pt idx="2">
                  <c:v>Tarragona</c:v>
                </c:pt>
                <c:pt idx="3">
                  <c:v>Cartagena</c:v>
                </c:pt>
                <c:pt idx="4">
                  <c:v>Ferrol-San Cibrao</c:v>
                </c:pt>
                <c:pt idx="5">
                  <c:v>Huelva</c:v>
                </c:pt>
                <c:pt idx="6">
                  <c:v>Bilbao</c:v>
                </c:pt>
                <c:pt idx="7">
                  <c:v>Barcelona</c:v>
                </c:pt>
                <c:pt idx="8">
                  <c:v>Almería</c:v>
                </c:pt>
                <c:pt idx="9">
                  <c:v>Santander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13616321</c:v>
                </c:pt>
                <c:pt idx="1">
                  <c:v>6727253</c:v>
                </c:pt>
                <c:pt idx="2">
                  <c:v>6480982</c:v>
                </c:pt>
                <c:pt idx="3">
                  <c:v>6469064.8470000001</c:v>
                </c:pt>
                <c:pt idx="4">
                  <c:v>6371480</c:v>
                </c:pt>
                <c:pt idx="5">
                  <c:v>4886834</c:v>
                </c:pt>
                <c:pt idx="6">
                  <c:v>3667962</c:v>
                </c:pt>
                <c:pt idx="7">
                  <c:v>4012866.7379999999</c:v>
                </c:pt>
                <c:pt idx="8">
                  <c:v>3460895</c:v>
                </c:pt>
                <c:pt idx="9">
                  <c:v>3026140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Santander</c:v>
                </c:pt>
                <c:pt idx="9">
                  <c:v>Málaga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78823912</c:v>
                </c:pt>
                <c:pt idx="1">
                  <c:v>70587413</c:v>
                </c:pt>
                <c:pt idx="2">
                  <c:v>48168582</c:v>
                </c:pt>
                <c:pt idx="3">
                  <c:v>17248633</c:v>
                </c:pt>
                <c:pt idx="4">
                  <c:v>12256053</c:v>
                </c:pt>
                <c:pt idx="5">
                  <c:v>8766658</c:v>
                </c:pt>
                <c:pt idx="6">
                  <c:v>7196030</c:v>
                </c:pt>
                <c:pt idx="7">
                  <c:v>4253658</c:v>
                </c:pt>
                <c:pt idx="8">
                  <c:v>2990965</c:v>
                </c:pt>
                <c:pt idx="9">
                  <c:v>2690740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Santander</c:v>
                </c:pt>
                <c:pt idx="9">
                  <c:v>Málaga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76011953</c:v>
                </c:pt>
                <c:pt idx="1">
                  <c:v>74731048.882999569</c:v>
                </c:pt>
                <c:pt idx="2">
                  <c:v>41596264.365309499</c:v>
                </c:pt>
                <c:pt idx="3">
                  <c:v>15222571</c:v>
                </c:pt>
                <c:pt idx="4">
                  <c:v>10823326</c:v>
                </c:pt>
                <c:pt idx="5">
                  <c:v>7719370</c:v>
                </c:pt>
                <c:pt idx="6">
                  <c:v>6671139</c:v>
                </c:pt>
                <c:pt idx="7">
                  <c:v>3978247.7620000094</c:v>
                </c:pt>
                <c:pt idx="8">
                  <c:v>2597898</c:v>
                </c:pt>
                <c:pt idx="9">
                  <c:v>1061609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Bahía de Cádiz</c:v>
                </c:pt>
                <c:pt idx="9">
                  <c:v>Castellón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64017231</c:v>
                </c:pt>
                <c:pt idx="1">
                  <c:v>58728590</c:v>
                </c:pt>
                <c:pt idx="2">
                  <c:v>37455575</c:v>
                </c:pt>
                <c:pt idx="3">
                  <c:v>13060685</c:v>
                </c:pt>
                <c:pt idx="4">
                  <c:v>5656436</c:v>
                </c:pt>
                <c:pt idx="5">
                  <c:v>3611406</c:v>
                </c:pt>
                <c:pt idx="6">
                  <c:v>2986304</c:v>
                </c:pt>
                <c:pt idx="7">
                  <c:v>2252411</c:v>
                </c:pt>
                <c:pt idx="8">
                  <c:v>1748766</c:v>
                </c:pt>
                <c:pt idx="9">
                  <c:v>1713789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Bahía de Cádiz</c:v>
                </c:pt>
                <c:pt idx="9">
                  <c:v>Castellón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63264401</c:v>
                </c:pt>
                <c:pt idx="1">
                  <c:v>65434200.5</c:v>
                </c:pt>
                <c:pt idx="2">
                  <c:v>31975633.050976198</c:v>
                </c:pt>
                <c:pt idx="3">
                  <c:v>11445173</c:v>
                </c:pt>
                <c:pt idx="4">
                  <c:v>5182838</c:v>
                </c:pt>
                <c:pt idx="5">
                  <c:v>3202652</c:v>
                </c:pt>
                <c:pt idx="6">
                  <c:v>2780286.7859999901</c:v>
                </c:pt>
                <c:pt idx="7">
                  <c:v>617003</c:v>
                </c:pt>
                <c:pt idx="8">
                  <c:v>937299.5</c:v>
                </c:pt>
                <c:pt idx="9">
                  <c:v>1850193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Gijón</c:v>
                </c:pt>
                <c:pt idx="5">
                  <c:v>Bahía de Cádiz</c:v>
                </c:pt>
                <c:pt idx="6">
                  <c:v>Santander</c:v>
                </c:pt>
                <c:pt idx="7">
                  <c:v>Almería</c:v>
                </c:pt>
                <c:pt idx="8">
                  <c:v>Santa Cruz de Tenerife</c:v>
                </c:pt>
                <c:pt idx="9">
                  <c:v>Castellón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36581</c:v>
                </c:pt>
                <c:pt idx="1">
                  <c:v>28331</c:v>
                </c:pt>
                <c:pt idx="2">
                  <c:v>18811</c:v>
                </c:pt>
                <c:pt idx="3">
                  <c:v>18702</c:v>
                </c:pt>
                <c:pt idx="4">
                  <c:v>14882</c:v>
                </c:pt>
                <c:pt idx="5">
                  <c:v>14155</c:v>
                </c:pt>
                <c:pt idx="6">
                  <c:v>5366</c:v>
                </c:pt>
                <c:pt idx="7">
                  <c:v>3923</c:v>
                </c:pt>
                <c:pt idx="8">
                  <c:v>3502</c:v>
                </c:pt>
                <c:pt idx="9">
                  <c:v>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Avilés</c:v>
                </c:pt>
                <c:pt idx="4">
                  <c:v>Gijón</c:v>
                </c:pt>
                <c:pt idx="5">
                  <c:v>Bahía de Cádiz</c:v>
                </c:pt>
                <c:pt idx="6">
                  <c:v>Santander</c:v>
                </c:pt>
                <c:pt idx="7">
                  <c:v>Almería</c:v>
                </c:pt>
                <c:pt idx="8">
                  <c:v>Santa Cruz de Tenerife</c:v>
                </c:pt>
                <c:pt idx="9">
                  <c:v>Castellón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36796.39</c:v>
                </c:pt>
                <c:pt idx="1">
                  <c:v>33299</c:v>
                </c:pt>
                <c:pt idx="2">
                  <c:v>20461.645</c:v>
                </c:pt>
                <c:pt idx="3">
                  <c:v>17811.315000000002</c:v>
                </c:pt>
                <c:pt idx="4">
                  <c:v>8922.3410000000003</c:v>
                </c:pt>
                <c:pt idx="5">
                  <c:v>14026.361000000001</c:v>
                </c:pt>
                <c:pt idx="6">
                  <c:v>4493.567</c:v>
                </c:pt>
                <c:pt idx="7">
                  <c:v>3914.9259999999999</c:v>
                </c:pt>
                <c:pt idx="8">
                  <c:v>4546.9050000000007</c:v>
                </c:pt>
                <c:pt idx="9">
                  <c:v>3275.1109999999999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Cartagena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3108689</c:v>
                </c:pt>
                <c:pt idx="1">
                  <c:v>2278145</c:v>
                </c:pt>
                <c:pt idx="2">
                  <c:v>1435122</c:v>
                </c:pt>
                <c:pt idx="3">
                  <c:v>478899</c:v>
                </c:pt>
                <c:pt idx="4">
                  <c:v>444591</c:v>
                </c:pt>
                <c:pt idx="5">
                  <c:v>417914</c:v>
                </c:pt>
                <c:pt idx="6">
                  <c:v>210753</c:v>
                </c:pt>
                <c:pt idx="7">
                  <c:v>177157</c:v>
                </c:pt>
                <c:pt idx="8">
                  <c:v>129671</c:v>
                </c:pt>
                <c:pt idx="9">
                  <c:v>116474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Cartagena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1982166</c:v>
                </c:pt>
                <c:pt idx="1">
                  <c:v>2329507</c:v>
                </c:pt>
                <c:pt idx="2">
                  <c:v>1024041.2299999999</c:v>
                </c:pt>
                <c:pt idx="3">
                  <c:v>555985</c:v>
                </c:pt>
                <c:pt idx="4">
                  <c:v>497617</c:v>
                </c:pt>
                <c:pt idx="5">
                  <c:v>336071</c:v>
                </c:pt>
                <c:pt idx="6">
                  <c:v>156752</c:v>
                </c:pt>
                <c:pt idx="7">
                  <c:v>185950</c:v>
                </c:pt>
                <c:pt idx="8">
                  <c:v>122432</c:v>
                </c:pt>
                <c:pt idx="9">
                  <c:v>101056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'Avi. combustibles'!$F$38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'Avi. combustibles'!$F$39:$F$48</c:f>
              <c:numCache>
                <c:formatCode>General</c:formatCode>
                <c:ptCount val="10"/>
                <c:pt idx="0">
                  <c:v>2942643</c:v>
                </c:pt>
                <c:pt idx="1">
                  <c:v>2077818</c:v>
                </c:pt>
                <c:pt idx="2">
                  <c:v>1278910</c:v>
                </c:pt>
                <c:pt idx="3">
                  <c:v>464192</c:v>
                </c:pt>
                <c:pt idx="4">
                  <c:v>372977</c:v>
                </c:pt>
                <c:pt idx="5">
                  <c:v>371341</c:v>
                </c:pt>
                <c:pt idx="6">
                  <c:v>190134</c:v>
                </c:pt>
                <c:pt idx="7">
                  <c:v>63681</c:v>
                </c:pt>
                <c:pt idx="8">
                  <c:v>60683</c:v>
                </c:pt>
                <c:pt idx="9">
                  <c:v>53788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'Avi. combustibles'!$G$38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Valencia</c:v>
                </c:pt>
                <c:pt idx="6">
                  <c:v>Huelva</c:v>
                </c:pt>
                <c:pt idx="7">
                  <c:v>Vigo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'Avi. combustibles'!$G$39:$G$48</c:f>
              <c:numCache>
                <c:formatCode>General</c:formatCode>
                <c:ptCount val="10"/>
                <c:pt idx="0">
                  <c:v>1808368</c:v>
                </c:pt>
                <c:pt idx="1">
                  <c:v>2114032</c:v>
                </c:pt>
                <c:pt idx="2">
                  <c:v>904953.72199999995</c:v>
                </c:pt>
                <c:pt idx="3">
                  <c:v>541380</c:v>
                </c:pt>
                <c:pt idx="4">
                  <c:v>383369</c:v>
                </c:pt>
                <c:pt idx="5">
                  <c:v>283263</c:v>
                </c:pt>
                <c:pt idx="6">
                  <c:v>135613</c:v>
                </c:pt>
                <c:pt idx="7">
                  <c:v>60624</c:v>
                </c:pt>
                <c:pt idx="8">
                  <c:v>53558</c:v>
                </c:pt>
                <c:pt idx="9">
                  <c:v>20156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Avilés</c:v>
                </c:pt>
                <c:pt idx="3">
                  <c:v>Ferrol-San Cibrao</c:v>
                </c:pt>
                <c:pt idx="4">
                  <c:v>Tarragona</c:v>
                </c:pt>
                <c:pt idx="5">
                  <c:v>Santa Cruz de Tenerife</c:v>
                </c:pt>
                <c:pt idx="6">
                  <c:v>A Coruña</c:v>
                </c:pt>
                <c:pt idx="7">
                  <c:v>Las Palmas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2588251</c:v>
                </c:pt>
                <c:pt idx="1">
                  <c:v>73337</c:v>
                </c:pt>
                <c:pt idx="2">
                  <c:v>10001</c:v>
                </c:pt>
                <c:pt idx="3">
                  <c:v>4972</c:v>
                </c:pt>
                <c:pt idx="4">
                  <c:v>3570</c:v>
                </c:pt>
                <c:pt idx="5">
                  <c:v>1034</c:v>
                </c:pt>
                <c:pt idx="6">
                  <c:v>619</c:v>
                </c:pt>
                <c:pt idx="7">
                  <c:v>1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Huelva</c:v>
                </c:pt>
                <c:pt idx="2">
                  <c:v>Avilés</c:v>
                </c:pt>
                <c:pt idx="3">
                  <c:v>Ferrol-San Cibrao</c:v>
                </c:pt>
                <c:pt idx="4">
                  <c:v>Tarragona</c:v>
                </c:pt>
                <c:pt idx="5">
                  <c:v>Santa Cruz de Tenerife</c:v>
                </c:pt>
                <c:pt idx="6">
                  <c:v>A Coruña</c:v>
                </c:pt>
                <c:pt idx="7">
                  <c:v>Las Palmas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1744400.1840000001</c:v>
                </c:pt>
                <c:pt idx="1">
                  <c:v>89363</c:v>
                </c:pt>
                <c:pt idx="2">
                  <c:v>0</c:v>
                </c:pt>
                <c:pt idx="3">
                  <c:v>0</c:v>
                </c:pt>
                <c:pt idx="4">
                  <c:v>99245</c:v>
                </c:pt>
                <c:pt idx="5">
                  <c:v>1534</c:v>
                </c:pt>
                <c:pt idx="6">
                  <c:v>0</c:v>
                </c:pt>
                <c:pt idx="7">
                  <c:v>2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Málaga</c:v>
                </c:pt>
                <c:pt idx="7">
                  <c:v>Bahía de Cádiz</c:v>
                </c:pt>
                <c:pt idx="8">
                  <c:v>Santa Cruz de Tenerife</c:v>
                </c:pt>
                <c:pt idx="9">
                  <c:v>Gijón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65954089</c:v>
                </c:pt>
                <c:pt idx="1">
                  <c:v>36601812</c:v>
                </c:pt>
                <c:pt idx="2">
                  <c:v>22944117</c:v>
                </c:pt>
                <c:pt idx="3">
                  <c:v>13593061</c:v>
                </c:pt>
                <c:pt idx="4">
                  <c:v>2805553</c:v>
                </c:pt>
                <c:pt idx="5">
                  <c:v>2603281</c:v>
                </c:pt>
                <c:pt idx="6">
                  <c:v>2093769</c:v>
                </c:pt>
                <c:pt idx="7">
                  <c:v>1636471</c:v>
                </c:pt>
                <c:pt idx="8">
                  <c:v>619076</c:v>
                </c:pt>
                <c:pt idx="9">
                  <c:v>550519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Málaga</c:v>
                </c:pt>
                <c:pt idx="7">
                  <c:v>Bahía de Cádiz</c:v>
                </c:pt>
                <c:pt idx="8">
                  <c:v>Santa Cruz de Tenerife</c:v>
                </c:pt>
                <c:pt idx="9">
                  <c:v>Gijón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73786102.237000167</c:v>
                </c:pt>
                <c:pt idx="1">
                  <c:v>39366648</c:v>
                </c:pt>
                <c:pt idx="2">
                  <c:v>20160357.382166699</c:v>
                </c:pt>
                <c:pt idx="3">
                  <c:v>12073437</c:v>
                </c:pt>
                <c:pt idx="4">
                  <c:v>2934073</c:v>
                </c:pt>
                <c:pt idx="5">
                  <c:v>1412344</c:v>
                </c:pt>
                <c:pt idx="6">
                  <c:v>403133</c:v>
                </c:pt>
                <c:pt idx="7">
                  <c:v>1628064</c:v>
                </c:pt>
                <c:pt idx="8">
                  <c:v>488969.8</c:v>
                </c:pt>
                <c:pt idx="9">
                  <c:v>3198813.7350000003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Vigo</c:v>
                </c:pt>
                <c:pt idx="8">
                  <c:v>Castellón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52695003</c:v>
                </c:pt>
                <c:pt idx="1">
                  <c:v>35900587</c:v>
                </c:pt>
                <c:pt idx="2">
                  <c:v>17922205</c:v>
                </c:pt>
                <c:pt idx="3">
                  <c:v>9036094</c:v>
                </c:pt>
                <c:pt idx="4">
                  <c:v>1969857</c:v>
                </c:pt>
                <c:pt idx="5">
                  <c:v>571249</c:v>
                </c:pt>
                <c:pt idx="6">
                  <c:v>474420</c:v>
                </c:pt>
                <c:pt idx="7">
                  <c:v>145962</c:v>
                </c:pt>
                <c:pt idx="8">
                  <c:v>74519</c:v>
                </c:pt>
                <c:pt idx="9">
                  <c:v>28822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Vigo</c:v>
                </c:pt>
                <c:pt idx="8">
                  <c:v>Castellón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59827039.028000176</c:v>
                </c:pt>
                <c:pt idx="1">
                  <c:v>38993991</c:v>
                </c:pt>
                <c:pt idx="2">
                  <c:v>14598692.944166699</c:v>
                </c:pt>
                <c:pt idx="3">
                  <c:v>7645537</c:v>
                </c:pt>
                <c:pt idx="4">
                  <c:v>326596</c:v>
                </c:pt>
                <c:pt idx="5">
                  <c:v>408928.5</c:v>
                </c:pt>
                <c:pt idx="6">
                  <c:v>342063</c:v>
                </c:pt>
                <c:pt idx="7">
                  <c:v>147215.9929999999</c:v>
                </c:pt>
                <c:pt idx="8">
                  <c:v>42167</c:v>
                </c:pt>
                <c:pt idx="9">
                  <c:v>22065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12863187</c:v>
                </c:pt>
                <c:pt idx="1">
                  <c:v>12154705</c:v>
                </c:pt>
                <c:pt idx="2">
                  <c:v>11696222</c:v>
                </c:pt>
                <c:pt idx="3">
                  <c:v>11091756</c:v>
                </c:pt>
                <c:pt idx="4">
                  <c:v>4038354</c:v>
                </c:pt>
                <c:pt idx="5">
                  <c:v>3772772</c:v>
                </c:pt>
                <c:pt idx="6">
                  <c:v>2430499</c:v>
                </c:pt>
                <c:pt idx="7">
                  <c:v>1071527</c:v>
                </c:pt>
                <c:pt idx="8">
                  <c:v>896437</c:v>
                </c:pt>
                <c:pt idx="9">
                  <c:v>856229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Valencia</c:v>
                </c:pt>
                <c:pt idx="1">
                  <c:v>Baleares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Bilbao</c:v>
                </c:pt>
                <c:pt idx="9">
                  <c:v>Almería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11223554</c:v>
                </c:pt>
                <c:pt idx="1">
                  <c:v>10712184</c:v>
                </c:pt>
                <c:pt idx="2">
                  <c:v>9141084.0739999581</c:v>
                </c:pt>
                <c:pt idx="3">
                  <c:v>9668363.1556666736</c:v>
                </c:pt>
                <c:pt idx="4">
                  <c:v>3686305</c:v>
                </c:pt>
                <c:pt idx="5">
                  <c:v>3736122</c:v>
                </c:pt>
                <c:pt idx="6">
                  <c:v>2152254</c:v>
                </c:pt>
                <c:pt idx="7">
                  <c:v>1017609.6239999991</c:v>
                </c:pt>
                <c:pt idx="8">
                  <c:v>717321</c:v>
                </c:pt>
                <c:pt idx="9">
                  <c:v>654554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Santander</c:v>
                </c:pt>
                <c:pt idx="6">
                  <c:v>Baleares</c:v>
                </c:pt>
                <c:pt idx="7">
                  <c:v>Huelva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340064</c:v>
                </c:pt>
                <c:pt idx="1">
                  <c:v>218546</c:v>
                </c:pt>
                <c:pt idx="2">
                  <c:v>153458</c:v>
                </c:pt>
                <c:pt idx="3">
                  <c:v>116986</c:v>
                </c:pt>
                <c:pt idx="4">
                  <c:v>108522</c:v>
                </c:pt>
                <c:pt idx="5">
                  <c:v>40292</c:v>
                </c:pt>
                <c:pt idx="6">
                  <c:v>37447</c:v>
                </c:pt>
                <c:pt idx="7">
                  <c:v>22716</c:v>
                </c:pt>
                <c:pt idx="8">
                  <c:v>22346</c:v>
                </c:pt>
                <c:pt idx="9">
                  <c:v>21843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Santander</c:v>
                </c:pt>
                <c:pt idx="6">
                  <c:v>Baleares</c:v>
                </c:pt>
                <c:pt idx="7">
                  <c:v>Huelva</c:v>
                </c:pt>
                <c:pt idx="8">
                  <c:v>Bilbao</c:v>
                </c:pt>
                <c:pt idx="9">
                  <c:v>Melilla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289253</c:v>
                </c:pt>
                <c:pt idx="1">
                  <c:v>181964</c:v>
                </c:pt>
                <c:pt idx="2">
                  <c:v>137353</c:v>
                </c:pt>
                <c:pt idx="3">
                  <c:v>118006</c:v>
                </c:pt>
                <c:pt idx="4">
                  <c:v>103500</c:v>
                </c:pt>
                <c:pt idx="5">
                  <c:v>34429</c:v>
                </c:pt>
                <c:pt idx="6">
                  <c:v>21824</c:v>
                </c:pt>
                <c:pt idx="7">
                  <c:v>23510</c:v>
                </c:pt>
                <c:pt idx="8">
                  <c:v>17040</c:v>
                </c:pt>
                <c:pt idx="9">
                  <c:v>21115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Bahía de Cádiz</c:v>
                </c:pt>
                <c:pt idx="9">
                  <c:v>Alicante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5604478</c:v>
                </c:pt>
                <c:pt idx="1">
                  <c:v>4799497</c:v>
                </c:pt>
                <c:pt idx="2">
                  <c:v>3531324</c:v>
                </c:pt>
                <c:pt idx="3">
                  <c:v>1176501</c:v>
                </c:pt>
                <c:pt idx="4">
                  <c:v>538917</c:v>
                </c:pt>
                <c:pt idx="5">
                  <c:v>435909</c:v>
                </c:pt>
                <c:pt idx="6">
                  <c:v>239302</c:v>
                </c:pt>
                <c:pt idx="7">
                  <c:v>236811</c:v>
                </c:pt>
                <c:pt idx="8">
                  <c:v>214868</c:v>
                </c:pt>
                <c:pt idx="9">
                  <c:v>173058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Málaga</c:v>
                </c:pt>
                <c:pt idx="8">
                  <c:v>Bahía de Cádiz</c:v>
                </c:pt>
                <c:pt idx="9">
                  <c:v>Alicante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5428307</c:v>
                </c:pt>
                <c:pt idx="1">
                  <c:v>5107873</c:v>
                </c:pt>
                <c:pt idx="2">
                  <c:v>2958039.5119047603</c:v>
                </c:pt>
                <c:pt idx="3">
                  <c:v>1033486</c:v>
                </c:pt>
                <c:pt idx="4">
                  <c:v>485776.6</c:v>
                </c:pt>
                <c:pt idx="5">
                  <c:v>376762</c:v>
                </c:pt>
                <c:pt idx="6">
                  <c:v>228728</c:v>
                </c:pt>
                <c:pt idx="7">
                  <c:v>123871</c:v>
                </c:pt>
                <c:pt idx="8">
                  <c:v>108914</c:v>
                </c:pt>
                <c:pt idx="9">
                  <c:v>158031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Bahía de Cádiz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Marín y Ría de Pontevedra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4084351</c:v>
                </c:pt>
                <c:pt idx="1">
                  <c:v>2887881</c:v>
                </c:pt>
                <c:pt idx="2">
                  <c:v>1477242</c:v>
                </c:pt>
                <c:pt idx="3">
                  <c:v>641757</c:v>
                </c:pt>
                <c:pt idx="4">
                  <c:v>211407</c:v>
                </c:pt>
                <c:pt idx="5">
                  <c:v>45297</c:v>
                </c:pt>
                <c:pt idx="6">
                  <c:v>41413</c:v>
                </c:pt>
                <c:pt idx="7">
                  <c:v>10895</c:v>
                </c:pt>
                <c:pt idx="8">
                  <c:v>5782</c:v>
                </c:pt>
                <c:pt idx="9">
                  <c:v>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Bahía de Cádiz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Marín y Ría de Pontevedra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4431045</c:v>
                </c:pt>
                <c:pt idx="1">
                  <c:v>3060792</c:v>
                </c:pt>
                <c:pt idx="2">
                  <c:v>1175230</c:v>
                </c:pt>
                <c:pt idx="3">
                  <c:v>535757</c:v>
                </c:pt>
                <c:pt idx="4">
                  <c:v>97267</c:v>
                </c:pt>
                <c:pt idx="5">
                  <c:v>31491</c:v>
                </c:pt>
                <c:pt idx="6">
                  <c:v>25429</c:v>
                </c:pt>
                <c:pt idx="7">
                  <c:v>9975</c:v>
                </c:pt>
                <c:pt idx="8">
                  <c:v>3153</c:v>
                </c:pt>
                <c:pt idx="9">
                  <c:v>3713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Bahía de Cádiz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469249</c:v>
                </c:pt>
                <c:pt idx="1">
                  <c:v>359771</c:v>
                </c:pt>
                <c:pt idx="2">
                  <c:v>224647</c:v>
                </c:pt>
                <c:pt idx="3">
                  <c:v>214393</c:v>
                </c:pt>
                <c:pt idx="4">
                  <c:v>145258</c:v>
                </c:pt>
                <c:pt idx="5">
                  <c:v>134343</c:v>
                </c:pt>
                <c:pt idx="6">
                  <c:v>131909</c:v>
                </c:pt>
                <c:pt idx="7">
                  <c:v>106898</c:v>
                </c:pt>
                <c:pt idx="8">
                  <c:v>66545</c:v>
                </c:pt>
                <c:pt idx="9">
                  <c:v>45098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Bahía de Cádiz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424563</c:v>
                </c:pt>
                <c:pt idx="1">
                  <c:v>318820</c:v>
                </c:pt>
                <c:pt idx="2">
                  <c:v>204479.25</c:v>
                </c:pt>
                <c:pt idx="3">
                  <c:v>203187</c:v>
                </c:pt>
                <c:pt idx="4">
                  <c:v>133293</c:v>
                </c:pt>
                <c:pt idx="5">
                  <c:v>124707</c:v>
                </c:pt>
                <c:pt idx="6">
                  <c:v>57523</c:v>
                </c:pt>
                <c:pt idx="7">
                  <c:v>91846</c:v>
                </c:pt>
                <c:pt idx="8">
                  <c:v>65863</c:v>
                </c:pt>
                <c:pt idx="9">
                  <c:v>43572.600000000006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Vigo</c:v>
                </c:pt>
                <c:pt idx="5">
                  <c:v>Castellón</c:v>
                </c:pt>
                <c:pt idx="6">
                  <c:v>Las Palmas</c:v>
                </c:pt>
                <c:pt idx="7">
                  <c:v>Gijón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2502204</c:v>
                </c:pt>
                <c:pt idx="1">
                  <c:v>1829435</c:v>
                </c:pt>
                <c:pt idx="2">
                  <c:v>714887</c:v>
                </c:pt>
                <c:pt idx="3">
                  <c:v>491621</c:v>
                </c:pt>
                <c:pt idx="4">
                  <c:v>213709</c:v>
                </c:pt>
                <c:pt idx="5">
                  <c:v>117555</c:v>
                </c:pt>
                <c:pt idx="6">
                  <c:v>65495</c:v>
                </c:pt>
                <c:pt idx="7">
                  <c:v>49814</c:v>
                </c:pt>
                <c:pt idx="8">
                  <c:v>45196</c:v>
                </c:pt>
                <c:pt idx="9">
                  <c:v>38501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Vigo</c:v>
                </c:pt>
                <c:pt idx="5">
                  <c:v>Castellón</c:v>
                </c:pt>
                <c:pt idx="6">
                  <c:v>Las Palmas</c:v>
                </c:pt>
                <c:pt idx="7">
                  <c:v>Gijón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2164328</c:v>
                </c:pt>
                <c:pt idx="1">
                  <c:v>1578330.2619047603</c:v>
                </c:pt>
                <c:pt idx="2">
                  <c:v>676674</c:v>
                </c:pt>
                <c:pt idx="3">
                  <c:v>440582</c:v>
                </c:pt>
                <c:pt idx="4">
                  <c:v>203094</c:v>
                </c:pt>
                <c:pt idx="5">
                  <c:v>123592</c:v>
                </c:pt>
                <c:pt idx="6">
                  <c:v>73166</c:v>
                </c:pt>
                <c:pt idx="7">
                  <c:v>64464</c:v>
                </c:pt>
                <c:pt idx="8">
                  <c:v>33294</c:v>
                </c:pt>
                <c:pt idx="9">
                  <c:v>47666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Bahía de Cádiz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2716597</c:v>
                </c:pt>
                <c:pt idx="1">
                  <c:v>2054082</c:v>
                </c:pt>
                <c:pt idx="2">
                  <c:v>715146</c:v>
                </c:pt>
                <c:pt idx="3">
                  <c:v>536719</c:v>
                </c:pt>
                <c:pt idx="4">
                  <c:v>534744</c:v>
                </c:pt>
                <c:pt idx="5">
                  <c:v>394496</c:v>
                </c:pt>
                <c:pt idx="6">
                  <c:v>228407</c:v>
                </c:pt>
                <c:pt idx="7">
                  <c:v>171030</c:v>
                </c:pt>
                <c:pt idx="8">
                  <c:v>169571</c:v>
                </c:pt>
                <c:pt idx="9">
                  <c:v>135742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Alicante</c:v>
                </c:pt>
                <c:pt idx="8">
                  <c:v>Bahía de Cádiz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2367515</c:v>
                </c:pt>
                <c:pt idx="1">
                  <c:v>1782809.5119047603</c:v>
                </c:pt>
                <c:pt idx="2">
                  <c:v>676828</c:v>
                </c:pt>
                <c:pt idx="3">
                  <c:v>484154.6</c:v>
                </c:pt>
                <c:pt idx="4">
                  <c:v>497729</c:v>
                </c:pt>
                <c:pt idx="5">
                  <c:v>351333</c:v>
                </c:pt>
                <c:pt idx="6">
                  <c:v>218753</c:v>
                </c:pt>
                <c:pt idx="7">
                  <c:v>153896</c:v>
                </c:pt>
                <c:pt idx="8">
                  <c:v>77423</c:v>
                </c:pt>
                <c:pt idx="9">
                  <c:v>126163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Barcelona</c:v>
                </c:pt>
                <c:pt idx="4">
                  <c:v>Bahía de Algeciras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Bahía de Cádiz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6013613</c:v>
                </c:pt>
                <c:pt idx="1">
                  <c:v>4553977</c:v>
                </c:pt>
                <c:pt idx="2">
                  <c:v>1727945</c:v>
                </c:pt>
                <c:pt idx="3">
                  <c:v>1498817</c:v>
                </c:pt>
                <c:pt idx="4">
                  <c:v>1311506</c:v>
                </c:pt>
                <c:pt idx="5">
                  <c:v>943457</c:v>
                </c:pt>
                <c:pt idx="6">
                  <c:v>635689</c:v>
                </c:pt>
                <c:pt idx="7">
                  <c:v>305346</c:v>
                </c:pt>
                <c:pt idx="8">
                  <c:v>265474</c:v>
                </c:pt>
                <c:pt idx="9">
                  <c:v>151952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Las Palmas</c:v>
                </c:pt>
                <c:pt idx="3">
                  <c:v>Barcelona</c:v>
                </c:pt>
                <c:pt idx="4">
                  <c:v>Bahía de Algeciras</c:v>
                </c:pt>
                <c:pt idx="5">
                  <c:v>Ceuta</c:v>
                </c:pt>
                <c:pt idx="6">
                  <c:v>Valencia</c:v>
                </c:pt>
                <c:pt idx="7">
                  <c:v>Málaga</c:v>
                </c:pt>
                <c:pt idx="8">
                  <c:v>Melilla</c:v>
                </c:pt>
                <c:pt idx="9">
                  <c:v>Bahía de Cádiz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3782911</c:v>
                </c:pt>
                <c:pt idx="1">
                  <c:v>3488716</c:v>
                </c:pt>
                <c:pt idx="2">
                  <c:v>1590002</c:v>
                </c:pt>
                <c:pt idx="3">
                  <c:v>857966</c:v>
                </c:pt>
                <c:pt idx="4">
                  <c:v>1545826</c:v>
                </c:pt>
                <c:pt idx="5">
                  <c:v>786289</c:v>
                </c:pt>
                <c:pt idx="6">
                  <c:v>419121</c:v>
                </c:pt>
                <c:pt idx="7">
                  <c:v>214219</c:v>
                </c:pt>
                <c:pt idx="8">
                  <c:v>234536</c:v>
                </c:pt>
                <c:pt idx="9">
                  <c:v>56385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Valencia</c:v>
                </c:pt>
                <c:pt idx="6">
                  <c:v>Málaga</c:v>
                </c:pt>
                <c:pt idx="7">
                  <c:v>Cartagena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520854</c:v>
                </c:pt>
                <c:pt idx="1">
                  <c:v>450299</c:v>
                </c:pt>
                <c:pt idx="2">
                  <c:v>345099</c:v>
                </c:pt>
                <c:pt idx="3">
                  <c:v>304405</c:v>
                </c:pt>
                <c:pt idx="4">
                  <c:v>133511</c:v>
                </c:pt>
                <c:pt idx="5">
                  <c:v>130869</c:v>
                </c:pt>
                <c:pt idx="6">
                  <c:v>118330</c:v>
                </c:pt>
                <c:pt idx="7">
                  <c:v>70087</c:v>
                </c:pt>
                <c:pt idx="8">
                  <c:v>43466</c:v>
                </c:pt>
                <c:pt idx="9">
                  <c:v>34656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Las Palmas</c:v>
                </c:pt>
                <c:pt idx="2">
                  <c:v>Baleares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Valencia</c:v>
                </c:pt>
                <c:pt idx="6">
                  <c:v>Málaga</c:v>
                </c:pt>
                <c:pt idx="7">
                  <c:v>Cartagena</c:v>
                </c:pt>
                <c:pt idx="8">
                  <c:v>Alicante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198842</c:v>
                </c:pt>
                <c:pt idx="1">
                  <c:v>517241</c:v>
                </c:pt>
                <c:pt idx="2">
                  <c:v>156757</c:v>
                </c:pt>
                <c:pt idx="3">
                  <c:v>345093</c:v>
                </c:pt>
                <c:pt idx="4">
                  <c:v>40690</c:v>
                </c:pt>
                <c:pt idx="5">
                  <c:v>26286</c:v>
                </c:pt>
                <c:pt idx="6">
                  <c:v>40172</c:v>
                </c:pt>
                <c:pt idx="7">
                  <c:v>18862</c:v>
                </c:pt>
                <c:pt idx="8">
                  <c:v>2413</c:v>
                </c:pt>
                <c:pt idx="9">
                  <c:v>9425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Las Palmas</c:v>
                </c:pt>
                <c:pt idx="3">
                  <c:v>Barcelona</c:v>
                </c:pt>
                <c:pt idx="4">
                  <c:v>Bahía de Algeciras</c:v>
                </c:pt>
                <c:pt idx="5">
                  <c:v>Ceuta</c:v>
                </c:pt>
                <c:pt idx="6">
                  <c:v>Valencia</c:v>
                </c:pt>
                <c:pt idx="7">
                  <c:v>Santander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1485402</c:v>
                </c:pt>
                <c:pt idx="1">
                  <c:v>951491</c:v>
                </c:pt>
                <c:pt idx="2">
                  <c:v>557923</c:v>
                </c:pt>
                <c:pt idx="3">
                  <c:v>294309</c:v>
                </c:pt>
                <c:pt idx="4">
                  <c:v>207843</c:v>
                </c:pt>
                <c:pt idx="5">
                  <c:v>204230</c:v>
                </c:pt>
                <c:pt idx="6">
                  <c:v>132299</c:v>
                </c:pt>
                <c:pt idx="7">
                  <c:v>55326</c:v>
                </c:pt>
                <c:pt idx="8">
                  <c:v>52945</c:v>
                </c:pt>
                <c:pt idx="9">
                  <c:v>31729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Baleares</c:v>
                </c:pt>
                <c:pt idx="2">
                  <c:v>Las Palmas</c:v>
                </c:pt>
                <c:pt idx="3">
                  <c:v>Barcelona</c:v>
                </c:pt>
                <c:pt idx="4">
                  <c:v>Bahía de Algeciras</c:v>
                </c:pt>
                <c:pt idx="5">
                  <c:v>Ceuta</c:v>
                </c:pt>
                <c:pt idx="6">
                  <c:v>Valencia</c:v>
                </c:pt>
                <c:pt idx="7">
                  <c:v>Santander</c:v>
                </c:pt>
                <c:pt idx="8">
                  <c:v>Melilla</c:v>
                </c:pt>
                <c:pt idx="9">
                  <c:v>Málaga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1103884</c:v>
                </c:pt>
                <c:pt idx="1">
                  <c:v>652782</c:v>
                </c:pt>
                <c:pt idx="2">
                  <c:v>450642</c:v>
                </c:pt>
                <c:pt idx="3">
                  <c:v>176306</c:v>
                </c:pt>
                <c:pt idx="4">
                  <c:v>283192</c:v>
                </c:pt>
                <c:pt idx="5">
                  <c:v>173001</c:v>
                </c:pt>
                <c:pt idx="6">
                  <c:v>95399</c:v>
                </c:pt>
                <c:pt idx="7">
                  <c:v>31431</c:v>
                </c:pt>
                <c:pt idx="8">
                  <c:v>43443</c:v>
                </c:pt>
                <c:pt idx="9">
                  <c:v>31570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Vigo</c:v>
                </c:pt>
                <c:pt idx="1">
                  <c:v>Barcelona</c:v>
                </c:pt>
                <c:pt idx="2">
                  <c:v>Valencia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503295</c:v>
                </c:pt>
                <c:pt idx="1">
                  <c:v>497283</c:v>
                </c:pt>
                <c:pt idx="2">
                  <c:v>488665</c:v>
                </c:pt>
                <c:pt idx="3">
                  <c:v>277783</c:v>
                </c:pt>
                <c:pt idx="4">
                  <c:v>209454</c:v>
                </c:pt>
                <c:pt idx="5">
                  <c:v>135600</c:v>
                </c:pt>
                <c:pt idx="6">
                  <c:v>121577</c:v>
                </c:pt>
                <c:pt idx="7">
                  <c:v>56668</c:v>
                </c:pt>
                <c:pt idx="8">
                  <c:v>52759</c:v>
                </c:pt>
                <c:pt idx="9">
                  <c:v>34377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Vigo</c:v>
                </c:pt>
                <c:pt idx="1">
                  <c:v>Barcelona</c:v>
                </c:pt>
                <c:pt idx="2">
                  <c:v>Valencia</c:v>
                </c:pt>
                <c:pt idx="3">
                  <c:v>Santander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511797</c:v>
                </c:pt>
                <c:pt idx="1">
                  <c:v>811797</c:v>
                </c:pt>
                <c:pt idx="2">
                  <c:v>529133</c:v>
                </c:pt>
                <c:pt idx="3">
                  <c:v>324215</c:v>
                </c:pt>
                <c:pt idx="4">
                  <c:v>236381</c:v>
                </c:pt>
                <c:pt idx="5">
                  <c:v>128071</c:v>
                </c:pt>
                <c:pt idx="6">
                  <c:v>105142</c:v>
                </c:pt>
                <c:pt idx="7">
                  <c:v>61381</c:v>
                </c:pt>
                <c:pt idx="8">
                  <c:v>53197</c:v>
                </c:pt>
                <c:pt idx="9">
                  <c:v>34034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43635</c:v>
                </c:pt>
                <c:pt idx="1">
                  <c:v>19519</c:v>
                </c:pt>
                <c:pt idx="2">
                  <c:v>14167</c:v>
                </c:pt>
                <c:pt idx="3">
                  <c:v>11809</c:v>
                </c:pt>
                <c:pt idx="4">
                  <c:v>7783</c:v>
                </c:pt>
                <c:pt idx="5">
                  <c:v>7518</c:v>
                </c:pt>
                <c:pt idx="6">
                  <c:v>7295</c:v>
                </c:pt>
                <c:pt idx="7">
                  <c:v>2669</c:v>
                </c:pt>
                <c:pt idx="8">
                  <c:v>2618</c:v>
                </c:pt>
                <c:pt idx="9">
                  <c:v>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30494</c:v>
                </c:pt>
                <c:pt idx="1">
                  <c:v>18322</c:v>
                </c:pt>
                <c:pt idx="2">
                  <c:v>12143</c:v>
                </c:pt>
                <c:pt idx="3">
                  <c:v>11271</c:v>
                </c:pt>
                <c:pt idx="4">
                  <c:v>7219</c:v>
                </c:pt>
                <c:pt idx="5">
                  <c:v>6724</c:v>
                </c:pt>
                <c:pt idx="6">
                  <c:v>6851</c:v>
                </c:pt>
                <c:pt idx="7">
                  <c:v>2338</c:v>
                </c:pt>
                <c:pt idx="8">
                  <c:v>2189</c:v>
                </c:pt>
                <c:pt idx="9">
                  <c:v>2216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366100961</c:v>
                </c:pt>
                <c:pt idx="1">
                  <c:v>267717352</c:v>
                </c:pt>
                <c:pt idx="2">
                  <c:v>255630994</c:v>
                </c:pt>
                <c:pt idx="3">
                  <c:v>232945919</c:v>
                </c:pt>
                <c:pt idx="4">
                  <c:v>206553700</c:v>
                </c:pt>
                <c:pt idx="5">
                  <c:v>188353493</c:v>
                </c:pt>
                <c:pt idx="6">
                  <c:v>47559355</c:v>
                </c:pt>
                <c:pt idx="7">
                  <c:v>43311218</c:v>
                </c:pt>
                <c:pt idx="8">
                  <c:v>42612887</c:v>
                </c:pt>
                <c:pt idx="9">
                  <c:v>39914097.100000001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Cartagena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349267363</c:v>
                </c:pt>
                <c:pt idx="1">
                  <c:v>220109528</c:v>
                </c:pt>
                <c:pt idx="2">
                  <c:v>243417632</c:v>
                </c:pt>
                <c:pt idx="3">
                  <c:v>226249298</c:v>
                </c:pt>
                <c:pt idx="4">
                  <c:v>147470349</c:v>
                </c:pt>
                <c:pt idx="5">
                  <c:v>158292039</c:v>
                </c:pt>
                <c:pt idx="6">
                  <c:v>52167810</c:v>
                </c:pt>
                <c:pt idx="7">
                  <c:v>40428166</c:v>
                </c:pt>
                <c:pt idx="8">
                  <c:v>37360573</c:v>
                </c:pt>
                <c:pt idx="9">
                  <c:v>35240553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#N/D</c:v>
                </c:pt>
                <c:pt idx="9">
                  <c:v>A Coruña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506</c:v>
                </c:pt>
                <c:pt idx="1">
                  <c:v>450</c:v>
                </c:pt>
                <c:pt idx="2">
                  <c:v>272</c:v>
                </c:pt>
                <c:pt idx="3">
                  <c:v>227</c:v>
                </c:pt>
                <c:pt idx="4">
                  <c:v>162</c:v>
                </c:pt>
                <c:pt idx="5">
                  <c:v>119</c:v>
                </c:pt>
                <c:pt idx="6">
                  <c:v>95</c:v>
                </c:pt>
                <c:pt idx="7">
                  <c:v>79</c:v>
                </c:pt>
                <c:pt idx="8">
                  <c:v>#N/A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Baleares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#N/D</c:v>
                </c:pt>
                <c:pt idx="9">
                  <c:v>A Coruña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277</c:v>
                </c:pt>
                <c:pt idx="1">
                  <c:v>234</c:v>
                </c:pt>
                <c:pt idx="2">
                  <c:v>71</c:v>
                </c:pt>
                <c:pt idx="3">
                  <c:v>39</c:v>
                </c:pt>
                <c:pt idx="4">
                  <c:v>32</c:v>
                </c:pt>
                <c:pt idx="5">
                  <c:v>41</c:v>
                </c:pt>
                <c:pt idx="6">
                  <c:v>10</c:v>
                </c:pt>
                <c:pt idx="7">
                  <c:v>10</c:v>
                </c:pt>
                <c:pt idx="8">
                  <c:v>#N/A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8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9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0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1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2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4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350520</xdr:colOff>
      <xdr:row>1</xdr:row>
      <xdr:rowOff>209550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BD223B-0912-49BD-A499-3B3430DAC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198120</xdr:colOff>
      <xdr:row>2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3ED0A54-9BF5-4CAB-A51E-B097ACBC2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293370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45CD82-0AF9-4198-92BF-094B0757E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561EFBB-CAD5-448B-91B1-88F61D13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664844-CEAB-494A-AFCD-4DD2193A9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47E8AC8-9757-46F8-9BD7-47947FDE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68087EA-C185-4BF7-B1D7-1B4BE5056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C59EEB-EE3E-4EB7-BF1B-68E97010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49D2C44-4584-48F4-8F82-AEDD8F1D0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DF1B8B9-F93F-45FF-B274-4036377A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6C9ED2C-0AAF-4F59-A685-4DCE14F6D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EB94E0-76DB-4E13-A655-26C61CD62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1BF00B8-9D9F-4ED6-AA52-473CA6259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04A1D7-869B-4FC4-91C9-F9A47C0E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9C72B33-7BEB-4AA3-BFB7-8A91A08FF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4A0718C-E673-4024-B833-3CE3FF067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F05E37-0654-44B8-8B4C-DD411073C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4B17AD-4717-4569-BDC4-C7B77D31C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43C79E-147C-4BFA-A490-63023A3CE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C9D1D8F-C6B2-4C16-AEEC-1DE499B60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9525</xdr:rowOff>
    </xdr:from>
    <xdr:to>
      <xdr:col>12</xdr:col>
      <xdr:colOff>213360</xdr:colOff>
      <xdr:row>30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BF5D968-B3F4-4C96-B115-50E0E23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A61FC4B-0BE4-43FC-85A6-4E8263B74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B56553-9E47-4109-9F83-EA57B137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2B21CD2-A69E-464A-88A7-C01E53D13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FF5699-8E29-437D-B31B-AF7ED1DA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EAB3D7-350F-415F-A16D-54E9064BD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3BA1BD-AA18-4C83-AED5-6C07E24B5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283845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CCC42B8-6FD8-4587-A1D3-F8CEF594A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302895</xdr:colOff>
      <xdr:row>1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15C955-6088-41EA-B7FE-29C25422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4612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9"/>
  <sheetViews>
    <sheetView tabSelected="1" workbookViewId="0"/>
  </sheetViews>
  <sheetFormatPr baseColWidth="10" defaultColWidth="11.5703125" defaultRowHeight="15" x14ac:dyDescent="0.25"/>
  <cols>
    <col min="1" max="1" width="8.7109375" style="25" customWidth="1"/>
    <col min="2" max="4" width="11.5703125" style="25"/>
    <col min="5" max="5" width="11.5703125" style="25" customWidth="1"/>
    <col min="6" max="10" width="11.5703125" style="25"/>
    <col min="11" max="11" width="9.7109375" style="25" customWidth="1"/>
    <col min="12" max="12" width="0" style="25" hidden="1" customWidth="1"/>
    <col min="13" max="16384" width="11.5703125" style="25"/>
  </cols>
  <sheetData>
    <row r="1" spans="7:9" ht="19.5" x14ac:dyDescent="0.25">
      <c r="I1" s="26" t="s">
        <v>129</v>
      </c>
    </row>
    <row r="2" spans="7:9" ht="18.75" x14ac:dyDescent="0.25">
      <c r="I2" s="27" t="s">
        <v>42</v>
      </c>
    </row>
    <row r="15" spans="7:9" ht="31.5" x14ac:dyDescent="0.25">
      <c r="G15" s="28" t="s">
        <v>43</v>
      </c>
    </row>
    <row r="16" spans="7:9" ht="23.25" x14ac:dyDescent="0.25">
      <c r="G16" s="29" t="s">
        <v>164</v>
      </c>
    </row>
    <row r="28" spans="6:11" x14ac:dyDescent="0.25">
      <c r="G28" s="30"/>
      <c r="H28" s="30"/>
      <c r="I28" s="30"/>
      <c r="J28" s="30"/>
    </row>
    <row r="29" spans="6:11" ht="14.45" customHeight="1" x14ac:dyDescent="0.25">
      <c r="F29" s="30"/>
      <c r="G29" s="30"/>
      <c r="H29" s="30"/>
      <c r="I29" s="30"/>
      <c r="J29" s="30"/>
      <c r="K29" s="31" t="s">
        <v>165</v>
      </c>
    </row>
    <row r="31" spans="6:11" x14ac:dyDescent="0.25">
      <c r="K31" s="32"/>
    </row>
    <row r="33" spans="2:2" x14ac:dyDescent="0.25">
      <c r="B33" s="33"/>
    </row>
    <row r="34" spans="2:2" x14ac:dyDescent="0.25">
      <c r="B34" s="33"/>
    </row>
    <row r="35" spans="2:2" x14ac:dyDescent="0.25">
      <c r="B35" s="33"/>
    </row>
    <row r="36" spans="2:2" x14ac:dyDescent="0.25">
      <c r="B36" s="33"/>
    </row>
    <row r="37" spans="2:2" x14ac:dyDescent="0.25">
      <c r="B37" s="33"/>
    </row>
    <row r="38" spans="2:2" x14ac:dyDescent="0.25">
      <c r="B38" s="33"/>
    </row>
    <row r="39" spans="2:2" x14ac:dyDescent="0.25">
      <c r="B39" s="3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EA497-AE78-41BA-A720-DFD7666EF057}">
  <sheetPr>
    <pageSetUpPr fitToPage="1"/>
  </sheetPr>
  <dimension ref="B5:F33"/>
  <sheetViews>
    <sheetView topLeftCell="A4"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39" t="s">
        <v>44</v>
      </c>
    </row>
    <row r="7" spans="2:6" ht="15.75" x14ac:dyDescent="0.25">
      <c r="B7" s="38" t="str">
        <f>"0."</f>
        <v>0.</v>
      </c>
      <c r="C7" s="38" t="s">
        <v>45</v>
      </c>
    </row>
    <row r="8" spans="2:6" ht="15.75" x14ac:dyDescent="0.25">
      <c r="B8" s="38" t="str">
        <f>"1."</f>
        <v>1.</v>
      </c>
      <c r="C8" s="38" t="s">
        <v>46</v>
      </c>
    </row>
    <row r="9" spans="2:6" ht="15.75" x14ac:dyDescent="0.25">
      <c r="B9" s="37" t="s">
        <v>47</v>
      </c>
      <c r="C9" s="37" t="s">
        <v>48</v>
      </c>
    </row>
    <row r="10" spans="2:6" ht="15.75" x14ac:dyDescent="0.25">
      <c r="B10" s="38" t="str">
        <f>"2."</f>
        <v>2.</v>
      </c>
      <c r="C10" s="38" t="s">
        <v>49</v>
      </c>
    </row>
    <row r="11" spans="2:6" ht="15.75" x14ac:dyDescent="0.25">
      <c r="B11" s="38" t="str">
        <f>"3."</f>
        <v>3.</v>
      </c>
      <c r="C11" s="38" t="s">
        <v>50</v>
      </c>
    </row>
    <row r="12" spans="2:6" ht="15.75" x14ac:dyDescent="0.25">
      <c r="B12" s="38" t="str">
        <f>"4."</f>
        <v>4.</v>
      </c>
      <c r="C12" s="38" t="s">
        <v>51</v>
      </c>
    </row>
    <row r="13" spans="2:6" ht="15.75" x14ac:dyDescent="0.25">
      <c r="B13" s="37" t="s">
        <v>52</v>
      </c>
      <c r="C13" s="37" t="s">
        <v>53</v>
      </c>
    </row>
    <row r="14" spans="2:6" ht="15.75" x14ac:dyDescent="0.25">
      <c r="B14" s="38" t="str">
        <f>"5."</f>
        <v>5.</v>
      </c>
      <c r="C14" s="38" t="s">
        <v>4</v>
      </c>
    </row>
    <row r="15" spans="2:6" ht="15.75" x14ac:dyDescent="0.25">
      <c r="B15" s="38" t="str">
        <f>"6."</f>
        <v>6.</v>
      </c>
      <c r="C15" s="38" t="s">
        <v>6</v>
      </c>
    </row>
    <row r="16" spans="2:6" ht="15.75" x14ac:dyDescent="0.25">
      <c r="B16" s="37" t="s">
        <v>134</v>
      </c>
      <c r="C16" s="37" t="s">
        <v>133</v>
      </c>
    </row>
    <row r="17" spans="2:3" ht="15.75" x14ac:dyDescent="0.25">
      <c r="B17" s="38" t="str">
        <f>"7."</f>
        <v>7.</v>
      </c>
      <c r="C17" s="38" t="s">
        <v>54</v>
      </c>
    </row>
    <row r="18" spans="2:3" ht="15.75" x14ac:dyDescent="0.25">
      <c r="B18" s="38" t="str">
        <f>"8."</f>
        <v>8.</v>
      </c>
      <c r="C18" s="38" t="s">
        <v>55</v>
      </c>
    </row>
    <row r="19" spans="2:3" ht="15.75" x14ac:dyDescent="0.25">
      <c r="B19" s="37" t="s">
        <v>56</v>
      </c>
      <c r="C19" s="37" t="s">
        <v>57</v>
      </c>
    </row>
    <row r="20" spans="2:3" ht="15.75" x14ac:dyDescent="0.25">
      <c r="B20" s="38" t="str">
        <f>"9."</f>
        <v>9.</v>
      </c>
      <c r="C20" s="38" t="s">
        <v>21</v>
      </c>
    </row>
    <row r="21" spans="2:3" ht="15.75" x14ac:dyDescent="0.25">
      <c r="B21" s="37" t="s">
        <v>58</v>
      </c>
      <c r="C21" s="37" t="s">
        <v>59</v>
      </c>
    </row>
    <row r="22" spans="2:3" ht="15.75" x14ac:dyDescent="0.25">
      <c r="B22" s="38" t="str">
        <f>"10."</f>
        <v>10.</v>
      </c>
      <c r="C22" s="38" t="s">
        <v>60</v>
      </c>
    </row>
    <row r="23" spans="2:3" ht="15.75" x14ac:dyDescent="0.25">
      <c r="B23" s="37" t="s">
        <v>61</v>
      </c>
      <c r="C23" s="37" t="s">
        <v>62</v>
      </c>
    </row>
    <row r="24" spans="2:3" ht="15.75" x14ac:dyDescent="0.25">
      <c r="B24" s="37" t="s">
        <v>63</v>
      </c>
      <c r="C24" s="37" t="s">
        <v>64</v>
      </c>
    </row>
    <row r="25" spans="2:3" ht="15.75" x14ac:dyDescent="0.25">
      <c r="B25" s="37" t="s">
        <v>65</v>
      </c>
      <c r="C25" s="37" t="s">
        <v>66</v>
      </c>
    </row>
    <row r="26" spans="2:3" ht="15.75" x14ac:dyDescent="0.25">
      <c r="B26" s="37" t="s">
        <v>67</v>
      </c>
      <c r="C26" s="37" t="s">
        <v>68</v>
      </c>
    </row>
    <row r="27" spans="2:3" ht="15.75" x14ac:dyDescent="0.25">
      <c r="B27" s="38" t="str">
        <f>"11."</f>
        <v>11.</v>
      </c>
      <c r="C27" s="38" t="s">
        <v>125</v>
      </c>
    </row>
    <row r="28" spans="2:3" ht="15.75" x14ac:dyDescent="0.25">
      <c r="B28" s="37" t="s">
        <v>69</v>
      </c>
      <c r="C28" s="37" t="s">
        <v>126</v>
      </c>
    </row>
    <row r="29" spans="2:3" ht="15.75" x14ac:dyDescent="0.25">
      <c r="B29" s="38" t="s">
        <v>132</v>
      </c>
      <c r="C29" s="38" t="s">
        <v>116</v>
      </c>
    </row>
    <row r="30" spans="2:3" ht="15.75" x14ac:dyDescent="0.25">
      <c r="B30" s="38" t="s">
        <v>131</v>
      </c>
      <c r="C30" s="38" t="s">
        <v>70</v>
      </c>
    </row>
    <row r="31" spans="2:3" ht="15.75" x14ac:dyDescent="0.25">
      <c r="B31" s="38" t="str">
        <f>"13."</f>
        <v>13.</v>
      </c>
      <c r="C31" s="38" t="s">
        <v>71</v>
      </c>
    </row>
    <row r="32" spans="2:3" ht="15.75" x14ac:dyDescent="0.25">
      <c r="B32" s="37" t="s">
        <v>72</v>
      </c>
      <c r="C32" s="37" t="s">
        <v>73</v>
      </c>
    </row>
    <row r="33" spans="2:3" ht="15.75" x14ac:dyDescent="0.25">
      <c r="B33" s="37" t="s">
        <v>74</v>
      </c>
      <c r="C33" s="37" t="s">
        <v>75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workbookViewId="0"/>
  </sheetViews>
  <sheetFormatPr baseColWidth="10" defaultColWidth="11.42578125" defaultRowHeight="15" x14ac:dyDescent="0.25"/>
  <cols>
    <col min="1" max="1" width="28.28515625" style="4" bestFit="1" customWidth="1"/>
    <col min="2" max="2" width="16" style="4" bestFit="1" customWidth="1"/>
    <col min="3" max="3" width="28.42578125" style="4" customWidth="1"/>
    <col min="4" max="16384" width="11.42578125" style="4"/>
  </cols>
  <sheetData>
    <row r="1" spans="1:13" ht="22.5" customHeight="1" x14ac:dyDescent="0.35">
      <c r="D1" s="5" t="s">
        <v>26</v>
      </c>
    </row>
    <row r="4" spans="1:13" x14ac:dyDescent="0.25">
      <c r="F4" s="6"/>
      <c r="G4" s="6"/>
      <c r="I4" s="1" t="s">
        <v>166</v>
      </c>
    </row>
    <row r="6" spans="1:13" x14ac:dyDescent="0.25">
      <c r="A6" s="82" t="s">
        <v>28</v>
      </c>
      <c r="B6" s="83"/>
      <c r="C6" s="83"/>
      <c r="D6" s="79" t="s">
        <v>163</v>
      </c>
      <c r="E6" s="80"/>
      <c r="F6" s="79" t="s">
        <v>130</v>
      </c>
      <c r="G6" s="80"/>
      <c r="H6" s="81" t="s">
        <v>27</v>
      </c>
      <c r="I6" s="80"/>
    </row>
    <row r="7" spans="1:13" x14ac:dyDescent="0.25">
      <c r="A7" s="84"/>
      <c r="B7" s="84"/>
      <c r="C7" s="84"/>
      <c r="D7" s="7">
        <v>2020</v>
      </c>
      <c r="E7" s="7">
        <v>2021</v>
      </c>
      <c r="F7" s="7">
        <v>2020</v>
      </c>
      <c r="G7" s="7">
        <v>2021</v>
      </c>
      <c r="H7" s="7" t="s">
        <v>0</v>
      </c>
      <c r="I7" s="7" t="s">
        <v>2</v>
      </c>
    </row>
    <row r="8" spans="1:13" x14ac:dyDescent="0.25">
      <c r="A8" s="73" t="s">
        <v>10</v>
      </c>
      <c r="B8" s="73" t="s">
        <v>11</v>
      </c>
      <c r="C8" s="8" t="s">
        <v>12</v>
      </c>
      <c r="D8" s="35">
        <f>Líquidos!B35</f>
        <v>13745088</v>
      </c>
      <c r="E8" s="35">
        <f>Líquidos!C35</f>
        <v>14827296</v>
      </c>
      <c r="F8" s="35">
        <f>Líquidos!D35</f>
        <v>166991119.514</v>
      </c>
      <c r="G8" s="35">
        <f>Líquidos!E35</f>
        <v>170857145</v>
      </c>
      <c r="H8" s="9">
        <f>G8-F8</f>
        <v>3866025.4860000014</v>
      </c>
      <c r="I8" s="10">
        <f>((G8*100/F8)-100)</f>
        <v>2.3151084304670917</v>
      </c>
    </row>
    <row r="9" spans="1:13" x14ac:dyDescent="0.25">
      <c r="A9" s="74"/>
      <c r="B9" s="76"/>
      <c r="C9" s="8" t="s">
        <v>13</v>
      </c>
      <c r="D9" s="35">
        <f>Sólidos!B35</f>
        <v>6165562</v>
      </c>
      <c r="E9" s="35">
        <f>Sólidos!C35</f>
        <v>7356730</v>
      </c>
      <c r="F9" s="35">
        <f>Sólidos!D35</f>
        <v>77071497.620999992</v>
      </c>
      <c r="G9" s="35">
        <f>Sólidos!E35</f>
        <v>84980688.599999994</v>
      </c>
      <c r="H9" s="9">
        <f t="shared" ref="H9:H19" si="0">G9-F9</f>
        <v>7909190.9790000021</v>
      </c>
      <c r="I9" s="10">
        <f t="shared" ref="I9:I19" si="1">((G9*100/F9)-100)</f>
        <v>10.26214777594376</v>
      </c>
    </row>
    <row r="10" spans="1:13" x14ac:dyDescent="0.25">
      <c r="A10" s="74"/>
      <c r="B10" s="73" t="s">
        <v>14</v>
      </c>
      <c r="C10" s="8" t="s">
        <v>15</v>
      </c>
      <c r="D10" s="35">
        <f>D12-D11</f>
        <v>5724250</v>
      </c>
      <c r="E10" s="35">
        <f t="shared" ref="E10:G10" si="2">E12-E11</f>
        <v>6679384</v>
      </c>
      <c r="F10" s="35">
        <f t="shared" si="2"/>
        <v>67731572.623332918</v>
      </c>
      <c r="G10" s="35">
        <f t="shared" si="2"/>
        <v>77948202</v>
      </c>
      <c r="H10" s="9">
        <f t="shared" si="0"/>
        <v>10216629.376667082</v>
      </c>
      <c r="I10" s="10">
        <f t="shared" si="1"/>
        <v>15.083998467721301</v>
      </c>
    </row>
    <row r="11" spans="1:13" x14ac:dyDescent="0.25">
      <c r="A11" s="74"/>
      <c r="B11" s="74"/>
      <c r="C11" s="8" t="s">
        <v>16</v>
      </c>
      <c r="D11" s="35">
        <f>'Mercancías contenedores'!B35</f>
        <v>17404768</v>
      </c>
      <c r="E11" s="35">
        <f>'Mercancías contenedores'!C35</f>
        <v>16422542</v>
      </c>
      <c r="F11" s="35">
        <f>'Mercancías contenedores'!D35</f>
        <v>193782881.30297619</v>
      </c>
      <c r="G11" s="35">
        <f>'Mercancías contenedores'!E35</f>
        <v>198282966</v>
      </c>
      <c r="H11" s="9">
        <f t="shared" si="0"/>
        <v>4500084.697023809</v>
      </c>
      <c r="I11" s="10">
        <f t="shared" si="1"/>
        <v>2.3222302541719415</v>
      </c>
    </row>
    <row r="12" spans="1:13" x14ac:dyDescent="0.25">
      <c r="A12" s="76"/>
      <c r="B12" s="76"/>
      <c r="C12" s="8" t="s">
        <v>1</v>
      </c>
      <c r="D12" s="35">
        <f>'Mercancía general'!B35</f>
        <v>23129018</v>
      </c>
      <c r="E12" s="35">
        <f>'Mercancía general'!C35</f>
        <v>23101926</v>
      </c>
      <c r="F12" s="35">
        <f>'Mercancía general'!D35</f>
        <v>261514453.92630911</v>
      </c>
      <c r="G12" s="35">
        <f>'Mercancía general'!E35</f>
        <v>276231168</v>
      </c>
      <c r="H12" s="9">
        <f t="shared" si="0"/>
        <v>14716714.073690891</v>
      </c>
      <c r="I12" s="10">
        <f t="shared" si="1"/>
        <v>5.6274954797863046</v>
      </c>
    </row>
    <row r="13" spans="1:13" x14ac:dyDescent="0.25">
      <c r="A13" s="11"/>
      <c r="B13" s="11"/>
      <c r="C13" s="34" t="s">
        <v>1</v>
      </c>
      <c r="D13" s="36">
        <f>+D8+D9+D12</f>
        <v>43039668</v>
      </c>
      <c r="E13" s="36">
        <f t="shared" ref="E13:G13" si="3">+E8+E9+E12</f>
        <v>45285952</v>
      </c>
      <c r="F13" s="36">
        <f t="shared" si="3"/>
        <v>505577071.0613091</v>
      </c>
      <c r="G13" s="36">
        <f t="shared" si="3"/>
        <v>532069001.60000002</v>
      </c>
      <c r="H13" s="12">
        <f t="shared" si="0"/>
        <v>26491930.538690925</v>
      </c>
      <c r="I13" s="13">
        <f t="shared" si="1"/>
        <v>5.2399390824981396</v>
      </c>
    </row>
    <row r="14" spans="1:13" x14ac:dyDescent="0.25">
      <c r="A14" s="73" t="s">
        <v>3</v>
      </c>
      <c r="B14" s="14" t="s">
        <v>4</v>
      </c>
      <c r="C14" s="8" t="s">
        <v>5</v>
      </c>
      <c r="D14" s="35">
        <f>Pesca!B35</f>
        <v>9125</v>
      </c>
      <c r="E14" s="35">
        <f>Pesca!C35</f>
        <v>8712</v>
      </c>
      <c r="F14" s="35">
        <f>Pesca!D35</f>
        <v>163355.93308000002</v>
      </c>
      <c r="G14" s="35">
        <f>Pesca!E35</f>
        <v>162962</v>
      </c>
      <c r="H14" s="9">
        <f>G14-F14</f>
        <v>-393.93308000001707</v>
      </c>
      <c r="I14" s="10">
        <f t="shared" si="1"/>
        <v>-0.24115015143472363</v>
      </c>
    </row>
    <row r="15" spans="1:13" x14ac:dyDescent="0.25">
      <c r="A15" s="74"/>
      <c r="B15" s="73" t="s">
        <v>6</v>
      </c>
      <c r="C15" s="23" t="s">
        <v>122</v>
      </c>
      <c r="D15" s="35">
        <f>'Avi. combustibles'!B35</f>
        <v>568079</v>
      </c>
      <c r="E15" s="35">
        <f>'Avi. combustibles'!C35</f>
        <v>769947</v>
      </c>
      <c r="F15" s="35">
        <f>'Avi. combustibles'!D35</f>
        <v>6539682.2220000001</v>
      </c>
      <c r="G15" s="35">
        <f>'Avi. combustibles'!E35</f>
        <v>8132367</v>
      </c>
      <c r="H15" s="9">
        <f>G15-F15</f>
        <v>1592684.7779999999</v>
      </c>
      <c r="I15" s="10">
        <f t="shared" si="1"/>
        <v>24.354161623359687</v>
      </c>
      <c r="J15" s="15"/>
      <c r="K15" s="15"/>
      <c r="L15" s="15"/>
      <c r="M15" s="15"/>
    </row>
    <row r="16" spans="1:13" x14ac:dyDescent="0.25">
      <c r="A16" s="74"/>
      <c r="B16" s="76"/>
      <c r="C16" s="8" t="s">
        <v>7</v>
      </c>
      <c r="D16" s="35">
        <f>Avituallamiento!B35-'Resumen general'!D15</f>
        <v>117287</v>
      </c>
      <c r="E16" s="35">
        <f>Avituallamiento!C35-'Resumen general'!E15</f>
        <v>151990</v>
      </c>
      <c r="F16" s="35">
        <f>Avituallamiento!D35-'Resumen general'!F15</f>
        <v>1358958.0080000004</v>
      </c>
      <c r="G16" s="35">
        <f>Avituallamiento!E35-'Resumen general'!G15</f>
        <v>1373621</v>
      </c>
      <c r="H16" s="9">
        <f>G16-F16</f>
        <v>14662.99199999962</v>
      </c>
      <c r="I16" s="10">
        <f t="shared" si="1"/>
        <v>1.0789878652379628</v>
      </c>
    </row>
    <row r="17" spans="1:9" x14ac:dyDescent="0.25">
      <c r="A17" s="76"/>
      <c r="B17" s="14" t="s">
        <v>8</v>
      </c>
      <c r="C17" s="8" t="s">
        <v>9</v>
      </c>
      <c r="D17" s="35">
        <f>'Tráfico interior'!B35</f>
        <v>163089</v>
      </c>
      <c r="E17" s="35">
        <f>'Tráfico interior'!C35</f>
        <v>303068</v>
      </c>
      <c r="F17" s="35">
        <f>'Tráfico interior'!D35</f>
        <v>1934642.1840000001</v>
      </c>
      <c r="G17" s="35">
        <f>'Tráfico interior'!E35</f>
        <v>2681785</v>
      </c>
      <c r="H17" s="9">
        <f t="shared" si="0"/>
        <v>747142.81599999988</v>
      </c>
      <c r="I17" s="10">
        <f t="shared" si="1"/>
        <v>38.619173208310428</v>
      </c>
    </row>
    <row r="18" spans="1:9" x14ac:dyDescent="0.25">
      <c r="A18" s="16"/>
      <c r="B18" s="16"/>
      <c r="C18" s="34" t="s">
        <v>1</v>
      </c>
      <c r="D18" s="36">
        <f>+D14+D15+D16+D17</f>
        <v>857580</v>
      </c>
      <c r="E18" s="36">
        <f t="shared" ref="E18:F18" si="4">+E14+E15+E16+E17</f>
        <v>1233717</v>
      </c>
      <c r="F18" s="36">
        <f t="shared" si="4"/>
        <v>9996638.3470799997</v>
      </c>
      <c r="G18" s="36">
        <f>+G14+G15+G16+G17</f>
        <v>12350735</v>
      </c>
      <c r="H18" s="12">
        <f t="shared" si="0"/>
        <v>2354096.6529200003</v>
      </c>
      <c r="I18" s="13">
        <f t="shared" si="1"/>
        <v>23.548882846278289</v>
      </c>
    </row>
    <row r="19" spans="1:9" x14ac:dyDescent="0.25">
      <c r="A19" s="17"/>
      <c r="B19" s="17"/>
      <c r="C19" s="22" t="s">
        <v>76</v>
      </c>
      <c r="D19" s="18">
        <f>+D13+D18</f>
        <v>43897248</v>
      </c>
      <c r="E19" s="18">
        <f t="shared" ref="E19:F19" si="5">+E13+E18</f>
        <v>46519669</v>
      </c>
      <c r="F19" s="18">
        <f t="shared" si="5"/>
        <v>515573709.40838909</v>
      </c>
      <c r="G19" s="18">
        <f>+G13+G18</f>
        <v>544419736.60000002</v>
      </c>
      <c r="H19" s="18">
        <f t="shared" si="0"/>
        <v>28846027.191610932</v>
      </c>
      <c r="I19" s="19">
        <f t="shared" si="1"/>
        <v>5.5949375744374521</v>
      </c>
    </row>
    <row r="20" spans="1:9" x14ac:dyDescent="0.25">
      <c r="A20" s="16"/>
      <c r="B20" s="16"/>
      <c r="I20" s="20"/>
    </row>
    <row r="21" spans="1:9" x14ac:dyDescent="0.25">
      <c r="A21" s="73" t="s">
        <v>17</v>
      </c>
      <c r="B21" s="73" t="s">
        <v>18</v>
      </c>
      <c r="C21" s="8" t="s">
        <v>19</v>
      </c>
      <c r="D21" s="35">
        <f>'Mercancías tránsito'!B35</f>
        <v>13807486</v>
      </c>
      <c r="E21" s="35">
        <f>'Mercancías tránsito'!C35</f>
        <v>12188800</v>
      </c>
      <c r="F21" s="35">
        <f>'Mercancías tránsito'!D35</f>
        <v>156371175.31016687</v>
      </c>
      <c r="G21" s="35">
        <f>'Mercancías tránsito'!E35</f>
        <v>150220169</v>
      </c>
      <c r="H21" s="9">
        <f>G21-F21</f>
        <v>-6151006.3101668656</v>
      </c>
      <c r="I21" s="10">
        <f t="shared" ref="I21:I36" si="6">((G21*100/F21)-100)</f>
        <v>-3.9335934503057643</v>
      </c>
    </row>
    <row r="22" spans="1:9" x14ac:dyDescent="0.25">
      <c r="A22" s="74"/>
      <c r="B22" s="76"/>
      <c r="C22" s="8" t="s">
        <v>20</v>
      </c>
      <c r="D22" s="35">
        <f>'Mercan. contene. tránsito'!B35</f>
        <v>11250330</v>
      </c>
      <c r="E22" s="35">
        <f>'Mercan. contene. tránsito'!C35</f>
        <v>9828584</v>
      </c>
      <c r="F22" s="35">
        <f>'Mercan. contene. tránsito'!D35</f>
        <v>122423278.59016687</v>
      </c>
      <c r="G22" s="35">
        <f>'Mercan. contene. tránsito'!E35</f>
        <v>118858394</v>
      </c>
      <c r="H22" s="9">
        <f>G22-F22</f>
        <v>-3564884.5901668668</v>
      </c>
      <c r="I22" s="10">
        <f t="shared" si="6"/>
        <v>-2.9119336054550047</v>
      </c>
    </row>
    <row r="23" spans="1:9" x14ac:dyDescent="0.25">
      <c r="A23" s="74"/>
      <c r="B23" s="73" t="s">
        <v>21</v>
      </c>
      <c r="C23" s="8" t="s">
        <v>22</v>
      </c>
      <c r="D23" s="35">
        <f>'Ro-Ro'!B35</f>
        <v>4906854</v>
      </c>
      <c r="E23" s="35">
        <f>'Ro-Ro'!C35</f>
        <v>5577079</v>
      </c>
      <c r="F23" s="35">
        <f>'Ro-Ro'!D35</f>
        <v>57079523.853666626</v>
      </c>
      <c r="G23" s="35">
        <f>'Ro-Ro'!E35</f>
        <v>65293057</v>
      </c>
      <c r="H23" s="9">
        <f t="shared" ref="H23:H36" si="7">G23-F23</f>
        <v>8213533.1463333741</v>
      </c>
      <c r="I23" s="10">
        <f t="shared" si="6"/>
        <v>14.389631503216819</v>
      </c>
    </row>
    <row r="24" spans="1:9" x14ac:dyDescent="0.25">
      <c r="A24" s="74"/>
      <c r="B24" s="76"/>
      <c r="C24" s="23" t="s">
        <v>117</v>
      </c>
      <c r="D24" s="35">
        <f>'Ro-Ro remolques'!B35</f>
        <v>90111</v>
      </c>
      <c r="E24" s="35">
        <f>'Ro-Ro remolques'!C35</f>
        <v>102664</v>
      </c>
      <c r="F24" s="35">
        <f>'Ro-Ro remolques'!D35</f>
        <v>1044943</v>
      </c>
      <c r="G24" s="35">
        <f>'Ro-Ro remolques'!E35</f>
        <v>1189083</v>
      </c>
      <c r="H24" s="9">
        <f t="shared" si="7"/>
        <v>144140</v>
      </c>
      <c r="I24" s="10">
        <f t="shared" si="6"/>
        <v>13.794053838343331</v>
      </c>
    </row>
    <row r="25" spans="1:9" x14ac:dyDescent="0.25">
      <c r="A25" s="74"/>
      <c r="B25" s="77" t="s">
        <v>105</v>
      </c>
      <c r="C25" s="23" t="s">
        <v>104</v>
      </c>
      <c r="D25" s="35">
        <f>TEUS!B35</f>
        <v>1495291</v>
      </c>
      <c r="E25" s="35">
        <f>TEUS!C35</f>
        <v>1479592</v>
      </c>
      <c r="F25" s="35">
        <f>TEUS!D35</f>
        <v>16792659.111904763</v>
      </c>
      <c r="G25" s="35">
        <f>TEUS!E35</f>
        <v>17735438</v>
      </c>
      <c r="H25" s="9">
        <f t="shared" si="7"/>
        <v>942778.88809523731</v>
      </c>
      <c r="I25" s="10">
        <f t="shared" si="6"/>
        <v>5.6142322774055202</v>
      </c>
    </row>
    <row r="26" spans="1:9" x14ac:dyDescent="0.25">
      <c r="A26" s="74"/>
      <c r="B26" s="74"/>
      <c r="C26" s="8" t="s">
        <v>106</v>
      </c>
      <c r="D26" s="35">
        <f>'TEUS tránsito'!B35</f>
        <v>859501</v>
      </c>
      <c r="E26" s="35">
        <f>'TEUS tránsito'!C35</f>
        <v>781747</v>
      </c>
      <c r="F26" s="35">
        <f>'TEUS tránsito'!D35</f>
        <v>9381940</v>
      </c>
      <c r="G26" s="35">
        <f>'TEUS tránsito'!E35</f>
        <v>9414175</v>
      </c>
      <c r="H26" s="9">
        <f t="shared" si="7"/>
        <v>32235</v>
      </c>
      <c r="I26" s="10">
        <f t="shared" si="6"/>
        <v>0.34358565499246652</v>
      </c>
    </row>
    <row r="27" spans="1:9" x14ac:dyDescent="0.25">
      <c r="A27" s="74"/>
      <c r="B27" s="74"/>
      <c r="C27" s="8" t="s">
        <v>107</v>
      </c>
      <c r="D27" s="35">
        <f>'TEUS nacional'!B35</f>
        <v>152467</v>
      </c>
      <c r="E27" s="35">
        <f>'TEUS nacional'!C35</f>
        <v>180407</v>
      </c>
      <c r="F27" s="35">
        <f>'TEUS nacional'!D35</f>
        <v>1794214.85</v>
      </c>
      <c r="G27" s="35">
        <f>'TEUS nacional'!E35</f>
        <v>2010187</v>
      </c>
      <c r="H27" s="9">
        <f t="shared" si="7"/>
        <v>215972.14999999991</v>
      </c>
      <c r="I27" s="10">
        <f t="shared" si="6"/>
        <v>12.037139810764572</v>
      </c>
    </row>
    <row r="28" spans="1:9" x14ac:dyDescent="0.25">
      <c r="A28" s="74"/>
      <c r="B28" s="74"/>
      <c r="C28" s="8" t="s">
        <v>108</v>
      </c>
      <c r="D28" s="35">
        <f>'TEUS exterior'!B35</f>
        <v>483326</v>
      </c>
      <c r="E28" s="35">
        <f>'TEUS exterior'!C35</f>
        <v>517439</v>
      </c>
      <c r="F28" s="35">
        <f>'TEUS exterior'!D35</f>
        <v>5616504.2619047603</v>
      </c>
      <c r="G28" s="35">
        <f>'TEUS exterior'!E35</f>
        <v>6311076</v>
      </c>
      <c r="H28" s="9">
        <f t="shared" si="7"/>
        <v>694571.73809523974</v>
      </c>
      <c r="I28" s="10">
        <f t="shared" si="6"/>
        <v>12.366619977595903</v>
      </c>
    </row>
    <row r="29" spans="1:9" x14ac:dyDescent="0.25">
      <c r="A29" s="74"/>
      <c r="B29" s="76"/>
      <c r="C29" s="8" t="s">
        <v>109</v>
      </c>
      <c r="D29" s="35">
        <f>'TEUS nacional y exterior'!B35</f>
        <v>635792</v>
      </c>
      <c r="E29" s="35">
        <f>'TEUS nacional y exterior'!C35</f>
        <v>697846</v>
      </c>
      <c r="F29" s="35">
        <f>'TEUS nacional y exterior'!D35</f>
        <v>7410719.1119047608</v>
      </c>
      <c r="G29" s="35">
        <f>'TEUS nacional y exterior'!E35</f>
        <v>8321263</v>
      </c>
      <c r="H29" s="9">
        <f t="shared" si="7"/>
        <v>910543.88809523918</v>
      </c>
      <c r="I29" s="10">
        <f t="shared" si="6"/>
        <v>12.28684928339166</v>
      </c>
    </row>
    <row r="30" spans="1:9" x14ac:dyDescent="0.25">
      <c r="A30" s="74"/>
      <c r="B30" s="73" t="s">
        <v>23</v>
      </c>
      <c r="C30" s="23" t="s">
        <v>123</v>
      </c>
      <c r="D30" s="35">
        <f>'Pasajeros total'!B35</f>
        <v>758353</v>
      </c>
      <c r="E30" s="35">
        <f>'Pasajeros total'!C35</f>
        <v>1654580</v>
      </c>
      <c r="F30" s="35">
        <f>'Pasajeros total'!D35</f>
        <v>13343303</v>
      </c>
      <c r="G30" s="35">
        <f>'Pasajeros total'!E35</f>
        <v>17981420</v>
      </c>
      <c r="H30" s="9">
        <f t="shared" si="7"/>
        <v>4638117</v>
      </c>
      <c r="I30" s="10">
        <f t="shared" si="6"/>
        <v>34.759886663744339</v>
      </c>
    </row>
    <row r="31" spans="1:9" x14ac:dyDescent="0.25">
      <c r="A31" s="74"/>
      <c r="B31" s="76"/>
      <c r="C31" s="23" t="s">
        <v>124</v>
      </c>
      <c r="D31" s="35">
        <f>'Pasajeros crucero'!B35</f>
        <v>55131</v>
      </c>
      <c r="E31" s="35">
        <f>'Pasajeros crucero'!C35</f>
        <v>324749</v>
      </c>
      <c r="F31" s="35">
        <f>'Pasajeros crucero'!D35</f>
        <v>1369361</v>
      </c>
      <c r="G31" s="35">
        <f>'Pasajeros crucero'!E35</f>
        <v>2219083</v>
      </c>
      <c r="H31" s="9">
        <f t="shared" si="7"/>
        <v>849722</v>
      </c>
      <c r="I31" s="10">
        <f t="shared" si="6"/>
        <v>62.052446360017569</v>
      </c>
    </row>
    <row r="32" spans="1:9" x14ac:dyDescent="0.25">
      <c r="A32" s="74"/>
      <c r="B32" s="77" t="s">
        <v>118</v>
      </c>
      <c r="C32" s="8" t="s">
        <v>110</v>
      </c>
      <c r="D32" s="35">
        <f>'Automóviles régimen pasaje'!B35</f>
        <v>210433</v>
      </c>
      <c r="E32" s="35">
        <f>'Automóviles régimen pasaje'!C35</f>
        <v>374361</v>
      </c>
      <c r="F32" s="35">
        <f>'Automóviles régimen pasaje'!D35</f>
        <v>3131747</v>
      </c>
      <c r="G32" s="35">
        <f>'Automóviles régimen pasaje'!E35</f>
        <v>4066713</v>
      </c>
      <c r="H32" s="9">
        <f t="shared" si="7"/>
        <v>934966</v>
      </c>
      <c r="I32" s="10">
        <f t="shared" si="6"/>
        <v>29.854455037396065</v>
      </c>
    </row>
    <row r="33" spans="1:9" x14ac:dyDescent="0.25">
      <c r="A33" s="74"/>
      <c r="B33" s="76"/>
      <c r="C33" s="23" t="s">
        <v>82</v>
      </c>
      <c r="D33" s="35">
        <f>'Automóviles régimen mercancía'!B35</f>
        <v>253800</v>
      </c>
      <c r="E33" s="35">
        <f>'Automóviles régimen mercancía'!C35</f>
        <v>191575</v>
      </c>
      <c r="F33" s="35">
        <f>'Automóviles régimen mercancía'!D35</f>
        <v>2828871</v>
      </c>
      <c r="G33" s="35">
        <f>'Automóviles régimen mercancía'!E35</f>
        <v>2416471.7863636361</v>
      </c>
      <c r="H33" s="9">
        <f t="shared" si="7"/>
        <v>-412399.21363636386</v>
      </c>
      <c r="I33" s="10">
        <f t="shared" si="6"/>
        <v>-14.578226212378141</v>
      </c>
    </row>
    <row r="34" spans="1:9" x14ac:dyDescent="0.25">
      <c r="A34" s="74"/>
      <c r="B34" s="73" t="s">
        <v>24</v>
      </c>
      <c r="C34" s="8" t="s">
        <v>111</v>
      </c>
      <c r="D34" s="35">
        <f>'Buques número'!B35</f>
        <v>9546</v>
      </c>
      <c r="E34" s="35">
        <f>'Buques número'!C35</f>
        <v>11160</v>
      </c>
      <c r="F34" s="35">
        <f>'Buques número'!D35</f>
        <v>117829</v>
      </c>
      <c r="G34" s="35">
        <f>'Buques número'!E35</f>
        <v>138889</v>
      </c>
      <c r="H34" s="9">
        <f t="shared" si="7"/>
        <v>21060</v>
      </c>
      <c r="I34" s="10">
        <f t="shared" si="6"/>
        <v>17.873358850537642</v>
      </c>
    </row>
    <row r="35" spans="1:9" x14ac:dyDescent="0.25">
      <c r="A35" s="74"/>
      <c r="B35" s="74"/>
      <c r="C35" s="8" t="s">
        <v>25</v>
      </c>
      <c r="D35" s="35">
        <f>'Buques GT'!B35</f>
        <v>143811701</v>
      </c>
      <c r="E35" s="35">
        <f>'Buques GT'!C35</f>
        <v>182864364</v>
      </c>
      <c r="F35" s="35">
        <f>'Buques GT'!D35</f>
        <v>1774382091.97</v>
      </c>
      <c r="G35" s="35">
        <f>'Buques GT'!E35</f>
        <v>2001188660.8699999</v>
      </c>
      <c r="H35" s="9">
        <f t="shared" si="7"/>
        <v>226806568.89999986</v>
      </c>
      <c r="I35" s="10">
        <f t="shared" si="6"/>
        <v>12.782284600730435</v>
      </c>
    </row>
    <row r="36" spans="1:9" x14ac:dyDescent="0.25">
      <c r="A36" s="75"/>
      <c r="B36" s="78"/>
      <c r="C36" s="8" t="s">
        <v>112</v>
      </c>
      <c r="D36" s="35">
        <f>Cruceros!B35</f>
        <v>78</v>
      </c>
      <c r="E36" s="35">
        <f>Cruceros!C35</f>
        <v>305</v>
      </c>
      <c r="F36" s="35">
        <f>Cruceros!D35</f>
        <v>744</v>
      </c>
      <c r="G36" s="35">
        <f>Cruceros!E35</f>
        <v>2104</v>
      </c>
      <c r="H36" s="9">
        <f t="shared" si="7"/>
        <v>1360</v>
      </c>
      <c r="I36" s="10">
        <f t="shared" si="6"/>
        <v>182.7956989247312</v>
      </c>
    </row>
    <row r="37" spans="1:9" x14ac:dyDescent="0.25">
      <c r="A37" s="24" t="s">
        <v>77</v>
      </c>
    </row>
    <row r="38" spans="1:9" x14ac:dyDescent="0.25">
      <c r="A38" s="24" t="s">
        <v>78</v>
      </c>
    </row>
    <row r="39" spans="1:9" x14ac:dyDescent="0.25">
      <c r="A39" s="21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121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800409</v>
      </c>
      <c r="C7" s="2">
        <v>1309537</v>
      </c>
      <c r="D7" s="2">
        <v>10599040</v>
      </c>
      <c r="E7" s="2">
        <v>11878047</v>
      </c>
      <c r="F7" s="45">
        <f>((E7*100)/D7)-100</f>
        <v>12.067196651772235</v>
      </c>
      <c r="G7" s="46"/>
      <c r="H7" s="46"/>
      <c r="I7" s="46"/>
    </row>
    <row r="8" spans="1:12" x14ac:dyDescent="0.25">
      <c r="A8" s="47" t="s">
        <v>136</v>
      </c>
      <c r="B8" s="3">
        <v>293263</v>
      </c>
      <c r="C8" s="3">
        <v>302197</v>
      </c>
      <c r="D8" s="3">
        <v>2731080.5550000002</v>
      </c>
      <c r="E8" s="3">
        <v>2647482</v>
      </c>
      <c r="F8" s="48">
        <f t="shared" ref="F8:F34" si="0">((E8*100)/D8)-100</f>
        <v>-3.061006561924728</v>
      </c>
      <c r="G8" s="46"/>
      <c r="H8" s="46"/>
      <c r="I8" s="46"/>
    </row>
    <row r="9" spans="1:12" x14ac:dyDescent="0.25">
      <c r="A9" s="44" t="s">
        <v>137</v>
      </c>
      <c r="B9" s="2">
        <v>456864</v>
      </c>
      <c r="C9" s="2">
        <v>480109</v>
      </c>
      <c r="D9" s="2">
        <v>4827086.926</v>
      </c>
      <c r="E9" s="2">
        <v>5829008</v>
      </c>
      <c r="F9" s="45">
        <f t="shared" si="0"/>
        <v>20.756226050195636</v>
      </c>
      <c r="G9" s="46"/>
      <c r="H9" s="46"/>
      <c r="I9" s="46"/>
    </row>
    <row r="10" spans="1:12" x14ac:dyDescent="0.25">
      <c r="A10" s="47" t="s">
        <v>138</v>
      </c>
      <c r="B10" s="3">
        <v>309858</v>
      </c>
      <c r="C10" s="3">
        <v>422082</v>
      </c>
      <c r="D10" s="3">
        <v>4121671.3149999999</v>
      </c>
      <c r="E10" s="3">
        <v>4705107</v>
      </c>
      <c r="F10" s="48">
        <f t="shared" si="0"/>
        <v>14.155318083630348</v>
      </c>
      <c r="G10" s="46"/>
      <c r="H10" s="46"/>
      <c r="I10" s="46"/>
    </row>
    <row r="11" spans="1:12" x14ac:dyDescent="0.25">
      <c r="A11" s="44" t="s">
        <v>139</v>
      </c>
      <c r="B11" s="2">
        <v>9162945</v>
      </c>
      <c r="C11" s="2">
        <v>8963107</v>
      </c>
      <c r="D11" s="2">
        <v>107323349.76299958</v>
      </c>
      <c r="E11" s="2">
        <v>105075781</v>
      </c>
      <c r="F11" s="45">
        <f t="shared" si="0"/>
        <v>-2.094202955799318</v>
      </c>
      <c r="G11" s="46"/>
      <c r="H11" s="46"/>
      <c r="I11" s="46"/>
    </row>
    <row r="12" spans="1:12" x14ac:dyDescent="0.25">
      <c r="A12" s="47" t="s">
        <v>140</v>
      </c>
      <c r="B12" s="3">
        <v>402156</v>
      </c>
      <c r="C12" s="3">
        <v>525729</v>
      </c>
      <c r="D12" s="3">
        <v>4449319.0609999998</v>
      </c>
      <c r="E12" s="3">
        <v>4943054</v>
      </c>
      <c r="F12" s="48">
        <f t="shared" si="0"/>
        <v>11.096865210853892</v>
      </c>
      <c r="G12" s="46"/>
      <c r="H12" s="46"/>
      <c r="I12" s="46"/>
    </row>
    <row r="13" spans="1:12" x14ac:dyDescent="0.25">
      <c r="A13" s="44" t="s">
        <v>141</v>
      </c>
      <c r="B13" s="2">
        <v>1004795</v>
      </c>
      <c r="C13" s="2">
        <v>1157473</v>
      </c>
      <c r="D13" s="2">
        <v>12367160.325999999</v>
      </c>
      <c r="E13" s="2">
        <v>13772748</v>
      </c>
      <c r="F13" s="45">
        <f t="shared" si="0"/>
        <v>11.365484371096699</v>
      </c>
      <c r="G13" s="46"/>
      <c r="H13" s="46"/>
      <c r="I13" s="46"/>
    </row>
    <row r="14" spans="1:12" x14ac:dyDescent="0.25">
      <c r="A14" s="47" t="s">
        <v>142</v>
      </c>
      <c r="B14" s="3">
        <v>5967499</v>
      </c>
      <c r="C14" s="3">
        <v>5592453</v>
      </c>
      <c r="D14" s="3">
        <v>59497429.154309496</v>
      </c>
      <c r="E14" s="3">
        <v>66410581</v>
      </c>
      <c r="F14" s="48">
        <f t="shared" si="0"/>
        <v>11.619244636202524</v>
      </c>
      <c r="G14" s="46"/>
      <c r="H14" s="46"/>
      <c r="I14" s="46"/>
    </row>
    <row r="15" spans="1:12" x14ac:dyDescent="0.25">
      <c r="A15" s="44" t="s">
        <v>143</v>
      </c>
      <c r="B15" s="2">
        <v>1635598</v>
      </c>
      <c r="C15" s="2">
        <v>2628819</v>
      </c>
      <c r="D15" s="2">
        <v>29645138</v>
      </c>
      <c r="E15" s="2">
        <v>31298985</v>
      </c>
      <c r="F15" s="45">
        <f t="shared" si="0"/>
        <v>5.5788136321038593</v>
      </c>
      <c r="G15" s="46"/>
      <c r="H15" s="46"/>
      <c r="I15" s="46"/>
    </row>
    <row r="16" spans="1:12" x14ac:dyDescent="0.25">
      <c r="A16" s="47" t="s">
        <v>144</v>
      </c>
      <c r="B16" s="3">
        <v>3031123</v>
      </c>
      <c r="C16" s="3">
        <v>2793139</v>
      </c>
      <c r="D16" s="3">
        <v>32894926.706000008</v>
      </c>
      <c r="E16" s="3">
        <v>31213499</v>
      </c>
      <c r="F16" s="48">
        <f t="shared" si="0"/>
        <v>-5.1115107233034678</v>
      </c>
      <c r="G16" s="46"/>
      <c r="H16" s="46"/>
      <c r="I16" s="46"/>
    </row>
    <row r="17" spans="1:9" x14ac:dyDescent="0.25">
      <c r="A17" s="44" t="s">
        <v>145</v>
      </c>
      <c r="B17" s="2">
        <v>1518952</v>
      </c>
      <c r="C17" s="2">
        <v>1704754</v>
      </c>
      <c r="D17" s="2">
        <v>18541539.511</v>
      </c>
      <c r="E17" s="2">
        <v>21237328</v>
      </c>
      <c r="F17" s="45">
        <f t="shared" si="0"/>
        <v>14.539183692921995</v>
      </c>
      <c r="G17" s="46"/>
      <c r="H17" s="46"/>
      <c r="I17" s="46"/>
    </row>
    <row r="18" spans="1:9" x14ac:dyDescent="0.25">
      <c r="A18" s="47" t="s">
        <v>146</v>
      </c>
      <c r="B18" s="3">
        <v>138426</v>
      </c>
      <c r="C18" s="3">
        <v>141708</v>
      </c>
      <c r="D18" s="3">
        <v>1851680.3220000002</v>
      </c>
      <c r="E18" s="3">
        <v>1573105</v>
      </c>
      <c r="F18" s="48">
        <f t="shared" si="0"/>
        <v>-15.044460898040484</v>
      </c>
      <c r="G18" s="46"/>
      <c r="H18" s="46"/>
      <c r="I18" s="46"/>
    </row>
    <row r="19" spans="1:9" x14ac:dyDescent="0.25">
      <c r="A19" s="44" t="s">
        <v>147</v>
      </c>
      <c r="B19" s="2">
        <v>691843</v>
      </c>
      <c r="C19" s="2">
        <v>888384</v>
      </c>
      <c r="D19" s="2">
        <v>10034624.478</v>
      </c>
      <c r="E19" s="2">
        <v>9963559</v>
      </c>
      <c r="F19" s="45">
        <f t="shared" si="0"/>
        <v>-0.70820266523978148</v>
      </c>
      <c r="G19" s="46"/>
      <c r="H19" s="46"/>
      <c r="I19" s="46"/>
    </row>
    <row r="20" spans="1:9" x14ac:dyDescent="0.25">
      <c r="A20" s="47" t="s">
        <v>148</v>
      </c>
      <c r="B20" s="3">
        <v>1147024</v>
      </c>
      <c r="C20" s="3">
        <v>1162071</v>
      </c>
      <c r="D20" s="3">
        <v>16131487.341</v>
      </c>
      <c r="E20" s="3">
        <v>16668339</v>
      </c>
      <c r="F20" s="48">
        <f t="shared" si="0"/>
        <v>3.3279737178079785</v>
      </c>
      <c r="G20" s="46"/>
      <c r="H20" s="46"/>
      <c r="I20" s="46"/>
    </row>
    <row r="21" spans="1:9" x14ac:dyDescent="0.25">
      <c r="A21" s="44" t="s">
        <v>149</v>
      </c>
      <c r="B21" s="2">
        <v>2400774</v>
      </c>
      <c r="C21" s="2">
        <v>2750296</v>
      </c>
      <c r="D21" s="2">
        <v>29919219.951000001</v>
      </c>
      <c r="E21" s="2">
        <v>30685994</v>
      </c>
      <c r="F21" s="45">
        <f t="shared" si="0"/>
        <v>2.5628143055058814</v>
      </c>
      <c r="G21" s="46"/>
      <c r="H21" s="46"/>
      <c r="I21" s="46"/>
    </row>
    <row r="22" spans="1:9" x14ac:dyDescent="0.25">
      <c r="A22" s="47" t="s">
        <v>150</v>
      </c>
      <c r="B22" s="3">
        <v>2138476</v>
      </c>
      <c r="C22" s="3">
        <v>2467126</v>
      </c>
      <c r="D22" s="3">
        <v>25767949.743000001</v>
      </c>
      <c r="E22" s="3">
        <v>28208603</v>
      </c>
      <c r="F22" s="48">
        <f t="shared" si="0"/>
        <v>9.4716625938119705</v>
      </c>
      <c r="G22" s="46"/>
      <c r="H22" s="46"/>
      <c r="I22" s="46"/>
    </row>
    <row r="23" spans="1:9" x14ac:dyDescent="0.25">
      <c r="A23" s="44" t="s">
        <v>151</v>
      </c>
      <c r="B23" s="2">
        <v>184601</v>
      </c>
      <c r="C23" s="2">
        <v>359016</v>
      </c>
      <c r="D23" s="2">
        <v>2763540.0314799999</v>
      </c>
      <c r="E23" s="2">
        <v>4493083</v>
      </c>
      <c r="F23" s="45">
        <f t="shared" si="0"/>
        <v>62.584328391065583</v>
      </c>
      <c r="G23" s="46"/>
      <c r="H23" s="46"/>
      <c r="I23" s="46"/>
    </row>
    <row r="24" spans="1:9" x14ac:dyDescent="0.25">
      <c r="A24" s="47" t="s">
        <v>152</v>
      </c>
      <c r="B24" s="3">
        <v>165932</v>
      </c>
      <c r="C24" s="3">
        <v>261154</v>
      </c>
      <c r="D24" s="3">
        <v>2087838.263</v>
      </c>
      <c r="E24" s="3">
        <v>2178262</v>
      </c>
      <c r="F24" s="48">
        <f t="shared" si="0"/>
        <v>4.3309742235526727</v>
      </c>
      <c r="G24" s="46"/>
      <c r="H24" s="46"/>
      <c r="I24" s="46"/>
    </row>
    <row r="25" spans="1:9" x14ac:dyDescent="0.25">
      <c r="A25" s="44" t="s">
        <v>153</v>
      </c>
      <c r="B25" s="2">
        <v>56015</v>
      </c>
      <c r="C25" s="2">
        <v>44184</v>
      </c>
      <c r="D25" s="2">
        <v>625244</v>
      </c>
      <c r="E25" s="2">
        <v>601613</v>
      </c>
      <c r="F25" s="45">
        <f t="shared" si="0"/>
        <v>-3.7794844892553954</v>
      </c>
      <c r="G25" s="46"/>
      <c r="H25" s="46"/>
      <c r="I25" s="46"/>
    </row>
    <row r="26" spans="1:9" x14ac:dyDescent="0.25">
      <c r="A26" s="47" t="s">
        <v>154</v>
      </c>
      <c r="B26" s="3">
        <v>120022</v>
      </c>
      <c r="C26" s="3">
        <v>208309</v>
      </c>
      <c r="D26" s="3">
        <v>2214657.5356000001</v>
      </c>
      <c r="E26" s="3">
        <v>2530153</v>
      </c>
      <c r="F26" s="48">
        <f t="shared" si="0"/>
        <v>14.245790120074943</v>
      </c>
      <c r="G26" s="46"/>
      <c r="H26" s="46"/>
      <c r="I26" s="46"/>
    </row>
    <row r="27" spans="1:9" x14ac:dyDescent="0.25">
      <c r="A27" s="44" t="s">
        <v>155</v>
      </c>
      <c r="B27" s="2">
        <v>327286</v>
      </c>
      <c r="C27" s="2">
        <v>335404</v>
      </c>
      <c r="D27" s="2">
        <v>3036628.645</v>
      </c>
      <c r="E27" s="2">
        <v>3537013</v>
      </c>
      <c r="F27" s="45">
        <f t="shared" si="0"/>
        <v>16.478286069780523</v>
      </c>
      <c r="G27" s="46"/>
      <c r="H27" s="46"/>
      <c r="I27" s="46"/>
    </row>
    <row r="28" spans="1:9" x14ac:dyDescent="0.25">
      <c r="A28" s="47" t="s">
        <v>156</v>
      </c>
      <c r="B28" s="3">
        <v>944590</v>
      </c>
      <c r="C28" s="3">
        <v>1044111</v>
      </c>
      <c r="D28" s="3">
        <v>10950231.904999999</v>
      </c>
      <c r="E28" s="3">
        <v>11129688.6</v>
      </c>
      <c r="F28" s="48">
        <f t="shared" si="0"/>
        <v>1.6388392187206478</v>
      </c>
      <c r="G28" s="46"/>
      <c r="H28" s="46"/>
      <c r="I28" s="46"/>
    </row>
    <row r="29" spans="1:9" x14ac:dyDescent="0.25">
      <c r="A29" s="44" t="s">
        <v>157</v>
      </c>
      <c r="B29" s="2">
        <v>443029</v>
      </c>
      <c r="C29" s="2">
        <v>644721</v>
      </c>
      <c r="D29" s="2">
        <v>5866720.5669999998</v>
      </c>
      <c r="E29" s="2">
        <v>6767563</v>
      </c>
      <c r="F29" s="45">
        <f t="shared" si="0"/>
        <v>15.355127668210287</v>
      </c>
      <c r="G29" s="46"/>
      <c r="H29" s="46"/>
      <c r="I29" s="46"/>
    </row>
    <row r="30" spans="1:9" x14ac:dyDescent="0.25">
      <c r="A30" s="47" t="s">
        <v>158</v>
      </c>
      <c r="B30" s="3">
        <v>316680</v>
      </c>
      <c r="C30" s="3">
        <v>419746</v>
      </c>
      <c r="D30" s="3">
        <v>4229261</v>
      </c>
      <c r="E30" s="3">
        <v>4204965</v>
      </c>
      <c r="F30" s="48">
        <f t="shared" si="0"/>
        <v>-0.57447388562682988</v>
      </c>
      <c r="G30" s="46"/>
      <c r="H30" s="46"/>
      <c r="I30" s="46"/>
    </row>
    <row r="31" spans="1:9" x14ac:dyDescent="0.25">
      <c r="A31" s="44" t="s">
        <v>159</v>
      </c>
      <c r="B31" s="2">
        <v>2476967</v>
      </c>
      <c r="C31" s="2">
        <v>2445286</v>
      </c>
      <c r="D31" s="2">
        <v>26508631.862</v>
      </c>
      <c r="E31" s="2">
        <v>31275930</v>
      </c>
      <c r="F31" s="45">
        <f t="shared" si="0"/>
        <v>17.983946371951021</v>
      </c>
      <c r="G31" s="46"/>
      <c r="H31" s="46"/>
      <c r="I31" s="46"/>
    </row>
    <row r="32" spans="1:9" x14ac:dyDescent="0.25">
      <c r="A32" s="47" t="s">
        <v>160</v>
      </c>
      <c r="B32" s="3">
        <v>7263485</v>
      </c>
      <c r="C32" s="3">
        <v>6932753</v>
      </c>
      <c r="D32" s="3">
        <v>80882224.232999995</v>
      </c>
      <c r="E32" s="3">
        <v>85269726</v>
      </c>
      <c r="F32" s="48">
        <f t="shared" si="0"/>
        <v>5.4245562713023219</v>
      </c>
      <c r="G32" s="46"/>
      <c r="H32" s="46"/>
      <c r="I32" s="46"/>
    </row>
    <row r="33" spans="1:9" x14ac:dyDescent="0.25">
      <c r="A33" s="44" t="s">
        <v>161</v>
      </c>
      <c r="B33" s="2">
        <v>387038</v>
      </c>
      <c r="C33" s="2">
        <v>407334</v>
      </c>
      <c r="D33" s="2">
        <v>4496206.214000009</v>
      </c>
      <c r="E33" s="2">
        <v>4809151</v>
      </c>
      <c r="F33" s="45">
        <f t="shared" si="0"/>
        <v>6.960196465757349</v>
      </c>
      <c r="G33" s="46"/>
      <c r="H33" s="46"/>
      <c r="I33" s="46"/>
    </row>
    <row r="34" spans="1:9" x14ac:dyDescent="0.25">
      <c r="A34" s="47" t="s">
        <v>162</v>
      </c>
      <c r="B34" s="3">
        <v>111598</v>
      </c>
      <c r="C34" s="3">
        <v>128667</v>
      </c>
      <c r="D34" s="3">
        <v>1209822</v>
      </c>
      <c r="E34" s="3">
        <v>1511369</v>
      </c>
      <c r="F34" s="48">
        <f t="shared" si="0"/>
        <v>24.924906308531334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43897248</v>
      </c>
      <c r="C35" s="50">
        <f t="shared" ref="C35:E35" si="1">SUM(C7:C34)</f>
        <v>46519669</v>
      </c>
      <c r="D35" s="50">
        <f t="shared" si="1"/>
        <v>515573709.40838897</v>
      </c>
      <c r="E35" s="50">
        <f t="shared" si="1"/>
        <v>544419736.60000002</v>
      </c>
      <c r="F35" s="51">
        <f t="shared" ref="F35" si="2">((E35*100)/D35)-100</f>
        <v>5.5949375744374805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11878047</v>
      </c>
      <c r="C39" s="55">
        <f t="shared" si="4"/>
        <v>10599040</v>
      </c>
      <c r="D39" s="55">
        <f>_xlfn.RANK.EQ(B39,$B$39:$B$66)+COUNTIF($B$39:$B$66,B39)-1</f>
        <v>12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105075781</v>
      </c>
      <c r="G39" s="54">
        <f>LOOKUP(E39,$A$39:$A$66,$C$39:$C$66)</f>
        <v>107323349.76299958</v>
      </c>
    </row>
    <row r="40" spans="1:9" x14ac:dyDescent="0.25">
      <c r="A40" s="54" t="str">
        <f t="shared" si="5"/>
        <v>Alicante</v>
      </c>
      <c r="B40" s="55">
        <f t="shared" si="3"/>
        <v>2647482</v>
      </c>
      <c r="C40" s="55">
        <f t="shared" si="4"/>
        <v>2731080.5550000002</v>
      </c>
      <c r="D40" s="55">
        <f t="shared" ref="D40:D66" si="7">_xlfn.RANK.EQ(B40,$B$39:$B$66)+COUNTIF($B$39:$B$66,B40)-1</f>
        <v>23</v>
      </c>
      <c r="E40" s="54" t="str">
        <f t="shared" si="6"/>
        <v>Valencia</v>
      </c>
      <c r="F40" s="54">
        <f t="shared" ref="F40:F66" si="8">LOOKUP(E40,$A$39:$A$66,$B$39:$B$66)</f>
        <v>85269726</v>
      </c>
      <c r="G40" s="54">
        <f t="shared" ref="G40:G66" si="9">LOOKUP(E40,$A$39:$A$66,$C$39:$C$66)</f>
        <v>80882224.232999995</v>
      </c>
    </row>
    <row r="41" spans="1:9" x14ac:dyDescent="0.25">
      <c r="A41" s="54" t="str">
        <f t="shared" si="5"/>
        <v>Almería</v>
      </c>
      <c r="B41" s="55">
        <f t="shared" si="3"/>
        <v>5829008</v>
      </c>
      <c r="C41" s="55">
        <f t="shared" si="4"/>
        <v>4827086.926</v>
      </c>
      <c r="D41" s="55">
        <f t="shared" si="7"/>
        <v>16</v>
      </c>
      <c r="E41" s="54" t="str">
        <f t="shared" si="6"/>
        <v>Barcelona</v>
      </c>
      <c r="F41" s="54">
        <f t="shared" si="8"/>
        <v>66410581</v>
      </c>
      <c r="G41" s="54">
        <f t="shared" si="9"/>
        <v>59497429.154309496</v>
      </c>
    </row>
    <row r="42" spans="1:9" x14ac:dyDescent="0.25">
      <c r="A42" s="54" t="str">
        <f t="shared" si="5"/>
        <v>Avilés</v>
      </c>
      <c r="B42" s="55">
        <f t="shared" si="3"/>
        <v>4705107</v>
      </c>
      <c r="C42" s="55">
        <f t="shared" si="4"/>
        <v>4121671.3149999999</v>
      </c>
      <c r="D42" s="55">
        <f t="shared" si="7"/>
        <v>19</v>
      </c>
      <c r="E42" s="54" t="str">
        <f t="shared" si="6"/>
        <v>Bilbao</v>
      </c>
      <c r="F42" s="54">
        <f t="shared" si="8"/>
        <v>31298985</v>
      </c>
      <c r="G42" s="54">
        <f t="shared" si="9"/>
        <v>29645138</v>
      </c>
    </row>
    <row r="43" spans="1:9" x14ac:dyDescent="0.25">
      <c r="A43" s="54" t="str">
        <f t="shared" si="5"/>
        <v>Bahía de Algeciras</v>
      </c>
      <c r="B43" s="55">
        <f t="shared" si="3"/>
        <v>105075781</v>
      </c>
      <c r="C43" s="55">
        <f t="shared" si="4"/>
        <v>107323349.76299958</v>
      </c>
      <c r="D43" s="55">
        <f t="shared" si="7"/>
        <v>1</v>
      </c>
      <c r="E43" s="54" t="str">
        <f t="shared" si="6"/>
        <v>Tarragona</v>
      </c>
      <c r="F43" s="54">
        <f t="shared" si="8"/>
        <v>31275930</v>
      </c>
      <c r="G43" s="54">
        <f t="shared" si="9"/>
        <v>26508631.862</v>
      </c>
    </row>
    <row r="44" spans="1:9" x14ac:dyDescent="0.25">
      <c r="A44" s="54" t="str">
        <f t="shared" si="5"/>
        <v>Bahía de Cádiz</v>
      </c>
      <c r="B44" s="55">
        <f t="shared" si="3"/>
        <v>4943054</v>
      </c>
      <c r="C44" s="55">
        <f t="shared" si="4"/>
        <v>4449319.0609999998</v>
      </c>
      <c r="D44" s="55">
        <f t="shared" si="7"/>
        <v>17</v>
      </c>
      <c r="E44" s="54" t="str">
        <f t="shared" si="6"/>
        <v>Cartagena</v>
      </c>
      <c r="F44" s="54">
        <f t="shared" si="8"/>
        <v>31213499</v>
      </c>
      <c r="G44" s="54">
        <f t="shared" si="9"/>
        <v>32894926.706000008</v>
      </c>
    </row>
    <row r="45" spans="1:9" x14ac:dyDescent="0.25">
      <c r="A45" s="54" t="str">
        <f t="shared" si="5"/>
        <v>Baleares</v>
      </c>
      <c r="B45" s="55">
        <f t="shared" si="3"/>
        <v>13772748</v>
      </c>
      <c r="C45" s="55">
        <f t="shared" si="4"/>
        <v>12367160.325999999</v>
      </c>
      <c r="D45" s="55">
        <f t="shared" si="7"/>
        <v>11</v>
      </c>
      <c r="E45" s="54" t="str">
        <f t="shared" si="6"/>
        <v>Huelva</v>
      </c>
      <c r="F45" s="54">
        <f t="shared" si="8"/>
        <v>30685994</v>
      </c>
      <c r="G45" s="54">
        <f t="shared" si="9"/>
        <v>29919219.951000001</v>
      </c>
    </row>
    <row r="46" spans="1:9" x14ac:dyDescent="0.25">
      <c r="A46" s="54" t="str">
        <f t="shared" si="5"/>
        <v>Barcelona</v>
      </c>
      <c r="B46" s="55">
        <f t="shared" si="3"/>
        <v>66410581</v>
      </c>
      <c r="C46" s="55">
        <f t="shared" si="4"/>
        <v>59497429.154309496</v>
      </c>
      <c r="D46" s="55">
        <f t="shared" si="7"/>
        <v>3</v>
      </c>
      <c r="E46" s="54" t="str">
        <f t="shared" si="6"/>
        <v>Las Palmas</v>
      </c>
      <c r="F46" s="54">
        <f t="shared" si="8"/>
        <v>28208603</v>
      </c>
      <c r="G46" s="54">
        <f t="shared" si="9"/>
        <v>25767949.743000001</v>
      </c>
    </row>
    <row r="47" spans="1:9" x14ac:dyDescent="0.25">
      <c r="A47" s="54" t="str">
        <f t="shared" si="5"/>
        <v>Bilbao</v>
      </c>
      <c r="B47" s="55">
        <f t="shared" si="3"/>
        <v>31298985</v>
      </c>
      <c r="C47" s="55">
        <f t="shared" si="4"/>
        <v>29645138</v>
      </c>
      <c r="D47" s="55">
        <f t="shared" si="7"/>
        <v>4</v>
      </c>
      <c r="E47" s="54" t="str">
        <f t="shared" si="6"/>
        <v>Castellón</v>
      </c>
      <c r="F47" s="54">
        <f t="shared" si="8"/>
        <v>21237328</v>
      </c>
      <c r="G47" s="54">
        <f t="shared" si="9"/>
        <v>18541539.511</v>
      </c>
    </row>
    <row r="48" spans="1:9" x14ac:dyDescent="0.25">
      <c r="A48" s="54" t="str">
        <f t="shared" si="5"/>
        <v>Cartagena</v>
      </c>
      <c r="B48" s="55">
        <f t="shared" si="3"/>
        <v>31213499</v>
      </c>
      <c r="C48" s="55">
        <f t="shared" si="4"/>
        <v>32894926.706000008</v>
      </c>
      <c r="D48" s="55">
        <f t="shared" si="7"/>
        <v>6</v>
      </c>
      <c r="E48" s="54" t="str">
        <f t="shared" si="6"/>
        <v>Gijón</v>
      </c>
      <c r="F48" s="54">
        <f t="shared" si="8"/>
        <v>16668339</v>
      </c>
      <c r="G48" s="54">
        <f t="shared" si="9"/>
        <v>16131487.341</v>
      </c>
    </row>
    <row r="49" spans="1:7" x14ac:dyDescent="0.25">
      <c r="A49" s="54" t="str">
        <f t="shared" si="5"/>
        <v>Castellón</v>
      </c>
      <c r="B49" s="55">
        <f t="shared" si="3"/>
        <v>21237328</v>
      </c>
      <c r="C49" s="55">
        <f t="shared" si="4"/>
        <v>18541539.511</v>
      </c>
      <c r="D49" s="55">
        <f t="shared" si="7"/>
        <v>9</v>
      </c>
      <c r="E49" s="54" t="str">
        <f t="shared" si="6"/>
        <v>Baleares</v>
      </c>
      <c r="F49" s="54">
        <f t="shared" si="8"/>
        <v>13772748</v>
      </c>
      <c r="G49" s="54">
        <f t="shared" si="9"/>
        <v>12367160.325999999</v>
      </c>
    </row>
    <row r="50" spans="1:7" x14ac:dyDescent="0.25">
      <c r="A50" s="54" t="str">
        <f t="shared" si="5"/>
        <v>Ceuta</v>
      </c>
      <c r="B50" s="55">
        <f t="shared" si="3"/>
        <v>1573105</v>
      </c>
      <c r="C50" s="55">
        <f t="shared" si="4"/>
        <v>1851680.3220000002</v>
      </c>
      <c r="D50" s="55">
        <f t="shared" si="7"/>
        <v>26</v>
      </c>
      <c r="E50" s="54" t="str">
        <f t="shared" si="6"/>
        <v>A Coruña</v>
      </c>
      <c r="F50" s="54">
        <f t="shared" si="8"/>
        <v>11878047</v>
      </c>
      <c r="G50" s="54">
        <f t="shared" si="9"/>
        <v>10599040</v>
      </c>
    </row>
    <row r="51" spans="1:7" x14ac:dyDescent="0.25">
      <c r="A51" s="54" t="str">
        <f t="shared" si="5"/>
        <v>Ferrol-San Cibrao</v>
      </c>
      <c r="B51" s="55">
        <f t="shared" si="3"/>
        <v>9963559</v>
      </c>
      <c r="C51" s="55">
        <f t="shared" si="4"/>
        <v>10034624.478</v>
      </c>
      <c r="D51" s="55">
        <f t="shared" si="7"/>
        <v>14</v>
      </c>
      <c r="E51" s="54" t="str">
        <f t="shared" si="6"/>
        <v>Santa Cruz de Tenerife</v>
      </c>
      <c r="F51" s="54">
        <f t="shared" si="8"/>
        <v>11129688.6</v>
      </c>
      <c r="G51" s="54">
        <f t="shared" si="9"/>
        <v>10950231.904999999</v>
      </c>
    </row>
    <row r="52" spans="1:7" x14ac:dyDescent="0.25">
      <c r="A52" s="54" t="str">
        <f t="shared" si="5"/>
        <v>Gijón</v>
      </c>
      <c r="B52" s="55">
        <f t="shared" si="3"/>
        <v>16668339</v>
      </c>
      <c r="C52" s="55">
        <f t="shared" si="4"/>
        <v>16131487.341</v>
      </c>
      <c r="D52" s="55">
        <f t="shared" si="7"/>
        <v>10</v>
      </c>
      <c r="E52" s="54" t="str">
        <f t="shared" si="6"/>
        <v>Ferrol-San Cibrao</v>
      </c>
      <c r="F52" s="54">
        <f t="shared" si="8"/>
        <v>9963559</v>
      </c>
      <c r="G52" s="54">
        <f t="shared" si="9"/>
        <v>10034624.478</v>
      </c>
    </row>
    <row r="53" spans="1:7" x14ac:dyDescent="0.25">
      <c r="A53" s="54" t="str">
        <f t="shared" si="5"/>
        <v>Huelva</v>
      </c>
      <c r="B53" s="55">
        <f t="shared" si="3"/>
        <v>30685994</v>
      </c>
      <c r="C53" s="55">
        <f t="shared" si="4"/>
        <v>29919219.951000001</v>
      </c>
      <c r="D53" s="55">
        <f t="shared" si="7"/>
        <v>7</v>
      </c>
      <c r="E53" s="54" t="str">
        <f t="shared" si="6"/>
        <v>Santander</v>
      </c>
      <c r="F53" s="54">
        <f t="shared" si="8"/>
        <v>6767563</v>
      </c>
      <c r="G53" s="54">
        <f t="shared" si="9"/>
        <v>5866720.5669999998</v>
      </c>
    </row>
    <row r="54" spans="1:7" x14ac:dyDescent="0.25">
      <c r="A54" s="54" t="str">
        <f t="shared" si="5"/>
        <v>Las Palmas</v>
      </c>
      <c r="B54" s="55">
        <f t="shared" si="3"/>
        <v>28208603</v>
      </c>
      <c r="C54" s="55">
        <f t="shared" si="4"/>
        <v>25767949.743000001</v>
      </c>
      <c r="D54" s="55">
        <f t="shared" si="7"/>
        <v>8</v>
      </c>
      <c r="E54" s="54" t="str">
        <f t="shared" si="6"/>
        <v>Almería</v>
      </c>
      <c r="F54" s="54">
        <f t="shared" si="8"/>
        <v>5829008</v>
      </c>
      <c r="G54" s="54">
        <f t="shared" si="9"/>
        <v>4827086.926</v>
      </c>
    </row>
    <row r="55" spans="1:7" x14ac:dyDescent="0.25">
      <c r="A55" s="54" t="str">
        <f t="shared" si="5"/>
        <v>Málaga</v>
      </c>
      <c r="B55" s="55">
        <f t="shared" si="3"/>
        <v>4493083</v>
      </c>
      <c r="C55" s="55">
        <f t="shared" si="4"/>
        <v>2763540.0314799999</v>
      </c>
      <c r="D55" s="55">
        <f t="shared" si="7"/>
        <v>20</v>
      </c>
      <c r="E55" s="54" t="str">
        <f t="shared" si="6"/>
        <v>Bahía de Cádiz</v>
      </c>
      <c r="F55" s="54">
        <f t="shared" si="8"/>
        <v>4943054</v>
      </c>
      <c r="G55" s="54">
        <f t="shared" si="9"/>
        <v>4449319.0609999998</v>
      </c>
    </row>
    <row r="56" spans="1:7" x14ac:dyDescent="0.25">
      <c r="A56" s="54" t="str">
        <f t="shared" si="5"/>
        <v>Marín y Ría de Pontevedra</v>
      </c>
      <c r="B56" s="55">
        <f t="shared" si="3"/>
        <v>2178262</v>
      </c>
      <c r="C56" s="55">
        <f t="shared" si="4"/>
        <v>2087838.263</v>
      </c>
      <c r="D56" s="55">
        <f t="shared" si="7"/>
        <v>25</v>
      </c>
      <c r="E56" s="54" t="str">
        <f t="shared" si="6"/>
        <v>Vigo</v>
      </c>
      <c r="F56" s="54">
        <f t="shared" si="8"/>
        <v>4809151</v>
      </c>
      <c r="G56" s="54">
        <f t="shared" si="9"/>
        <v>4496206.214000009</v>
      </c>
    </row>
    <row r="57" spans="1:7" x14ac:dyDescent="0.25">
      <c r="A57" s="54" t="str">
        <f t="shared" si="5"/>
        <v>Melilla</v>
      </c>
      <c r="B57" s="55">
        <f t="shared" si="3"/>
        <v>601613</v>
      </c>
      <c r="C57" s="55">
        <f t="shared" si="4"/>
        <v>625244</v>
      </c>
      <c r="D57" s="55">
        <f t="shared" si="7"/>
        <v>28</v>
      </c>
      <c r="E57" s="54" t="str">
        <f t="shared" si="6"/>
        <v>Avilés</v>
      </c>
      <c r="F57" s="54">
        <f t="shared" si="8"/>
        <v>4705107</v>
      </c>
      <c r="G57" s="54">
        <f t="shared" si="9"/>
        <v>4121671.3149999999</v>
      </c>
    </row>
    <row r="58" spans="1:7" x14ac:dyDescent="0.25">
      <c r="A58" s="54" t="str">
        <f t="shared" si="5"/>
        <v>Motril</v>
      </c>
      <c r="B58" s="55">
        <f t="shared" si="3"/>
        <v>2530153</v>
      </c>
      <c r="C58" s="55">
        <f t="shared" si="4"/>
        <v>2214657.5356000001</v>
      </c>
      <c r="D58" s="55">
        <f t="shared" si="7"/>
        <v>24</v>
      </c>
      <c r="E58" s="54" t="str">
        <f t="shared" si="6"/>
        <v>Málaga</v>
      </c>
      <c r="F58" s="54">
        <f t="shared" si="8"/>
        <v>4493083</v>
      </c>
      <c r="G58" s="54">
        <f t="shared" si="9"/>
        <v>2763540.0314799999</v>
      </c>
    </row>
    <row r="59" spans="1:7" x14ac:dyDescent="0.25">
      <c r="A59" s="54" t="str">
        <f t="shared" si="5"/>
        <v>Pasaia</v>
      </c>
      <c r="B59" s="55">
        <f t="shared" si="3"/>
        <v>3537013</v>
      </c>
      <c r="C59" s="55">
        <f t="shared" si="4"/>
        <v>3036628.645</v>
      </c>
      <c r="D59" s="55">
        <f t="shared" si="7"/>
        <v>22</v>
      </c>
      <c r="E59" s="54" t="str">
        <f t="shared" si="6"/>
        <v>Sevilla</v>
      </c>
      <c r="F59" s="54">
        <f t="shared" si="8"/>
        <v>4204965</v>
      </c>
      <c r="G59" s="54">
        <f t="shared" si="9"/>
        <v>4229261</v>
      </c>
    </row>
    <row r="60" spans="1:7" x14ac:dyDescent="0.25">
      <c r="A60" s="54" t="str">
        <f t="shared" si="5"/>
        <v>Santa Cruz de Tenerife</v>
      </c>
      <c r="B60" s="55">
        <f t="shared" si="3"/>
        <v>11129688.6</v>
      </c>
      <c r="C60" s="55">
        <f t="shared" si="4"/>
        <v>10950231.904999999</v>
      </c>
      <c r="D60" s="55">
        <f t="shared" si="7"/>
        <v>13</v>
      </c>
      <c r="E60" s="54" t="str">
        <f t="shared" si="6"/>
        <v>Pasaia</v>
      </c>
      <c r="F60" s="54">
        <f t="shared" si="8"/>
        <v>3537013</v>
      </c>
      <c r="G60" s="54">
        <f t="shared" si="9"/>
        <v>3036628.645</v>
      </c>
    </row>
    <row r="61" spans="1:7" x14ac:dyDescent="0.25">
      <c r="A61" s="54" t="str">
        <f t="shared" si="5"/>
        <v>Santander</v>
      </c>
      <c r="B61" s="55">
        <f t="shared" si="3"/>
        <v>6767563</v>
      </c>
      <c r="C61" s="55">
        <f t="shared" si="4"/>
        <v>5866720.5669999998</v>
      </c>
      <c r="D61" s="55">
        <f t="shared" si="7"/>
        <v>15</v>
      </c>
      <c r="E61" s="54" t="str">
        <f t="shared" si="6"/>
        <v>Alicante</v>
      </c>
      <c r="F61" s="54">
        <f t="shared" si="8"/>
        <v>2647482</v>
      </c>
      <c r="G61" s="54">
        <f t="shared" si="9"/>
        <v>2731080.5550000002</v>
      </c>
    </row>
    <row r="62" spans="1:7" x14ac:dyDescent="0.25">
      <c r="A62" s="54" t="str">
        <f t="shared" si="5"/>
        <v>Sevilla</v>
      </c>
      <c r="B62" s="55">
        <f t="shared" si="3"/>
        <v>4204965</v>
      </c>
      <c r="C62" s="55">
        <f t="shared" si="4"/>
        <v>4229261</v>
      </c>
      <c r="D62" s="55">
        <f t="shared" si="7"/>
        <v>21</v>
      </c>
      <c r="E62" s="54" t="str">
        <f t="shared" si="6"/>
        <v>Motril</v>
      </c>
      <c r="F62" s="54">
        <f t="shared" si="8"/>
        <v>2530153</v>
      </c>
      <c r="G62" s="54">
        <f t="shared" si="9"/>
        <v>2214657.5356000001</v>
      </c>
    </row>
    <row r="63" spans="1:7" x14ac:dyDescent="0.25">
      <c r="A63" s="54" t="str">
        <f t="shared" si="5"/>
        <v>Tarragona</v>
      </c>
      <c r="B63" s="55">
        <f t="shared" si="3"/>
        <v>31275930</v>
      </c>
      <c r="C63" s="55">
        <f t="shared" si="4"/>
        <v>26508631.862</v>
      </c>
      <c r="D63" s="55">
        <f t="shared" si="7"/>
        <v>5</v>
      </c>
      <c r="E63" s="54" t="str">
        <f t="shared" si="6"/>
        <v>Marín y Ría de Pontevedra</v>
      </c>
      <c r="F63" s="54">
        <f t="shared" si="8"/>
        <v>2178262</v>
      </c>
      <c r="G63" s="54">
        <f t="shared" si="9"/>
        <v>2087838.263</v>
      </c>
    </row>
    <row r="64" spans="1:7" x14ac:dyDescent="0.25">
      <c r="A64" s="54" t="str">
        <f t="shared" si="5"/>
        <v>Valencia</v>
      </c>
      <c r="B64" s="55">
        <f t="shared" si="3"/>
        <v>85269726</v>
      </c>
      <c r="C64" s="55">
        <f t="shared" si="4"/>
        <v>80882224.232999995</v>
      </c>
      <c r="D64" s="55">
        <f t="shared" si="7"/>
        <v>2</v>
      </c>
      <c r="E64" s="54" t="str">
        <f t="shared" si="6"/>
        <v>Ceuta</v>
      </c>
      <c r="F64" s="54">
        <f t="shared" si="8"/>
        <v>1573105</v>
      </c>
      <c r="G64" s="54">
        <f t="shared" si="9"/>
        <v>1851680.3220000002</v>
      </c>
    </row>
    <row r="65" spans="1:7" x14ac:dyDescent="0.25">
      <c r="A65" s="54" t="str">
        <f t="shared" si="5"/>
        <v>Vigo</v>
      </c>
      <c r="B65" s="55">
        <f t="shared" si="3"/>
        <v>4809151</v>
      </c>
      <c r="C65" s="55">
        <f t="shared" si="4"/>
        <v>4496206.214000009</v>
      </c>
      <c r="D65" s="55">
        <f t="shared" si="7"/>
        <v>18</v>
      </c>
      <c r="E65" s="54" t="str">
        <f t="shared" si="6"/>
        <v>Vilagarcía</v>
      </c>
      <c r="F65" s="54">
        <f t="shared" si="8"/>
        <v>1511369</v>
      </c>
      <c r="G65" s="54">
        <f t="shared" si="9"/>
        <v>1209822</v>
      </c>
    </row>
    <row r="66" spans="1:7" x14ac:dyDescent="0.25">
      <c r="A66" s="54" t="str">
        <f t="shared" si="5"/>
        <v>Vilagarcía</v>
      </c>
      <c r="B66" s="55">
        <f t="shared" si="3"/>
        <v>1511369</v>
      </c>
      <c r="C66" s="55">
        <f t="shared" si="4"/>
        <v>1209822</v>
      </c>
      <c r="D66" s="55">
        <f t="shared" si="7"/>
        <v>27</v>
      </c>
      <c r="E66" s="54" t="str">
        <f t="shared" si="6"/>
        <v>Melilla</v>
      </c>
      <c r="F66" s="54">
        <f t="shared" si="8"/>
        <v>601613</v>
      </c>
      <c r="G66" s="54">
        <f t="shared" si="9"/>
        <v>625244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56"/>
      <c r="B68" s="56"/>
      <c r="C68" s="56"/>
      <c r="D68" s="56"/>
      <c r="E68" s="56"/>
      <c r="F68" s="56"/>
    </row>
    <row r="69" spans="1:7" x14ac:dyDescent="0.25">
      <c r="A69" s="57"/>
      <c r="B69" s="58"/>
      <c r="C69" s="58"/>
      <c r="D69" s="58"/>
      <c r="E69" s="58"/>
      <c r="F69" s="59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33</v>
      </c>
    </row>
    <row r="2" spans="1:12" s="40" customFormat="1" ht="21" x14ac:dyDescent="0.25">
      <c r="I2" s="40" t="s">
        <v>93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777474</v>
      </c>
      <c r="C7" s="2">
        <v>1281584</v>
      </c>
      <c r="D7" s="2">
        <v>10504577</v>
      </c>
      <c r="E7" s="2">
        <v>11783425</v>
      </c>
      <c r="F7" s="45">
        <f>((E7*100)/D7)-100</f>
        <v>12.174197971036818</v>
      </c>
      <c r="G7" s="46"/>
      <c r="H7" s="46"/>
      <c r="I7" s="46"/>
    </row>
    <row r="8" spans="1:12" x14ac:dyDescent="0.25">
      <c r="A8" s="47" t="s">
        <v>136</v>
      </c>
      <c r="B8" s="3">
        <v>291610</v>
      </c>
      <c r="C8" s="3">
        <v>300381</v>
      </c>
      <c r="D8" s="3">
        <v>2715164</v>
      </c>
      <c r="E8" s="3">
        <v>2634274</v>
      </c>
      <c r="F8" s="48">
        <f t="shared" ref="F8:F34" si="0">((E8*100)/D8)-100</f>
        <v>-2.9791938903138089</v>
      </c>
      <c r="G8" s="46"/>
      <c r="H8" s="46"/>
      <c r="I8" s="46"/>
    </row>
    <row r="9" spans="1:12" x14ac:dyDescent="0.25">
      <c r="A9" s="44" t="s">
        <v>137</v>
      </c>
      <c r="B9" s="2">
        <v>453920</v>
      </c>
      <c r="C9" s="2">
        <v>475455</v>
      </c>
      <c r="D9" s="2">
        <v>4782425</v>
      </c>
      <c r="E9" s="2">
        <v>5780252</v>
      </c>
      <c r="F9" s="45">
        <f t="shared" si="0"/>
        <v>20.864456839364962</v>
      </c>
      <c r="G9" s="46"/>
      <c r="H9" s="46"/>
      <c r="I9" s="46"/>
    </row>
    <row r="10" spans="1:12" x14ac:dyDescent="0.25">
      <c r="A10" s="47" t="s">
        <v>138</v>
      </c>
      <c r="B10" s="3">
        <v>305735</v>
      </c>
      <c r="C10" s="3">
        <v>417514</v>
      </c>
      <c r="D10" s="3">
        <v>4050774</v>
      </c>
      <c r="E10" s="3">
        <v>4619678</v>
      </c>
      <c r="F10" s="48">
        <f t="shared" si="0"/>
        <v>14.044328318489264</v>
      </c>
      <c r="G10" s="46"/>
      <c r="H10" s="46"/>
      <c r="I10" s="46"/>
    </row>
    <row r="11" spans="1:12" x14ac:dyDescent="0.25">
      <c r="A11" s="44" t="s">
        <v>139</v>
      </c>
      <c r="B11" s="2">
        <v>8830383</v>
      </c>
      <c r="C11" s="2">
        <v>8356261</v>
      </c>
      <c r="D11" s="2">
        <v>103595896.01899958</v>
      </c>
      <c r="E11" s="2">
        <v>99377930</v>
      </c>
      <c r="F11" s="45">
        <f t="shared" si="0"/>
        <v>-4.0715570607410854</v>
      </c>
      <c r="G11" s="46"/>
      <c r="H11" s="46"/>
      <c r="I11" s="46"/>
    </row>
    <row r="12" spans="1:12" x14ac:dyDescent="0.25">
      <c r="A12" s="47" t="s">
        <v>140</v>
      </c>
      <c r="B12" s="3">
        <v>396074</v>
      </c>
      <c r="C12" s="3">
        <v>518005</v>
      </c>
      <c r="D12" s="3">
        <v>4360698.7</v>
      </c>
      <c r="E12" s="3">
        <v>4826995</v>
      </c>
      <c r="F12" s="48">
        <f t="shared" si="0"/>
        <v>10.693155663334409</v>
      </c>
      <c r="G12" s="46"/>
      <c r="H12" s="46"/>
      <c r="I12" s="46"/>
    </row>
    <row r="13" spans="1:12" x14ac:dyDescent="0.25">
      <c r="A13" s="44" t="s">
        <v>141</v>
      </c>
      <c r="B13" s="2">
        <v>1001900</v>
      </c>
      <c r="C13" s="2">
        <v>1153665</v>
      </c>
      <c r="D13" s="2">
        <v>12327169</v>
      </c>
      <c r="E13" s="2">
        <v>13727359</v>
      </c>
      <c r="F13" s="45">
        <f t="shared" si="0"/>
        <v>11.358569027487164</v>
      </c>
      <c r="G13" s="46"/>
      <c r="H13" s="46"/>
      <c r="I13" s="46"/>
    </row>
    <row r="14" spans="1:12" x14ac:dyDescent="0.25">
      <c r="A14" s="47" t="s">
        <v>142</v>
      </c>
      <c r="B14" s="3">
        <v>5871757</v>
      </c>
      <c r="C14" s="3">
        <v>5489900</v>
      </c>
      <c r="D14" s="3">
        <v>58471200.479309499</v>
      </c>
      <c r="E14" s="3">
        <v>64973291</v>
      </c>
      <c r="F14" s="48">
        <f t="shared" si="0"/>
        <v>11.120159099506296</v>
      </c>
      <c r="G14" s="46"/>
      <c r="H14" s="46"/>
      <c r="I14" s="46"/>
    </row>
    <row r="15" spans="1:12" x14ac:dyDescent="0.25">
      <c r="A15" s="44" t="s">
        <v>143</v>
      </c>
      <c r="B15" s="2">
        <v>1629515</v>
      </c>
      <c r="C15" s="2">
        <v>2620711</v>
      </c>
      <c r="D15" s="2">
        <v>29544082</v>
      </c>
      <c r="E15" s="2">
        <v>31182511</v>
      </c>
      <c r="F15" s="45">
        <f t="shared" si="0"/>
        <v>5.5457096280737375</v>
      </c>
      <c r="G15" s="46"/>
      <c r="H15" s="46"/>
      <c r="I15" s="46"/>
    </row>
    <row r="16" spans="1:12" x14ac:dyDescent="0.25">
      <c r="A16" s="47" t="s">
        <v>144</v>
      </c>
      <c r="B16" s="3">
        <v>3016247</v>
      </c>
      <c r="C16" s="3">
        <v>2775313</v>
      </c>
      <c r="D16" s="3">
        <v>32708472.639000006</v>
      </c>
      <c r="E16" s="3">
        <v>31035919</v>
      </c>
      <c r="F16" s="48">
        <f t="shared" si="0"/>
        <v>-5.1135180094155004</v>
      </c>
      <c r="G16" s="46"/>
      <c r="H16" s="46"/>
      <c r="I16" s="46"/>
    </row>
    <row r="17" spans="1:9" x14ac:dyDescent="0.25">
      <c r="A17" s="44" t="s">
        <v>145</v>
      </c>
      <c r="B17" s="2">
        <v>1516151</v>
      </c>
      <c r="C17" s="2">
        <v>1702634</v>
      </c>
      <c r="D17" s="2">
        <v>18506727.399999999</v>
      </c>
      <c r="E17" s="2">
        <v>21202092</v>
      </c>
      <c r="F17" s="45">
        <f t="shared" si="0"/>
        <v>14.564242190112992</v>
      </c>
      <c r="G17" s="46"/>
      <c r="H17" s="46"/>
      <c r="I17" s="46"/>
    </row>
    <row r="18" spans="1:9" x14ac:dyDescent="0.25">
      <c r="A18" s="47" t="s">
        <v>146</v>
      </c>
      <c r="B18" s="3">
        <v>95845</v>
      </c>
      <c r="C18" s="3">
        <v>83544</v>
      </c>
      <c r="D18" s="3">
        <v>1295641</v>
      </c>
      <c r="E18" s="3">
        <v>1094162</v>
      </c>
      <c r="F18" s="48">
        <f t="shared" si="0"/>
        <v>-15.550526727696948</v>
      </c>
      <c r="G18" s="46"/>
      <c r="H18" s="46"/>
      <c r="I18" s="46"/>
    </row>
    <row r="19" spans="1:9" x14ac:dyDescent="0.25">
      <c r="A19" s="44" t="s">
        <v>147</v>
      </c>
      <c r="B19" s="2">
        <v>690864</v>
      </c>
      <c r="C19" s="2">
        <v>887406</v>
      </c>
      <c r="D19" s="2">
        <v>10020719</v>
      </c>
      <c r="E19" s="2">
        <v>9943477</v>
      </c>
      <c r="F19" s="45">
        <f t="shared" si="0"/>
        <v>-0.77082293196725971</v>
      </c>
      <c r="G19" s="46"/>
      <c r="H19" s="46"/>
      <c r="I19" s="46"/>
    </row>
    <row r="20" spans="1:9" x14ac:dyDescent="0.25">
      <c r="A20" s="47" t="s">
        <v>148</v>
      </c>
      <c r="B20" s="3">
        <v>1146890</v>
      </c>
      <c r="C20" s="3">
        <v>1161995</v>
      </c>
      <c r="D20" s="3">
        <v>16103154</v>
      </c>
      <c r="E20" s="3">
        <v>16618684</v>
      </c>
      <c r="F20" s="48">
        <f t="shared" si="0"/>
        <v>3.2014225287791476</v>
      </c>
      <c r="G20" s="46"/>
      <c r="H20" s="46"/>
      <c r="I20" s="46"/>
    </row>
    <row r="21" spans="1:9" x14ac:dyDescent="0.25">
      <c r="A21" s="44" t="s">
        <v>149</v>
      </c>
      <c r="B21" s="2">
        <v>2377079</v>
      </c>
      <c r="C21" s="2">
        <v>2716981</v>
      </c>
      <c r="D21" s="2">
        <v>29672943</v>
      </c>
      <c r="E21" s="2">
        <v>30401726</v>
      </c>
      <c r="F21" s="45">
        <f t="shared" si="0"/>
        <v>2.4560523032717043</v>
      </c>
      <c r="G21" s="46"/>
      <c r="H21" s="46"/>
      <c r="I21" s="46"/>
    </row>
    <row r="22" spans="1:9" x14ac:dyDescent="0.25">
      <c r="A22" s="47" t="s">
        <v>150</v>
      </c>
      <c r="B22" s="3">
        <v>1954178</v>
      </c>
      <c r="C22" s="3">
        <v>2237133</v>
      </c>
      <c r="D22" s="3">
        <v>23437158</v>
      </c>
      <c r="E22" s="3">
        <v>25929254</v>
      </c>
      <c r="F22" s="48">
        <f t="shared" si="0"/>
        <v>10.633098091500685</v>
      </c>
      <c r="G22" s="46"/>
      <c r="H22" s="46"/>
      <c r="I22" s="46"/>
    </row>
    <row r="23" spans="1:9" x14ac:dyDescent="0.25">
      <c r="A23" s="44" t="s">
        <v>151</v>
      </c>
      <c r="B23" s="2">
        <v>181862</v>
      </c>
      <c r="C23" s="2">
        <v>353576</v>
      </c>
      <c r="D23" s="2">
        <v>2701277</v>
      </c>
      <c r="E23" s="2">
        <v>4428588</v>
      </c>
      <c r="F23" s="45">
        <f t="shared" si="0"/>
        <v>63.944238225106119</v>
      </c>
      <c r="G23" s="46"/>
      <c r="H23" s="46"/>
      <c r="I23" s="46"/>
    </row>
    <row r="24" spans="1:9" x14ac:dyDescent="0.25">
      <c r="A24" s="47" t="s">
        <v>152</v>
      </c>
      <c r="B24" s="3">
        <v>163129</v>
      </c>
      <c r="C24" s="3">
        <v>258208</v>
      </c>
      <c r="D24" s="3">
        <v>2056755</v>
      </c>
      <c r="E24" s="3">
        <v>2146039</v>
      </c>
      <c r="F24" s="48">
        <f t="shared" si="0"/>
        <v>4.3410129062528142</v>
      </c>
      <c r="G24" s="46"/>
      <c r="H24" s="46"/>
      <c r="I24" s="46"/>
    </row>
    <row r="25" spans="1:9" x14ac:dyDescent="0.25">
      <c r="A25" s="44" t="s">
        <v>153</v>
      </c>
      <c r="B25" s="2">
        <v>55362</v>
      </c>
      <c r="C25" s="2">
        <v>44184</v>
      </c>
      <c r="D25" s="2">
        <v>620552</v>
      </c>
      <c r="E25" s="2">
        <v>595430</v>
      </c>
      <c r="F25" s="45">
        <f t="shared" si="0"/>
        <v>-4.0483311632224144</v>
      </c>
      <c r="G25" s="46"/>
      <c r="H25" s="46"/>
      <c r="I25" s="46"/>
    </row>
    <row r="26" spans="1:9" x14ac:dyDescent="0.25">
      <c r="A26" s="47" t="s">
        <v>154</v>
      </c>
      <c r="B26" s="3">
        <v>118873</v>
      </c>
      <c r="C26" s="3">
        <v>206975</v>
      </c>
      <c r="D26" s="3">
        <v>2194343</v>
      </c>
      <c r="E26" s="3">
        <v>2511555</v>
      </c>
      <c r="F26" s="48">
        <f t="shared" si="0"/>
        <v>14.455898644833553</v>
      </c>
      <c r="G26" s="46"/>
      <c r="H26" s="46"/>
      <c r="I26" s="46"/>
    </row>
    <row r="27" spans="1:9" x14ac:dyDescent="0.25">
      <c r="A27" s="44" t="s">
        <v>155</v>
      </c>
      <c r="B27" s="2">
        <v>322367</v>
      </c>
      <c r="C27" s="2">
        <v>331732</v>
      </c>
      <c r="D27" s="2">
        <v>2993324</v>
      </c>
      <c r="E27" s="2">
        <v>3494263</v>
      </c>
      <c r="F27" s="45">
        <f t="shared" si="0"/>
        <v>16.735208083054161</v>
      </c>
      <c r="G27" s="46"/>
      <c r="H27" s="46"/>
      <c r="I27" s="46"/>
    </row>
    <row r="28" spans="1:9" x14ac:dyDescent="0.25">
      <c r="A28" s="47" t="s">
        <v>156</v>
      </c>
      <c r="B28" s="3">
        <v>906468</v>
      </c>
      <c r="C28" s="3">
        <v>1001381</v>
      </c>
      <c r="D28" s="3">
        <v>10446534</v>
      </c>
      <c r="E28" s="3">
        <v>10680561.6</v>
      </c>
      <c r="F28" s="48">
        <f t="shared" si="0"/>
        <v>2.2402415959207076</v>
      </c>
      <c r="G28" s="46"/>
      <c r="H28" s="46"/>
      <c r="I28" s="46"/>
    </row>
    <row r="29" spans="1:9" x14ac:dyDescent="0.25">
      <c r="A29" s="44" t="s">
        <v>157</v>
      </c>
      <c r="B29" s="2">
        <v>441181</v>
      </c>
      <c r="C29" s="2">
        <v>641586</v>
      </c>
      <c r="D29" s="2">
        <v>5837732</v>
      </c>
      <c r="E29" s="2">
        <v>6736865</v>
      </c>
      <c r="F29" s="45">
        <f t="shared" si="0"/>
        <v>15.402094512046801</v>
      </c>
      <c r="G29" s="46"/>
      <c r="H29" s="46"/>
      <c r="I29" s="46"/>
    </row>
    <row r="30" spans="1:9" x14ac:dyDescent="0.25">
      <c r="A30" s="47" t="s">
        <v>158</v>
      </c>
      <c r="B30" s="3">
        <v>314357</v>
      </c>
      <c r="C30" s="3">
        <v>416420</v>
      </c>
      <c r="D30" s="3">
        <v>4202348</v>
      </c>
      <c r="E30" s="3">
        <v>4179385</v>
      </c>
      <c r="F30" s="48">
        <f t="shared" si="0"/>
        <v>-0.54643261338661375</v>
      </c>
      <c r="G30" s="46"/>
      <c r="H30" s="46"/>
      <c r="I30" s="46"/>
    </row>
    <row r="31" spans="1:9" x14ac:dyDescent="0.25">
      <c r="A31" s="44" t="s">
        <v>159</v>
      </c>
      <c r="B31" s="2">
        <v>2471906</v>
      </c>
      <c r="C31" s="2">
        <v>2433802</v>
      </c>
      <c r="D31" s="2">
        <v>26341217</v>
      </c>
      <c r="E31" s="2">
        <v>31168041</v>
      </c>
      <c r="F31" s="45">
        <f t="shared" si="0"/>
        <v>18.324225490416794</v>
      </c>
      <c r="G31" s="46"/>
      <c r="H31" s="46"/>
      <c r="I31" s="46"/>
    </row>
    <row r="32" spans="1:9" x14ac:dyDescent="0.25">
      <c r="A32" s="47" t="s">
        <v>160</v>
      </c>
      <c r="B32" s="3">
        <v>7226777</v>
      </c>
      <c r="C32" s="3">
        <v>6897833</v>
      </c>
      <c r="D32" s="3">
        <v>80544637</v>
      </c>
      <c r="E32" s="3">
        <v>84850755</v>
      </c>
      <c r="F32" s="48">
        <f t="shared" si="0"/>
        <v>5.3462504275734659</v>
      </c>
      <c r="G32" s="46"/>
      <c r="H32" s="46"/>
      <c r="I32" s="46"/>
    </row>
    <row r="33" spans="1:9" x14ac:dyDescent="0.25">
      <c r="A33" s="44" t="s">
        <v>161</v>
      </c>
      <c r="B33" s="2">
        <v>370771</v>
      </c>
      <c r="C33" s="2">
        <v>393855</v>
      </c>
      <c r="D33" s="2">
        <v>4336977.8240000093</v>
      </c>
      <c r="E33" s="2">
        <v>4642899</v>
      </c>
      <c r="F33" s="45">
        <f t="shared" si="0"/>
        <v>7.0537869552175465</v>
      </c>
      <c r="G33" s="46"/>
      <c r="H33" s="46"/>
      <c r="I33" s="46"/>
    </row>
    <row r="34" spans="1:9" x14ac:dyDescent="0.25">
      <c r="A34" s="47" t="s">
        <v>162</v>
      </c>
      <c r="B34" s="3">
        <v>110993</v>
      </c>
      <c r="C34" s="3">
        <v>127918</v>
      </c>
      <c r="D34" s="3">
        <v>1204573</v>
      </c>
      <c r="E34" s="3">
        <v>1503591</v>
      </c>
      <c r="F34" s="48">
        <f t="shared" si="0"/>
        <v>24.82356818557281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43039668</v>
      </c>
      <c r="C35" s="50">
        <f t="shared" ref="C35:E35" si="1">SUM(C7:C34)</f>
        <v>45285952</v>
      </c>
      <c r="D35" s="50">
        <f t="shared" si="1"/>
        <v>505577071.06130904</v>
      </c>
      <c r="E35" s="50">
        <f t="shared" si="1"/>
        <v>532069001.60000002</v>
      </c>
      <c r="F35" s="51">
        <f t="shared" ref="F35" si="2">((E35*100)/D35)-100</f>
        <v>5.2399390824981538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11783425</v>
      </c>
      <c r="C39" s="55">
        <f t="shared" si="4"/>
        <v>10504577</v>
      </c>
      <c r="D39" s="55">
        <f>_xlfn.RANK.EQ(B39,$B$39:$B$66)+COUNTIF($B$39:$B$66,B39)-1</f>
        <v>12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99377930</v>
      </c>
      <c r="G39" s="54">
        <f>LOOKUP(E39,$A$39:$A$66,$C$39:$C$66)</f>
        <v>103595896.01899958</v>
      </c>
    </row>
    <row r="40" spans="1:9" x14ac:dyDescent="0.25">
      <c r="A40" s="54" t="str">
        <f t="shared" si="5"/>
        <v>Alicante</v>
      </c>
      <c r="B40" s="55">
        <f t="shared" si="3"/>
        <v>2634274</v>
      </c>
      <c r="C40" s="55">
        <f t="shared" si="4"/>
        <v>2715164</v>
      </c>
      <c r="D40" s="55">
        <f t="shared" ref="D40:D66" si="7">_xlfn.RANK.EQ(B40,$B$39:$B$66)+COUNTIF($B$39:$B$66,B40)-1</f>
        <v>23</v>
      </c>
      <c r="E40" s="54" t="str">
        <f t="shared" si="6"/>
        <v>Valencia</v>
      </c>
      <c r="F40" s="54">
        <f t="shared" ref="F40:F55" si="8">LOOKUP(E40,$A$39:$A$66,$B$39:$B$66)</f>
        <v>84850755</v>
      </c>
      <c r="G40" s="54">
        <f t="shared" ref="G40:G66" si="9">LOOKUP(E40,$A$39:$A$66,$C$39:$C$66)</f>
        <v>80544637</v>
      </c>
    </row>
    <row r="41" spans="1:9" x14ac:dyDescent="0.25">
      <c r="A41" s="54" t="str">
        <f t="shared" si="5"/>
        <v>Almería</v>
      </c>
      <c r="B41" s="55">
        <f t="shared" si="3"/>
        <v>5780252</v>
      </c>
      <c r="C41" s="55">
        <f t="shared" si="4"/>
        <v>4782425</v>
      </c>
      <c r="D41" s="55">
        <f t="shared" si="7"/>
        <v>16</v>
      </c>
      <c r="E41" s="54" t="str">
        <f t="shared" si="6"/>
        <v>Barcelona</v>
      </c>
      <c r="F41" s="54">
        <f t="shared" si="8"/>
        <v>64973291</v>
      </c>
      <c r="G41" s="54">
        <f t="shared" si="9"/>
        <v>58471200.479309499</v>
      </c>
    </row>
    <row r="42" spans="1:9" x14ac:dyDescent="0.25">
      <c r="A42" s="54" t="str">
        <f t="shared" si="5"/>
        <v>Avilés</v>
      </c>
      <c r="B42" s="55">
        <f t="shared" si="3"/>
        <v>4619678</v>
      </c>
      <c r="C42" s="55">
        <f t="shared" si="4"/>
        <v>4050774</v>
      </c>
      <c r="D42" s="55">
        <f t="shared" si="7"/>
        <v>19</v>
      </c>
      <c r="E42" s="54" t="str">
        <f t="shared" si="6"/>
        <v>Bilbao</v>
      </c>
      <c r="F42" s="54">
        <f t="shared" si="8"/>
        <v>31182511</v>
      </c>
      <c r="G42" s="54">
        <f t="shared" si="9"/>
        <v>29544082</v>
      </c>
    </row>
    <row r="43" spans="1:9" x14ac:dyDescent="0.25">
      <c r="A43" s="54" t="str">
        <f t="shared" si="5"/>
        <v>Bahía de Algeciras</v>
      </c>
      <c r="B43" s="55">
        <f t="shared" si="3"/>
        <v>99377930</v>
      </c>
      <c r="C43" s="55">
        <f t="shared" si="4"/>
        <v>103595896.01899958</v>
      </c>
      <c r="D43" s="55">
        <f t="shared" si="7"/>
        <v>1</v>
      </c>
      <c r="E43" s="54" t="str">
        <f t="shared" si="6"/>
        <v>Tarragona</v>
      </c>
      <c r="F43" s="54">
        <f t="shared" si="8"/>
        <v>31168041</v>
      </c>
      <c r="G43" s="54">
        <f t="shared" si="9"/>
        <v>26341217</v>
      </c>
    </row>
    <row r="44" spans="1:9" x14ac:dyDescent="0.25">
      <c r="A44" s="54" t="str">
        <f t="shared" si="5"/>
        <v>Bahía de Cádiz</v>
      </c>
      <c r="B44" s="55">
        <f t="shared" si="3"/>
        <v>4826995</v>
      </c>
      <c r="C44" s="55">
        <f t="shared" si="4"/>
        <v>4360698.7</v>
      </c>
      <c r="D44" s="55">
        <f t="shared" si="7"/>
        <v>17</v>
      </c>
      <c r="E44" s="54" t="str">
        <f t="shared" si="6"/>
        <v>Cartagena</v>
      </c>
      <c r="F44" s="54">
        <f t="shared" si="8"/>
        <v>31035919</v>
      </c>
      <c r="G44" s="54">
        <f t="shared" si="9"/>
        <v>32708472.639000006</v>
      </c>
    </row>
    <row r="45" spans="1:9" x14ac:dyDescent="0.25">
      <c r="A45" s="54" t="str">
        <f t="shared" si="5"/>
        <v>Baleares</v>
      </c>
      <c r="B45" s="55">
        <f t="shared" si="3"/>
        <v>13727359</v>
      </c>
      <c r="C45" s="55">
        <f t="shared" si="4"/>
        <v>12327169</v>
      </c>
      <c r="D45" s="55">
        <f t="shared" si="7"/>
        <v>11</v>
      </c>
      <c r="E45" s="54" t="str">
        <f t="shared" si="6"/>
        <v>Huelva</v>
      </c>
      <c r="F45" s="54">
        <f t="shared" si="8"/>
        <v>30401726</v>
      </c>
      <c r="G45" s="54">
        <f t="shared" si="9"/>
        <v>29672943</v>
      </c>
    </row>
    <row r="46" spans="1:9" x14ac:dyDescent="0.25">
      <c r="A46" s="54" t="str">
        <f t="shared" si="5"/>
        <v>Barcelona</v>
      </c>
      <c r="B46" s="55">
        <f t="shared" si="3"/>
        <v>64973291</v>
      </c>
      <c r="C46" s="55">
        <f t="shared" si="4"/>
        <v>58471200.479309499</v>
      </c>
      <c r="D46" s="55">
        <f t="shared" si="7"/>
        <v>3</v>
      </c>
      <c r="E46" s="54" t="str">
        <f t="shared" si="6"/>
        <v>Las Palmas</v>
      </c>
      <c r="F46" s="54">
        <f t="shared" si="8"/>
        <v>25929254</v>
      </c>
      <c r="G46" s="54">
        <f t="shared" si="9"/>
        <v>23437158</v>
      </c>
    </row>
    <row r="47" spans="1:9" x14ac:dyDescent="0.25">
      <c r="A47" s="54" t="str">
        <f t="shared" si="5"/>
        <v>Bilbao</v>
      </c>
      <c r="B47" s="55">
        <f t="shared" si="3"/>
        <v>31182511</v>
      </c>
      <c r="C47" s="55">
        <f t="shared" si="4"/>
        <v>29544082</v>
      </c>
      <c r="D47" s="55">
        <f t="shared" si="7"/>
        <v>4</v>
      </c>
      <c r="E47" s="54" t="str">
        <f t="shared" si="6"/>
        <v>Castellón</v>
      </c>
      <c r="F47" s="54">
        <f t="shared" si="8"/>
        <v>21202092</v>
      </c>
      <c r="G47" s="54">
        <f t="shared" si="9"/>
        <v>18506727.399999999</v>
      </c>
    </row>
    <row r="48" spans="1:9" x14ac:dyDescent="0.25">
      <c r="A48" s="54" t="str">
        <f t="shared" si="5"/>
        <v>Cartagena</v>
      </c>
      <c r="B48" s="55">
        <f t="shared" si="3"/>
        <v>31035919</v>
      </c>
      <c r="C48" s="55">
        <f t="shared" si="4"/>
        <v>32708472.639000006</v>
      </c>
      <c r="D48" s="55">
        <f t="shared" si="7"/>
        <v>6</v>
      </c>
      <c r="E48" s="54" t="str">
        <f t="shared" si="6"/>
        <v>Gijón</v>
      </c>
      <c r="F48" s="54">
        <f t="shared" si="8"/>
        <v>16618684</v>
      </c>
      <c r="G48" s="54">
        <f t="shared" si="9"/>
        <v>16103154</v>
      </c>
    </row>
    <row r="49" spans="1:7" x14ac:dyDescent="0.25">
      <c r="A49" s="54" t="str">
        <f t="shared" si="5"/>
        <v>Castellón</v>
      </c>
      <c r="B49" s="55">
        <f t="shared" si="3"/>
        <v>21202092</v>
      </c>
      <c r="C49" s="55">
        <f t="shared" si="4"/>
        <v>18506727.399999999</v>
      </c>
      <c r="D49" s="55">
        <f t="shared" si="7"/>
        <v>9</v>
      </c>
      <c r="E49" s="54" t="str">
        <f t="shared" si="6"/>
        <v>Baleares</v>
      </c>
      <c r="F49" s="54">
        <f t="shared" si="8"/>
        <v>13727359</v>
      </c>
      <c r="G49" s="54">
        <f t="shared" si="9"/>
        <v>12327169</v>
      </c>
    </row>
    <row r="50" spans="1:7" x14ac:dyDescent="0.25">
      <c r="A50" s="54" t="str">
        <f t="shared" si="5"/>
        <v>Ceuta</v>
      </c>
      <c r="B50" s="55">
        <f t="shared" si="3"/>
        <v>1094162</v>
      </c>
      <c r="C50" s="55">
        <f t="shared" si="4"/>
        <v>1295641</v>
      </c>
      <c r="D50" s="55">
        <f t="shared" si="7"/>
        <v>27</v>
      </c>
      <c r="E50" s="54" t="str">
        <f t="shared" si="6"/>
        <v>A Coruña</v>
      </c>
      <c r="F50" s="54">
        <f t="shared" si="8"/>
        <v>11783425</v>
      </c>
      <c r="G50" s="54">
        <f t="shared" si="9"/>
        <v>10504577</v>
      </c>
    </row>
    <row r="51" spans="1:7" x14ac:dyDescent="0.25">
      <c r="A51" s="54" t="str">
        <f t="shared" si="5"/>
        <v>Ferrol-San Cibrao</v>
      </c>
      <c r="B51" s="55">
        <f t="shared" si="3"/>
        <v>9943477</v>
      </c>
      <c r="C51" s="55">
        <f t="shared" si="4"/>
        <v>10020719</v>
      </c>
      <c r="D51" s="55">
        <f t="shared" si="7"/>
        <v>14</v>
      </c>
      <c r="E51" s="54" t="str">
        <f t="shared" si="6"/>
        <v>Santa Cruz de Tenerife</v>
      </c>
      <c r="F51" s="54">
        <f t="shared" si="8"/>
        <v>10680561.6</v>
      </c>
      <c r="G51" s="54">
        <f t="shared" si="9"/>
        <v>10446534</v>
      </c>
    </row>
    <row r="52" spans="1:7" x14ac:dyDescent="0.25">
      <c r="A52" s="54" t="str">
        <f t="shared" si="5"/>
        <v>Gijón</v>
      </c>
      <c r="B52" s="55">
        <f t="shared" si="3"/>
        <v>16618684</v>
      </c>
      <c r="C52" s="55">
        <f t="shared" si="4"/>
        <v>16103154</v>
      </c>
      <c r="D52" s="55">
        <f t="shared" si="7"/>
        <v>10</v>
      </c>
      <c r="E52" s="54" t="str">
        <f t="shared" si="6"/>
        <v>Ferrol-San Cibrao</v>
      </c>
      <c r="F52" s="54">
        <f t="shared" si="8"/>
        <v>9943477</v>
      </c>
      <c r="G52" s="54">
        <f t="shared" si="9"/>
        <v>10020719</v>
      </c>
    </row>
    <row r="53" spans="1:7" x14ac:dyDescent="0.25">
      <c r="A53" s="54" t="str">
        <f t="shared" si="5"/>
        <v>Huelva</v>
      </c>
      <c r="B53" s="55">
        <f t="shared" si="3"/>
        <v>30401726</v>
      </c>
      <c r="C53" s="55">
        <f t="shared" si="4"/>
        <v>29672943</v>
      </c>
      <c r="D53" s="55">
        <f t="shared" si="7"/>
        <v>7</v>
      </c>
      <c r="E53" s="54" t="str">
        <f t="shared" si="6"/>
        <v>Santander</v>
      </c>
      <c r="F53" s="54">
        <f t="shared" si="8"/>
        <v>6736865</v>
      </c>
      <c r="G53" s="54">
        <f t="shared" si="9"/>
        <v>5837732</v>
      </c>
    </row>
    <row r="54" spans="1:7" x14ac:dyDescent="0.25">
      <c r="A54" s="54" t="str">
        <f t="shared" si="5"/>
        <v>Las Palmas</v>
      </c>
      <c r="B54" s="55">
        <f t="shared" si="3"/>
        <v>25929254</v>
      </c>
      <c r="C54" s="55">
        <f t="shared" si="4"/>
        <v>23437158</v>
      </c>
      <c r="D54" s="55">
        <f t="shared" si="7"/>
        <v>8</v>
      </c>
      <c r="E54" s="54" t="str">
        <f t="shared" si="6"/>
        <v>Almería</v>
      </c>
      <c r="F54" s="54">
        <f t="shared" si="8"/>
        <v>5780252</v>
      </c>
      <c r="G54" s="54">
        <f t="shared" si="9"/>
        <v>4782425</v>
      </c>
    </row>
    <row r="55" spans="1:7" x14ac:dyDescent="0.25">
      <c r="A55" s="54" t="str">
        <f t="shared" si="5"/>
        <v>Málaga</v>
      </c>
      <c r="B55" s="55">
        <f t="shared" si="3"/>
        <v>4428588</v>
      </c>
      <c r="C55" s="55">
        <f t="shared" si="4"/>
        <v>2701277</v>
      </c>
      <c r="D55" s="55">
        <f t="shared" si="7"/>
        <v>20</v>
      </c>
      <c r="E55" s="54" t="str">
        <f t="shared" si="6"/>
        <v>Bahía de Cádiz</v>
      </c>
      <c r="F55" s="54">
        <f t="shared" si="8"/>
        <v>4826995</v>
      </c>
      <c r="G55" s="54">
        <f t="shared" si="9"/>
        <v>4360698.7</v>
      </c>
    </row>
    <row r="56" spans="1:7" x14ac:dyDescent="0.25">
      <c r="A56" s="54" t="str">
        <f t="shared" si="5"/>
        <v>Marín y Ría de Pontevedra</v>
      </c>
      <c r="B56" s="55">
        <f t="shared" si="3"/>
        <v>2146039</v>
      </c>
      <c r="C56" s="55">
        <f t="shared" si="4"/>
        <v>2056755</v>
      </c>
      <c r="D56" s="55">
        <f t="shared" si="7"/>
        <v>25</v>
      </c>
      <c r="E56" s="54" t="str">
        <f t="shared" si="6"/>
        <v>Vigo</v>
      </c>
      <c r="F56" s="54">
        <f t="shared" ref="F56:F66" si="10">LOOKUP(E56,$A$39:$A$66,$B$39:$B$66)</f>
        <v>4642899</v>
      </c>
      <c r="G56" s="54">
        <f t="shared" si="9"/>
        <v>4336977.8240000093</v>
      </c>
    </row>
    <row r="57" spans="1:7" x14ac:dyDescent="0.25">
      <c r="A57" s="54" t="str">
        <f t="shared" si="5"/>
        <v>Melilla</v>
      </c>
      <c r="B57" s="55">
        <f t="shared" si="3"/>
        <v>595430</v>
      </c>
      <c r="C57" s="55">
        <f t="shared" si="4"/>
        <v>620552</v>
      </c>
      <c r="D57" s="55">
        <f t="shared" si="7"/>
        <v>28</v>
      </c>
      <c r="E57" s="54" t="str">
        <f t="shared" si="6"/>
        <v>Avilés</v>
      </c>
      <c r="F57" s="54">
        <f t="shared" si="10"/>
        <v>4619678</v>
      </c>
      <c r="G57" s="54">
        <f t="shared" si="9"/>
        <v>4050774</v>
      </c>
    </row>
    <row r="58" spans="1:7" x14ac:dyDescent="0.25">
      <c r="A58" s="54" t="str">
        <f t="shared" si="5"/>
        <v>Motril</v>
      </c>
      <c r="B58" s="55">
        <f t="shared" si="3"/>
        <v>2511555</v>
      </c>
      <c r="C58" s="55">
        <f t="shared" si="4"/>
        <v>2194343</v>
      </c>
      <c r="D58" s="55">
        <f t="shared" si="7"/>
        <v>24</v>
      </c>
      <c r="E58" s="54" t="str">
        <f t="shared" si="6"/>
        <v>Málaga</v>
      </c>
      <c r="F58" s="54">
        <f t="shared" si="10"/>
        <v>4428588</v>
      </c>
      <c r="G58" s="54">
        <f t="shared" si="9"/>
        <v>2701277</v>
      </c>
    </row>
    <row r="59" spans="1:7" x14ac:dyDescent="0.25">
      <c r="A59" s="54" t="str">
        <f t="shared" si="5"/>
        <v>Pasaia</v>
      </c>
      <c r="B59" s="55">
        <f t="shared" si="3"/>
        <v>3494263</v>
      </c>
      <c r="C59" s="55">
        <f t="shared" si="4"/>
        <v>2993324</v>
      </c>
      <c r="D59" s="55">
        <f t="shared" si="7"/>
        <v>22</v>
      </c>
      <c r="E59" s="54" t="str">
        <f t="shared" si="6"/>
        <v>Sevilla</v>
      </c>
      <c r="F59" s="54">
        <f t="shared" si="10"/>
        <v>4179385</v>
      </c>
      <c r="G59" s="54">
        <f t="shared" si="9"/>
        <v>4202348</v>
      </c>
    </row>
    <row r="60" spans="1:7" x14ac:dyDescent="0.25">
      <c r="A60" s="54" t="str">
        <f t="shared" si="5"/>
        <v>Santa Cruz de Tenerife</v>
      </c>
      <c r="B60" s="55">
        <f t="shared" si="3"/>
        <v>10680561.6</v>
      </c>
      <c r="C60" s="55">
        <f t="shared" si="4"/>
        <v>10446534</v>
      </c>
      <c r="D60" s="55">
        <f t="shared" si="7"/>
        <v>13</v>
      </c>
      <c r="E60" s="54" t="str">
        <f t="shared" si="6"/>
        <v>Pasaia</v>
      </c>
      <c r="F60" s="54">
        <f t="shared" si="10"/>
        <v>3494263</v>
      </c>
      <c r="G60" s="54">
        <f t="shared" si="9"/>
        <v>2993324</v>
      </c>
    </row>
    <row r="61" spans="1:7" x14ac:dyDescent="0.25">
      <c r="A61" s="54" t="str">
        <f t="shared" si="5"/>
        <v>Santander</v>
      </c>
      <c r="B61" s="55">
        <f t="shared" si="3"/>
        <v>6736865</v>
      </c>
      <c r="C61" s="55">
        <f t="shared" si="4"/>
        <v>5837732</v>
      </c>
      <c r="D61" s="55">
        <f t="shared" si="7"/>
        <v>15</v>
      </c>
      <c r="E61" s="54" t="str">
        <f t="shared" si="6"/>
        <v>Alicante</v>
      </c>
      <c r="F61" s="54">
        <f t="shared" si="10"/>
        <v>2634274</v>
      </c>
      <c r="G61" s="54">
        <f t="shared" si="9"/>
        <v>2715164</v>
      </c>
    </row>
    <row r="62" spans="1:7" x14ac:dyDescent="0.25">
      <c r="A62" s="54" t="str">
        <f t="shared" si="5"/>
        <v>Sevilla</v>
      </c>
      <c r="B62" s="55">
        <f t="shared" si="3"/>
        <v>4179385</v>
      </c>
      <c r="C62" s="55">
        <f t="shared" si="4"/>
        <v>4202348</v>
      </c>
      <c r="D62" s="55">
        <f t="shared" si="7"/>
        <v>21</v>
      </c>
      <c r="E62" s="54" t="str">
        <f t="shared" si="6"/>
        <v>Motril</v>
      </c>
      <c r="F62" s="54">
        <f t="shared" si="10"/>
        <v>2511555</v>
      </c>
      <c r="G62" s="54">
        <f t="shared" si="9"/>
        <v>2194343</v>
      </c>
    </row>
    <row r="63" spans="1:7" x14ac:dyDescent="0.25">
      <c r="A63" s="54" t="str">
        <f t="shared" si="5"/>
        <v>Tarragona</v>
      </c>
      <c r="B63" s="55">
        <f t="shared" si="3"/>
        <v>31168041</v>
      </c>
      <c r="C63" s="55">
        <f t="shared" si="4"/>
        <v>26341217</v>
      </c>
      <c r="D63" s="55">
        <f t="shared" si="7"/>
        <v>5</v>
      </c>
      <c r="E63" s="54" t="str">
        <f t="shared" si="6"/>
        <v>Marín y Ría de Pontevedra</v>
      </c>
      <c r="F63" s="54">
        <f t="shared" si="10"/>
        <v>2146039</v>
      </c>
      <c r="G63" s="54">
        <f t="shared" si="9"/>
        <v>2056755</v>
      </c>
    </row>
    <row r="64" spans="1:7" x14ac:dyDescent="0.25">
      <c r="A64" s="54" t="str">
        <f t="shared" si="5"/>
        <v>Valencia</v>
      </c>
      <c r="B64" s="55">
        <f t="shared" si="3"/>
        <v>84850755</v>
      </c>
      <c r="C64" s="55">
        <f t="shared" si="4"/>
        <v>80544637</v>
      </c>
      <c r="D64" s="55">
        <f t="shared" si="7"/>
        <v>2</v>
      </c>
      <c r="E64" s="54" t="str">
        <f t="shared" si="6"/>
        <v>Vilagarcía</v>
      </c>
      <c r="F64" s="54">
        <f t="shared" si="10"/>
        <v>1503591</v>
      </c>
      <c r="G64" s="54">
        <f t="shared" si="9"/>
        <v>1204573</v>
      </c>
    </row>
    <row r="65" spans="1:7" x14ac:dyDescent="0.25">
      <c r="A65" s="54" t="str">
        <f t="shared" si="5"/>
        <v>Vigo</v>
      </c>
      <c r="B65" s="55">
        <f t="shared" si="3"/>
        <v>4642899</v>
      </c>
      <c r="C65" s="55">
        <f t="shared" si="4"/>
        <v>4336977.8240000093</v>
      </c>
      <c r="D65" s="55">
        <f t="shared" si="7"/>
        <v>18</v>
      </c>
      <c r="E65" s="54" t="str">
        <f t="shared" si="6"/>
        <v>Ceuta</v>
      </c>
      <c r="F65" s="54">
        <f t="shared" si="10"/>
        <v>1094162</v>
      </c>
      <c r="G65" s="54">
        <f t="shared" si="9"/>
        <v>1295641</v>
      </c>
    </row>
    <row r="66" spans="1:7" x14ac:dyDescent="0.25">
      <c r="A66" s="54" t="str">
        <f t="shared" si="5"/>
        <v>Vilagarcía</v>
      </c>
      <c r="B66" s="55">
        <f t="shared" si="3"/>
        <v>1503591</v>
      </c>
      <c r="C66" s="55">
        <f t="shared" si="4"/>
        <v>1204573</v>
      </c>
      <c r="D66" s="55">
        <f t="shared" si="7"/>
        <v>26</v>
      </c>
      <c r="E66" s="54" t="str">
        <f t="shared" si="6"/>
        <v>Melilla</v>
      </c>
      <c r="F66" s="54">
        <f t="shared" si="10"/>
        <v>595430</v>
      </c>
      <c r="G66" s="54">
        <f t="shared" si="9"/>
        <v>620552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94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611239</v>
      </c>
      <c r="C7" s="2">
        <v>884293</v>
      </c>
      <c r="D7" s="2">
        <v>7116313</v>
      </c>
      <c r="E7" s="2">
        <v>7996655</v>
      </c>
      <c r="F7" s="45">
        <f>((E7*100)/D7)-100</f>
        <v>12.370759970788242</v>
      </c>
      <c r="G7" s="46"/>
      <c r="H7" s="46"/>
      <c r="I7" s="46"/>
    </row>
    <row r="8" spans="1:12" x14ac:dyDescent="0.25">
      <c r="A8" s="47" t="s">
        <v>136</v>
      </c>
      <c r="B8" s="3">
        <v>4976</v>
      </c>
      <c r="C8" s="3">
        <v>3593</v>
      </c>
      <c r="D8" s="3">
        <v>34480</v>
      </c>
      <c r="E8" s="3">
        <v>42237</v>
      </c>
      <c r="F8" s="48">
        <f t="shared" ref="F8:F34" si="0">((E8*100)/D8)-100</f>
        <v>22.497099767981439</v>
      </c>
      <c r="G8" s="46"/>
      <c r="H8" s="46"/>
      <c r="I8" s="46"/>
    </row>
    <row r="9" spans="1:12" x14ac:dyDescent="0.25">
      <c r="A9" s="44" t="s">
        <v>137</v>
      </c>
      <c r="B9" s="2">
        <v>3384</v>
      </c>
      <c r="C9" s="2">
        <v>18511</v>
      </c>
      <c r="D9" s="2">
        <v>107351</v>
      </c>
      <c r="E9" s="2">
        <v>140628</v>
      </c>
      <c r="F9" s="45">
        <f t="shared" si="0"/>
        <v>30.998313942115118</v>
      </c>
      <c r="G9" s="46"/>
      <c r="H9" s="46"/>
      <c r="I9" s="46"/>
    </row>
    <row r="10" spans="1:12" x14ac:dyDescent="0.25">
      <c r="A10" s="47" t="s">
        <v>138</v>
      </c>
      <c r="B10" s="3">
        <v>59135</v>
      </c>
      <c r="C10" s="3">
        <v>52680</v>
      </c>
      <c r="D10" s="3">
        <v>675125</v>
      </c>
      <c r="E10" s="3">
        <v>601941</v>
      </c>
      <c r="F10" s="48">
        <f t="shared" si="0"/>
        <v>-10.84006665432328</v>
      </c>
      <c r="G10" s="46"/>
      <c r="H10" s="46"/>
      <c r="I10" s="46"/>
    </row>
    <row r="11" spans="1:12" x14ac:dyDescent="0.25">
      <c r="A11" s="44" t="s">
        <v>139</v>
      </c>
      <c r="B11" s="2">
        <v>2654203</v>
      </c>
      <c r="C11" s="2">
        <v>2240445</v>
      </c>
      <c r="D11" s="2">
        <v>28312085</v>
      </c>
      <c r="E11" s="2">
        <v>28126069</v>
      </c>
      <c r="F11" s="45">
        <f t="shared" si="0"/>
        <v>-0.65701978501407154</v>
      </c>
      <c r="G11" s="46"/>
      <c r="H11" s="46"/>
      <c r="I11" s="46"/>
    </row>
    <row r="12" spans="1:12" x14ac:dyDescent="0.25">
      <c r="A12" s="47" t="s">
        <v>140</v>
      </c>
      <c r="B12" s="3">
        <v>70855</v>
      </c>
      <c r="C12" s="3">
        <v>127733</v>
      </c>
      <c r="D12" s="3">
        <v>1271350.3</v>
      </c>
      <c r="E12" s="3">
        <v>1080865</v>
      </c>
      <c r="F12" s="48">
        <f t="shared" si="0"/>
        <v>-14.982912262654921</v>
      </c>
      <c r="G12" s="46"/>
      <c r="H12" s="46"/>
      <c r="I12" s="46"/>
    </row>
    <row r="13" spans="1:12" x14ac:dyDescent="0.25">
      <c r="A13" s="44" t="s">
        <v>141</v>
      </c>
      <c r="B13" s="2">
        <v>73474</v>
      </c>
      <c r="C13" s="2">
        <v>87879</v>
      </c>
      <c r="D13" s="2">
        <v>979245</v>
      </c>
      <c r="E13" s="2">
        <v>1114658</v>
      </c>
      <c r="F13" s="45">
        <f t="shared" si="0"/>
        <v>13.828306501437325</v>
      </c>
      <c r="G13" s="46"/>
      <c r="H13" s="46"/>
      <c r="I13" s="46"/>
    </row>
    <row r="14" spans="1:12" x14ac:dyDescent="0.25">
      <c r="A14" s="47" t="s">
        <v>142</v>
      </c>
      <c r="B14" s="3">
        <v>1153670</v>
      </c>
      <c r="C14" s="3">
        <v>991816</v>
      </c>
      <c r="D14" s="3">
        <v>12862069.376</v>
      </c>
      <c r="E14" s="3">
        <v>12344965</v>
      </c>
      <c r="F14" s="48">
        <f t="shared" si="0"/>
        <v>-4.0203824196819511</v>
      </c>
      <c r="G14" s="46"/>
      <c r="H14" s="46"/>
      <c r="I14" s="46"/>
    </row>
    <row r="15" spans="1:12" x14ac:dyDescent="0.25">
      <c r="A15" s="44" t="s">
        <v>143</v>
      </c>
      <c r="B15" s="2">
        <v>1037311</v>
      </c>
      <c r="C15" s="2">
        <v>1678452</v>
      </c>
      <c r="D15" s="2">
        <v>18156750</v>
      </c>
      <c r="E15" s="2">
        <v>17764532</v>
      </c>
      <c r="F15" s="45">
        <f t="shared" si="0"/>
        <v>-2.1601773445137553</v>
      </c>
      <c r="G15" s="46"/>
      <c r="H15" s="46"/>
      <c r="I15" s="46"/>
    </row>
    <row r="16" spans="1:12" x14ac:dyDescent="0.25">
      <c r="A16" s="47" t="s">
        <v>144</v>
      </c>
      <c r="B16" s="3">
        <v>2122024</v>
      </c>
      <c r="C16" s="3">
        <v>2092111</v>
      </c>
      <c r="D16" s="3">
        <v>25161497.875999987</v>
      </c>
      <c r="E16" s="3">
        <v>24047180</v>
      </c>
      <c r="F16" s="48">
        <f t="shared" si="0"/>
        <v>-4.4286627190937935</v>
      </c>
      <c r="G16" s="46"/>
      <c r="H16" s="46"/>
      <c r="I16" s="46"/>
    </row>
    <row r="17" spans="1:9" x14ac:dyDescent="0.25">
      <c r="A17" s="44" t="s">
        <v>145</v>
      </c>
      <c r="B17" s="2">
        <v>826522</v>
      </c>
      <c r="C17" s="2">
        <v>628842</v>
      </c>
      <c r="D17" s="2">
        <v>9801550.4000000004</v>
      </c>
      <c r="E17" s="2">
        <v>9912711</v>
      </c>
      <c r="F17" s="45">
        <f t="shared" si="0"/>
        <v>1.1341124155215283</v>
      </c>
      <c r="G17" s="46"/>
      <c r="H17" s="46"/>
      <c r="I17" s="46"/>
    </row>
    <row r="18" spans="1:9" x14ac:dyDescent="0.25">
      <c r="A18" s="47" t="s">
        <v>146</v>
      </c>
      <c r="B18" s="3">
        <v>47481</v>
      </c>
      <c r="C18" s="3">
        <v>34334</v>
      </c>
      <c r="D18" s="3">
        <v>714554</v>
      </c>
      <c r="E18" s="3">
        <v>479227</v>
      </c>
      <c r="F18" s="48">
        <f t="shared" si="0"/>
        <v>-32.933410211124695</v>
      </c>
      <c r="G18" s="46"/>
      <c r="H18" s="46"/>
      <c r="I18" s="46"/>
    </row>
    <row r="19" spans="1:9" x14ac:dyDescent="0.25">
      <c r="A19" s="44" t="s">
        <v>147</v>
      </c>
      <c r="B19" s="2">
        <v>223630</v>
      </c>
      <c r="C19" s="2">
        <v>353556</v>
      </c>
      <c r="D19" s="2">
        <v>2936160</v>
      </c>
      <c r="E19" s="2">
        <v>3172235</v>
      </c>
      <c r="F19" s="45">
        <f t="shared" si="0"/>
        <v>8.0402634733801932</v>
      </c>
      <c r="G19" s="46"/>
      <c r="H19" s="46"/>
      <c r="I19" s="46"/>
    </row>
    <row r="20" spans="1:9" x14ac:dyDescent="0.25">
      <c r="A20" s="47" t="s">
        <v>148</v>
      </c>
      <c r="B20" s="3">
        <v>18348</v>
      </c>
      <c r="C20" s="3">
        <v>49320</v>
      </c>
      <c r="D20" s="3">
        <v>641005</v>
      </c>
      <c r="E20" s="3">
        <v>756362</v>
      </c>
      <c r="F20" s="48">
        <f t="shared" si="0"/>
        <v>17.996271479941655</v>
      </c>
      <c r="G20" s="46"/>
      <c r="H20" s="46"/>
      <c r="I20" s="46"/>
    </row>
    <row r="21" spans="1:9" x14ac:dyDescent="0.25">
      <c r="A21" s="44" t="s">
        <v>149</v>
      </c>
      <c r="B21" s="2">
        <v>1770421</v>
      </c>
      <c r="C21" s="2">
        <v>2197221</v>
      </c>
      <c r="D21" s="2">
        <v>23486206</v>
      </c>
      <c r="E21" s="2">
        <v>24181628</v>
      </c>
      <c r="F21" s="45">
        <f t="shared" si="0"/>
        <v>2.9609805857957667</v>
      </c>
      <c r="G21" s="46"/>
      <c r="H21" s="46"/>
      <c r="I21" s="46"/>
    </row>
    <row r="22" spans="1:9" x14ac:dyDescent="0.25">
      <c r="A22" s="47" t="s">
        <v>150</v>
      </c>
      <c r="B22" s="3">
        <v>556988</v>
      </c>
      <c r="C22" s="3">
        <v>661161</v>
      </c>
      <c r="D22" s="3">
        <v>7817669</v>
      </c>
      <c r="E22" s="3">
        <v>8256892</v>
      </c>
      <c r="F22" s="48">
        <f t="shared" si="0"/>
        <v>5.6183371283690775</v>
      </c>
      <c r="G22" s="46"/>
      <c r="H22" s="46"/>
      <c r="I22" s="46"/>
    </row>
    <row r="23" spans="1:9" x14ac:dyDescent="0.25">
      <c r="A23" s="44" t="s">
        <v>151</v>
      </c>
      <c r="B23" s="2">
        <v>9780</v>
      </c>
      <c r="C23" s="2">
        <v>11256</v>
      </c>
      <c r="D23" s="2">
        <v>211773</v>
      </c>
      <c r="E23" s="2">
        <v>237269</v>
      </c>
      <c r="F23" s="45">
        <f t="shared" si="0"/>
        <v>12.039306238283444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48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4451</v>
      </c>
      <c r="C25" s="2">
        <v>6333</v>
      </c>
      <c r="D25" s="2">
        <v>64871</v>
      </c>
      <c r="E25" s="2">
        <v>64962</v>
      </c>
      <c r="F25" s="45">
        <f t="shared" si="0"/>
        <v>0.14027839866812997</v>
      </c>
      <c r="G25" s="46"/>
      <c r="H25" s="46"/>
      <c r="I25" s="46"/>
    </row>
    <row r="26" spans="1:9" x14ac:dyDescent="0.25">
      <c r="A26" s="47" t="s">
        <v>154</v>
      </c>
      <c r="B26" s="3">
        <v>80211</v>
      </c>
      <c r="C26" s="3">
        <v>183941</v>
      </c>
      <c r="D26" s="3">
        <v>1399079</v>
      </c>
      <c r="E26" s="3">
        <v>1598497</v>
      </c>
      <c r="F26" s="48">
        <f t="shared" si="0"/>
        <v>14.253519636846818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45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300508</v>
      </c>
      <c r="C28" s="3">
        <v>322699</v>
      </c>
      <c r="D28" s="3">
        <v>3397370</v>
      </c>
      <c r="E28" s="3">
        <v>3035070</v>
      </c>
      <c r="F28" s="48">
        <f t="shared" si="0"/>
        <v>-10.664131372208502</v>
      </c>
      <c r="G28" s="46"/>
      <c r="H28" s="46"/>
      <c r="I28" s="46"/>
    </row>
    <row r="29" spans="1:9" x14ac:dyDescent="0.25">
      <c r="A29" s="44" t="s">
        <v>157</v>
      </c>
      <c r="B29" s="2">
        <v>23948</v>
      </c>
      <c r="C29" s="2">
        <v>2000</v>
      </c>
      <c r="D29" s="2">
        <v>213694</v>
      </c>
      <c r="E29" s="2">
        <v>208051</v>
      </c>
      <c r="F29" s="45">
        <f t="shared" si="0"/>
        <v>-2.6406918303742799</v>
      </c>
      <c r="G29" s="46"/>
      <c r="H29" s="46"/>
      <c r="I29" s="46"/>
    </row>
    <row r="30" spans="1:9" x14ac:dyDescent="0.25">
      <c r="A30" s="47" t="s">
        <v>158</v>
      </c>
      <c r="B30" s="3">
        <v>25955</v>
      </c>
      <c r="C30" s="3">
        <v>44270</v>
      </c>
      <c r="D30" s="3">
        <v>346907</v>
      </c>
      <c r="E30" s="3">
        <v>360075</v>
      </c>
      <c r="F30" s="48">
        <f t="shared" si="0"/>
        <v>3.7958300063129258</v>
      </c>
      <c r="G30" s="46"/>
      <c r="H30" s="46"/>
      <c r="I30" s="46"/>
    </row>
    <row r="31" spans="1:9" x14ac:dyDescent="0.25">
      <c r="A31" s="44" t="s">
        <v>159</v>
      </c>
      <c r="B31" s="2">
        <v>1824860</v>
      </c>
      <c r="C31" s="2">
        <v>1606607</v>
      </c>
      <c r="D31" s="2">
        <v>18319624</v>
      </c>
      <c r="E31" s="2">
        <v>21141198</v>
      </c>
      <c r="F31" s="45">
        <f t="shared" si="0"/>
        <v>15.40192091278729</v>
      </c>
      <c r="G31" s="46"/>
      <c r="H31" s="46"/>
      <c r="I31" s="46"/>
    </row>
    <row r="32" spans="1:9" x14ac:dyDescent="0.25">
      <c r="A32" s="47" t="s">
        <v>160</v>
      </c>
      <c r="B32" s="3">
        <v>196439</v>
      </c>
      <c r="C32" s="3">
        <v>516662</v>
      </c>
      <c r="D32" s="3">
        <v>2673188</v>
      </c>
      <c r="E32" s="3">
        <v>3867779</v>
      </c>
      <c r="F32" s="48">
        <f t="shared" si="0"/>
        <v>44.687878293632934</v>
      </c>
      <c r="G32" s="46"/>
      <c r="H32" s="46"/>
      <c r="I32" s="46"/>
    </row>
    <row r="33" spans="1:9" x14ac:dyDescent="0.25">
      <c r="A33" s="44" t="s">
        <v>161</v>
      </c>
      <c r="B33" s="2">
        <v>4282</v>
      </c>
      <c r="C33" s="2">
        <v>6299</v>
      </c>
      <c r="D33" s="2">
        <v>57744.061999999998</v>
      </c>
      <c r="E33" s="2">
        <v>51911</v>
      </c>
      <c r="F33" s="45">
        <f t="shared" si="0"/>
        <v>-10.101578929449047</v>
      </c>
      <c r="G33" s="46"/>
      <c r="H33" s="46"/>
      <c r="I33" s="46"/>
    </row>
    <row r="34" spans="1:9" x14ac:dyDescent="0.25">
      <c r="A34" s="47" t="s">
        <v>162</v>
      </c>
      <c r="B34" s="3">
        <v>40993</v>
      </c>
      <c r="C34" s="3">
        <v>25282</v>
      </c>
      <c r="D34" s="3">
        <v>233458.5</v>
      </c>
      <c r="E34" s="3">
        <v>273548</v>
      </c>
      <c r="F34" s="48">
        <f t="shared" si="0"/>
        <v>17.172002732819749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13745088</v>
      </c>
      <c r="C35" s="50">
        <f t="shared" ref="C35:E35" si="1">SUM(C7:C34)</f>
        <v>14827296</v>
      </c>
      <c r="D35" s="50">
        <f t="shared" si="1"/>
        <v>166991119.514</v>
      </c>
      <c r="E35" s="50">
        <f t="shared" si="1"/>
        <v>170857145</v>
      </c>
      <c r="F35" s="51">
        <f t="shared" ref="F35" si="2">((E35*100)/D35)-100</f>
        <v>2.3151084304670917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7996655</v>
      </c>
      <c r="C39" s="55">
        <f t="shared" si="4"/>
        <v>7116313</v>
      </c>
      <c r="D39" s="55">
        <f>_xlfn.RANK.EQ(B39,$B$39:$B$66)+COUNTIF($B$39:$B$66,B39)-1</f>
        <v>9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28126069</v>
      </c>
      <c r="G39" s="54">
        <f>LOOKUP(E39,$A$39:$A$66,$C$39:$C$66)</f>
        <v>28312085</v>
      </c>
    </row>
    <row r="40" spans="1:9" x14ac:dyDescent="0.25">
      <c r="A40" s="54" t="str">
        <f t="shared" si="5"/>
        <v>Alicante</v>
      </c>
      <c r="B40" s="55">
        <f t="shared" si="3"/>
        <v>42237</v>
      </c>
      <c r="C40" s="55">
        <f t="shared" si="4"/>
        <v>34480</v>
      </c>
      <c r="D40" s="55">
        <f t="shared" ref="D40:D66" si="7">_xlfn.RANK.EQ(B40,$B$39:$B$66)+COUNTIF($B$39:$B$66,B40)-1</f>
        <v>26</v>
      </c>
      <c r="E40" s="54" t="str">
        <f t="shared" si="6"/>
        <v>Huelva</v>
      </c>
      <c r="F40" s="54">
        <f t="shared" ref="F40:F55" si="8">LOOKUP(E40,$A$39:$A$66,$B$39:$B$66)</f>
        <v>24181628</v>
      </c>
      <c r="G40" s="54">
        <f t="shared" ref="G40:G66" si="9">LOOKUP(E40,$A$39:$A$66,$C$39:$C$66)</f>
        <v>23486206</v>
      </c>
    </row>
    <row r="41" spans="1:9" x14ac:dyDescent="0.25">
      <c r="A41" s="54" t="str">
        <f t="shared" si="5"/>
        <v>Almería</v>
      </c>
      <c r="B41" s="55">
        <f t="shared" si="3"/>
        <v>140628</v>
      </c>
      <c r="C41" s="55">
        <f t="shared" si="4"/>
        <v>107351</v>
      </c>
      <c r="D41" s="55">
        <f t="shared" si="7"/>
        <v>23</v>
      </c>
      <c r="E41" s="54" t="str">
        <f t="shared" si="6"/>
        <v>Cartagena</v>
      </c>
      <c r="F41" s="54">
        <f t="shared" si="8"/>
        <v>24047180</v>
      </c>
      <c r="G41" s="54">
        <f t="shared" si="9"/>
        <v>25161497.875999987</v>
      </c>
    </row>
    <row r="42" spans="1:9" x14ac:dyDescent="0.25">
      <c r="A42" s="54" t="str">
        <f t="shared" si="5"/>
        <v>Avilés</v>
      </c>
      <c r="B42" s="55">
        <f t="shared" si="3"/>
        <v>601941</v>
      </c>
      <c r="C42" s="55">
        <f t="shared" si="4"/>
        <v>675125</v>
      </c>
      <c r="D42" s="55">
        <f t="shared" si="7"/>
        <v>17</v>
      </c>
      <c r="E42" s="54" t="str">
        <f t="shared" si="6"/>
        <v>Tarragona</v>
      </c>
      <c r="F42" s="54">
        <f t="shared" si="8"/>
        <v>21141198</v>
      </c>
      <c r="G42" s="54">
        <f t="shared" si="9"/>
        <v>18319624</v>
      </c>
    </row>
    <row r="43" spans="1:9" x14ac:dyDescent="0.25">
      <c r="A43" s="54" t="str">
        <f t="shared" si="5"/>
        <v>Bahía de Algeciras</v>
      </c>
      <c r="B43" s="55">
        <f t="shared" si="3"/>
        <v>28126069</v>
      </c>
      <c r="C43" s="55">
        <f t="shared" si="4"/>
        <v>28312085</v>
      </c>
      <c r="D43" s="55">
        <f t="shared" si="7"/>
        <v>1</v>
      </c>
      <c r="E43" s="54" t="str">
        <f t="shared" si="6"/>
        <v>Bilbao</v>
      </c>
      <c r="F43" s="54">
        <f t="shared" si="8"/>
        <v>17764532</v>
      </c>
      <c r="G43" s="54">
        <f t="shared" si="9"/>
        <v>18156750</v>
      </c>
    </row>
    <row r="44" spans="1:9" x14ac:dyDescent="0.25">
      <c r="A44" s="54" t="str">
        <f t="shared" si="5"/>
        <v>Bahía de Cádiz</v>
      </c>
      <c r="B44" s="55">
        <f t="shared" si="3"/>
        <v>1080865</v>
      </c>
      <c r="C44" s="55">
        <f t="shared" si="4"/>
        <v>1271350.3</v>
      </c>
      <c r="D44" s="55">
        <f t="shared" si="7"/>
        <v>15</v>
      </c>
      <c r="E44" s="54" t="str">
        <f t="shared" si="6"/>
        <v>Barcelona</v>
      </c>
      <c r="F44" s="54">
        <f t="shared" si="8"/>
        <v>12344965</v>
      </c>
      <c r="G44" s="54">
        <f t="shared" si="9"/>
        <v>12862069.376</v>
      </c>
    </row>
    <row r="45" spans="1:9" x14ac:dyDescent="0.25">
      <c r="A45" s="54" t="str">
        <f t="shared" si="5"/>
        <v>Baleares</v>
      </c>
      <c r="B45" s="55">
        <f t="shared" si="3"/>
        <v>1114658</v>
      </c>
      <c r="C45" s="55">
        <f t="shared" si="4"/>
        <v>979245</v>
      </c>
      <c r="D45" s="55">
        <f t="shared" si="7"/>
        <v>14</v>
      </c>
      <c r="E45" s="54" t="str">
        <f t="shared" si="6"/>
        <v>Castellón</v>
      </c>
      <c r="F45" s="54">
        <f t="shared" si="8"/>
        <v>9912711</v>
      </c>
      <c r="G45" s="54">
        <f t="shared" si="9"/>
        <v>9801550.4000000004</v>
      </c>
    </row>
    <row r="46" spans="1:9" x14ac:dyDescent="0.25">
      <c r="A46" s="54" t="str">
        <f t="shared" si="5"/>
        <v>Barcelona</v>
      </c>
      <c r="B46" s="55">
        <f t="shared" si="3"/>
        <v>12344965</v>
      </c>
      <c r="C46" s="55">
        <f t="shared" si="4"/>
        <v>12862069.376</v>
      </c>
      <c r="D46" s="55">
        <f t="shared" si="7"/>
        <v>6</v>
      </c>
      <c r="E46" s="54" t="str">
        <f t="shared" si="6"/>
        <v>Las Palmas</v>
      </c>
      <c r="F46" s="54">
        <f t="shared" si="8"/>
        <v>8256892</v>
      </c>
      <c r="G46" s="54">
        <f t="shared" si="9"/>
        <v>7817669</v>
      </c>
    </row>
    <row r="47" spans="1:9" x14ac:dyDescent="0.25">
      <c r="A47" s="54" t="str">
        <f t="shared" si="5"/>
        <v>Bilbao</v>
      </c>
      <c r="B47" s="55">
        <f t="shared" si="3"/>
        <v>17764532</v>
      </c>
      <c r="C47" s="55">
        <f t="shared" si="4"/>
        <v>18156750</v>
      </c>
      <c r="D47" s="55">
        <f t="shared" si="7"/>
        <v>5</v>
      </c>
      <c r="E47" s="54" t="str">
        <f t="shared" si="6"/>
        <v>A Coruña</v>
      </c>
      <c r="F47" s="54">
        <f t="shared" si="8"/>
        <v>7996655</v>
      </c>
      <c r="G47" s="54">
        <f t="shared" si="9"/>
        <v>7116313</v>
      </c>
    </row>
    <row r="48" spans="1:9" x14ac:dyDescent="0.25">
      <c r="A48" s="54" t="str">
        <f t="shared" si="5"/>
        <v>Cartagena</v>
      </c>
      <c r="B48" s="55">
        <f t="shared" si="3"/>
        <v>24047180</v>
      </c>
      <c r="C48" s="55">
        <f t="shared" si="4"/>
        <v>25161497.875999987</v>
      </c>
      <c r="D48" s="55">
        <f t="shared" si="7"/>
        <v>3</v>
      </c>
      <c r="E48" s="54" t="str">
        <f t="shared" si="6"/>
        <v>Valencia</v>
      </c>
      <c r="F48" s="54">
        <f t="shared" si="8"/>
        <v>3867779</v>
      </c>
      <c r="G48" s="54">
        <f t="shared" si="9"/>
        <v>2673188</v>
      </c>
    </row>
    <row r="49" spans="1:7" x14ac:dyDescent="0.25">
      <c r="A49" s="54" t="str">
        <f t="shared" si="5"/>
        <v>Castellón</v>
      </c>
      <c r="B49" s="55">
        <f t="shared" si="3"/>
        <v>9912711</v>
      </c>
      <c r="C49" s="55">
        <f t="shared" si="4"/>
        <v>9801550.4000000004</v>
      </c>
      <c r="D49" s="55">
        <f t="shared" si="7"/>
        <v>7</v>
      </c>
      <c r="E49" s="54" t="str">
        <f t="shared" si="6"/>
        <v>Ferrol-San Cibrao</v>
      </c>
      <c r="F49" s="54">
        <f t="shared" si="8"/>
        <v>3172235</v>
      </c>
      <c r="G49" s="54">
        <f t="shared" si="9"/>
        <v>2936160</v>
      </c>
    </row>
    <row r="50" spans="1:7" x14ac:dyDescent="0.25">
      <c r="A50" s="54" t="str">
        <f t="shared" si="5"/>
        <v>Ceuta</v>
      </c>
      <c r="B50" s="55">
        <f t="shared" si="3"/>
        <v>479227</v>
      </c>
      <c r="C50" s="55">
        <f t="shared" si="4"/>
        <v>714554</v>
      </c>
      <c r="D50" s="55">
        <f t="shared" si="7"/>
        <v>18</v>
      </c>
      <c r="E50" s="54" t="str">
        <f t="shared" si="6"/>
        <v>Santa Cruz de Tenerife</v>
      </c>
      <c r="F50" s="54">
        <f t="shared" si="8"/>
        <v>3035070</v>
      </c>
      <c r="G50" s="54">
        <f t="shared" si="9"/>
        <v>3397370</v>
      </c>
    </row>
    <row r="51" spans="1:7" x14ac:dyDescent="0.25">
      <c r="A51" s="54" t="str">
        <f t="shared" si="5"/>
        <v>Ferrol-San Cibrao</v>
      </c>
      <c r="B51" s="55">
        <f t="shared" si="3"/>
        <v>3172235</v>
      </c>
      <c r="C51" s="55">
        <f t="shared" si="4"/>
        <v>2936160</v>
      </c>
      <c r="D51" s="55">
        <f t="shared" si="7"/>
        <v>11</v>
      </c>
      <c r="E51" s="54" t="str">
        <f t="shared" si="6"/>
        <v>Motril</v>
      </c>
      <c r="F51" s="54">
        <f t="shared" si="8"/>
        <v>1598497</v>
      </c>
      <c r="G51" s="54">
        <f t="shared" si="9"/>
        <v>1399079</v>
      </c>
    </row>
    <row r="52" spans="1:7" x14ac:dyDescent="0.25">
      <c r="A52" s="54" t="str">
        <f t="shared" si="5"/>
        <v>Gijón</v>
      </c>
      <c r="B52" s="55">
        <f t="shared" si="3"/>
        <v>756362</v>
      </c>
      <c r="C52" s="55">
        <f t="shared" si="4"/>
        <v>641005</v>
      </c>
      <c r="D52" s="55">
        <f t="shared" si="7"/>
        <v>16</v>
      </c>
      <c r="E52" s="54" t="str">
        <f t="shared" si="6"/>
        <v>Baleares</v>
      </c>
      <c r="F52" s="54">
        <f t="shared" si="8"/>
        <v>1114658</v>
      </c>
      <c r="G52" s="54">
        <f t="shared" si="9"/>
        <v>979245</v>
      </c>
    </row>
    <row r="53" spans="1:7" x14ac:dyDescent="0.25">
      <c r="A53" s="54" t="str">
        <f t="shared" si="5"/>
        <v>Huelva</v>
      </c>
      <c r="B53" s="55">
        <f t="shared" si="3"/>
        <v>24181628</v>
      </c>
      <c r="C53" s="55">
        <f t="shared" si="4"/>
        <v>23486206</v>
      </c>
      <c r="D53" s="55">
        <f t="shared" si="7"/>
        <v>2</v>
      </c>
      <c r="E53" s="54" t="str">
        <f t="shared" si="6"/>
        <v>Bahía de Cádiz</v>
      </c>
      <c r="F53" s="54">
        <f t="shared" si="8"/>
        <v>1080865</v>
      </c>
      <c r="G53" s="54">
        <f t="shared" si="9"/>
        <v>1271350.3</v>
      </c>
    </row>
    <row r="54" spans="1:7" x14ac:dyDescent="0.25">
      <c r="A54" s="54" t="str">
        <f t="shared" si="5"/>
        <v>Las Palmas</v>
      </c>
      <c r="B54" s="55">
        <f t="shared" si="3"/>
        <v>8256892</v>
      </c>
      <c r="C54" s="55">
        <f t="shared" si="4"/>
        <v>7817669</v>
      </c>
      <c r="D54" s="55">
        <f t="shared" si="7"/>
        <v>8</v>
      </c>
      <c r="E54" s="54" t="str">
        <f t="shared" si="6"/>
        <v>Gijón</v>
      </c>
      <c r="F54" s="54">
        <f t="shared" si="8"/>
        <v>756362</v>
      </c>
      <c r="G54" s="54">
        <f t="shared" si="9"/>
        <v>641005</v>
      </c>
    </row>
    <row r="55" spans="1:7" x14ac:dyDescent="0.25">
      <c r="A55" s="54" t="str">
        <f t="shared" si="5"/>
        <v>Málaga</v>
      </c>
      <c r="B55" s="55">
        <f t="shared" si="3"/>
        <v>237269</v>
      </c>
      <c r="C55" s="55">
        <f t="shared" si="4"/>
        <v>211773</v>
      </c>
      <c r="D55" s="55">
        <f t="shared" si="7"/>
        <v>21</v>
      </c>
      <c r="E55" s="54" t="str">
        <f t="shared" si="6"/>
        <v>Avilés</v>
      </c>
      <c r="F55" s="54">
        <f t="shared" si="8"/>
        <v>601941</v>
      </c>
      <c r="G55" s="54">
        <f t="shared" si="9"/>
        <v>675125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Ceuta</v>
      </c>
      <c r="F56" s="54">
        <f t="shared" ref="F56:F66" si="10">LOOKUP(E56,$A$39:$A$66,$B$39:$B$66)</f>
        <v>479227</v>
      </c>
      <c r="G56" s="54">
        <f t="shared" si="9"/>
        <v>714554</v>
      </c>
    </row>
    <row r="57" spans="1:7" x14ac:dyDescent="0.25">
      <c r="A57" s="54" t="str">
        <f t="shared" si="5"/>
        <v>Melilla</v>
      </c>
      <c r="B57" s="55">
        <f t="shared" si="3"/>
        <v>64962</v>
      </c>
      <c r="C57" s="55">
        <f t="shared" si="4"/>
        <v>64871</v>
      </c>
      <c r="D57" s="55">
        <f t="shared" si="7"/>
        <v>24</v>
      </c>
      <c r="E57" s="54" t="str">
        <f t="shared" si="6"/>
        <v>Sevilla</v>
      </c>
      <c r="F57" s="54">
        <f t="shared" si="10"/>
        <v>360075</v>
      </c>
      <c r="G57" s="54">
        <f t="shared" si="9"/>
        <v>346907</v>
      </c>
    </row>
    <row r="58" spans="1:7" x14ac:dyDescent="0.25">
      <c r="A58" s="54" t="str">
        <f t="shared" si="5"/>
        <v>Motril</v>
      </c>
      <c r="B58" s="55">
        <f t="shared" si="3"/>
        <v>1598497</v>
      </c>
      <c r="C58" s="55">
        <f t="shared" si="4"/>
        <v>1399079</v>
      </c>
      <c r="D58" s="55">
        <f t="shared" si="7"/>
        <v>13</v>
      </c>
      <c r="E58" s="54" t="str">
        <f t="shared" si="6"/>
        <v>Vilagarcía</v>
      </c>
      <c r="F58" s="54">
        <f t="shared" si="10"/>
        <v>273548</v>
      </c>
      <c r="G58" s="54">
        <f t="shared" si="9"/>
        <v>233458.5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str">
        <f t="shared" si="6"/>
        <v>Málaga</v>
      </c>
      <c r="F59" s="54">
        <f t="shared" si="10"/>
        <v>237269</v>
      </c>
      <c r="G59" s="54">
        <f t="shared" si="9"/>
        <v>211773</v>
      </c>
    </row>
    <row r="60" spans="1:7" x14ac:dyDescent="0.25">
      <c r="A60" s="54" t="str">
        <f t="shared" si="5"/>
        <v>Santa Cruz de Tenerife</v>
      </c>
      <c r="B60" s="55">
        <f t="shared" si="3"/>
        <v>3035070</v>
      </c>
      <c r="C60" s="55">
        <f t="shared" si="4"/>
        <v>3397370</v>
      </c>
      <c r="D60" s="55">
        <f t="shared" si="7"/>
        <v>12</v>
      </c>
      <c r="E60" s="54" t="str">
        <f t="shared" si="6"/>
        <v>Santander</v>
      </c>
      <c r="F60" s="54">
        <f t="shared" si="10"/>
        <v>208051</v>
      </c>
      <c r="G60" s="54">
        <f t="shared" si="9"/>
        <v>213694</v>
      </c>
    </row>
    <row r="61" spans="1:7" x14ac:dyDescent="0.25">
      <c r="A61" s="54" t="str">
        <f t="shared" si="5"/>
        <v>Santander</v>
      </c>
      <c r="B61" s="55">
        <f t="shared" si="3"/>
        <v>208051</v>
      </c>
      <c r="C61" s="55">
        <f t="shared" si="4"/>
        <v>213694</v>
      </c>
      <c r="D61" s="55">
        <f t="shared" si="7"/>
        <v>22</v>
      </c>
      <c r="E61" s="54" t="str">
        <f t="shared" si="6"/>
        <v>Almería</v>
      </c>
      <c r="F61" s="54">
        <f t="shared" si="10"/>
        <v>140628</v>
      </c>
      <c r="G61" s="54">
        <f t="shared" si="9"/>
        <v>107351</v>
      </c>
    </row>
    <row r="62" spans="1:7" x14ac:dyDescent="0.25">
      <c r="A62" s="54" t="str">
        <f t="shared" si="5"/>
        <v>Sevilla</v>
      </c>
      <c r="B62" s="55">
        <f t="shared" si="3"/>
        <v>360075</v>
      </c>
      <c r="C62" s="55">
        <f t="shared" si="4"/>
        <v>346907</v>
      </c>
      <c r="D62" s="55">
        <f t="shared" si="7"/>
        <v>19</v>
      </c>
      <c r="E62" s="54" t="str">
        <f t="shared" si="6"/>
        <v>Melilla</v>
      </c>
      <c r="F62" s="54">
        <f t="shared" si="10"/>
        <v>64962</v>
      </c>
      <c r="G62" s="54">
        <f t="shared" si="9"/>
        <v>64871</v>
      </c>
    </row>
    <row r="63" spans="1:7" x14ac:dyDescent="0.25">
      <c r="A63" s="54" t="str">
        <f t="shared" si="5"/>
        <v>Tarragona</v>
      </c>
      <c r="B63" s="55">
        <f t="shared" si="3"/>
        <v>21141198</v>
      </c>
      <c r="C63" s="55">
        <f t="shared" si="4"/>
        <v>18319624</v>
      </c>
      <c r="D63" s="55">
        <f t="shared" si="7"/>
        <v>4</v>
      </c>
      <c r="E63" s="54" t="str">
        <f t="shared" si="6"/>
        <v>Vigo</v>
      </c>
      <c r="F63" s="54">
        <f t="shared" si="10"/>
        <v>51911</v>
      </c>
      <c r="G63" s="54">
        <f t="shared" si="9"/>
        <v>57744.061999999998</v>
      </c>
    </row>
    <row r="64" spans="1:7" x14ac:dyDescent="0.25">
      <c r="A64" s="54" t="str">
        <f t="shared" si="5"/>
        <v>Valencia</v>
      </c>
      <c r="B64" s="55">
        <f t="shared" si="3"/>
        <v>3867779</v>
      </c>
      <c r="C64" s="55">
        <f t="shared" si="4"/>
        <v>2673188</v>
      </c>
      <c r="D64" s="55">
        <f t="shared" si="7"/>
        <v>10</v>
      </c>
      <c r="E64" s="54" t="str">
        <f t="shared" si="6"/>
        <v>Alicante</v>
      </c>
      <c r="F64" s="54">
        <f t="shared" si="10"/>
        <v>42237</v>
      </c>
      <c r="G64" s="54">
        <f t="shared" si="9"/>
        <v>34480</v>
      </c>
    </row>
    <row r="65" spans="1:7" x14ac:dyDescent="0.25">
      <c r="A65" s="54" t="str">
        <f t="shared" si="5"/>
        <v>Vigo</v>
      </c>
      <c r="B65" s="55">
        <f t="shared" si="3"/>
        <v>51911</v>
      </c>
      <c r="C65" s="55">
        <f t="shared" si="4"/>
        <v>57744.061999999998</v>
      </c>
      <c r="D65" s="55">
        <f t="shared" si="7"/>
        <v>25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273548</v>
      </c>
      <c r="C66" s="55">
        <f t="shared" si="4"/>
        <v>233458.5</v>
      </c>
      <c r="D66" s="55">
        <f t="shared" si="7"/>
        <v>20</v>
      </c>
      <c r="E66" s="54" t="str">
        <f t="shared" si="6"/>
        <v>Marín y Ría de Pontevedra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95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104929</v>
      </c>
      <c r="C7" s="2">
        <v>325609</v>
      </c>
      <c r="D7" s="2">
        <v>2548387</v>
      </c>
      <c r="E7" s="2">
        <v>2934090</v>
      </c>
      <c r="F7" s="45">
        <f>((E7*100)/D7)-100</f>
        <v>15.135181587411964</v>
      </c>
      <c r="G7" s="46"/>
      <c r="H7" s="46"/>
      <c r="I7" s="46"/>
    </row>
    <row r="8" spans="1:12" x14ac:dyDescent="0.25">
      <c r="A8" s="47" t="s">
        <v>136</v>
      </c>
      <c r="B8" s="3">
        <v>167648</v>
      </c>
      <c r="C8" s="3">
        <v>146214</v>
      </c>
      <c r="D8" s="3">
        <v>1396877</v>
      </c>
      <c r="E8" s="3">
        <v>1300401</v>
      </c>
      <c r="F8" s="48">
        <f t="shared" ref="F8:F34" si="0">((E8*100)/D8)-100</f>
        <v>-6.9065493955444879</v>
      </c>
      <c r="G8" s="46"/>
      <c r="H8" s="46"/>
      <c r="I8" s="46"/>
    </row>
    <row r="9" spans="1:12" x14ac:dyDescent="0.25">
      <c r="A9" s="44" t="s">
        <v>137</v>
      </c>
      <c r="B9" s="2">
        <v>326081</v>
      </c>
      <c r="C9" s="2">
        <v>321761</v>
      </c>
      <c r="D9" s="2">
        <v>3460895</v>
      </c>
      <c r="E9" s="2">
        <v>4188630</v>
      </c>
      <c r="F9" s="45">
        <f t="shared" si="0"/>
        <v>21.027364308943206</v>
      </c>
      <c r="G9" s="46"/>
      <c r="H9" s="46"/>
      <c r="I9" s="46"/>
    </row>
    <row r="10" spans="1:12" x14ac:dyDescent="0.25">
      <c r="A10" s="47" t="s">
        <v>138</v>
      </c>
      <c r="B10" s="3">
        <v>198915</v>
      </c>
      <c r="C10" s="3">
        <v>226194</v>
      </c>
      <c r="D10" s="3">
        <v>2519254</v>
      </c>
      <c r="E10" s="3">
        <v>2879791</v>
      </c>
      <c r="F10" s="48">
        <f t="shared" si="0"/>
        <v>14.311260396927025</v>
      </c>
      <c r="G10" s="46"/>
      <c r="H10" s="46"/>
      <c r="I10" s="46"/>
    </row>
    <row r="11" spans="1:12" x14ac:dyDescent="0.25">
      <c r="A11" s="44" t="s">
        <v>139</v>
      </c>
      <c r="B11" s="2">
        <v>58727</v>
      </c>
      <c r="C11" s="2">
        <v>51447</v>
      </c>
      <c r="D11" s="2">
        <v>552762.13599999994</v>
      </c>
      <c r="E11" s="2">
        <v>664448</v>
      </c>
      <c r="F11" s="45">
        <f t="shared" si="0"/>
        <v>20.205049645440994</v>
      </c>
      <c r="G11" s="46"/>
      <c r="H11" s="46"/>
      <c r="I11" s="46"/>
    </row>
    <row r="12" spans="1:12" x14ac:dyDescent="0.25">
      <c r="A12" s="47" t="s">
        <v>140</v>
      </c>
      <c r="B12" s="3">
        <v>105704</v>
      </c>
      <c r="C12" s="3">
        <v>190829</v>
      </c>
      <c r="D12" s="3">
        <v>1443545.4</v>
      </c>
      <c r="E12" s="3">
        <v>1308133</v>
      </c>
      <c r="F12" s="48">
        <f t="shared" si="0"/>
        <v>-9.380543209794439</v>
      </c>
      <c r="G12" s="46"/>
      <c r="H12" s="46"/>
      <c r="I12" s="46"/>
    </row>
    <row r="13" spans="1:12" x14ac:dyDescent="0.25">
      <c r="A13" s="44" t="s">
        <v>141</v>
      </c>
      <c r="B13" s="2">
        <v>62769</v>
      </c>
      <c r="C13" s="2">
        <v>32726</v>
      </c>
      <c r="D13" s="2">
        <v>524598</v>
      </c>
      <c r="E13" s="2">
        <v>356648</v>
      </c>
      <c r="F13" s="45">
        <f t="shared" si="0"/>
        <v>-32.014990526079018</v>
      </c>
      <c r="G13" s="46"/>
      <c r="H13" s="46"/>
      <c r="I13" s="46"/>
    </row>
    <row r="14" spans="1:12" x14ac:dyDescent="0.25">
      <c r="A14" s="47" t="s">
        <v>142</v>
      </c>
      <c r="B14" s="3">
        <v>412430</v>
      </c>
      <c r="C14" s="3">
        <v>414896</v>
      </c>
      <c r="D14" s="3">
        <v>4012866.7379999999</v>
      </c>
      <c r="E14" s="3">
        <v>4459744</v>
      </c>
      <c r="F14" s="48">
        <f t="shared" si="0"/>
        <v>11.136110196939214</v>
      </c>
      <c r="G14" s="46"/>
      <c r="H14" s="46"/>
      <c r="I14" s="46"/>
    </row>
    <row r="15" spans="1:12" x14ac:dyDescent="0.25">
      <c r="A15" s="44" t="s">
        <v>143</v>
      </c>
      <c r="B15" s="2">
        <v>155458</v>
      </c>
      <c r="C15" s="2">
        <v>266416</v>
      </c>
      <c r="D15" s="2">
        <v>3667962</v>
      </c>
      <c r="E15" s="2">
        <v>4651321</v>
      </c>
      <c r="F15" s="45">
        <f t="shared" si="0"/>
        <v>26.809410784517397</v>
      </c>
      <c r="G15" s="46"/>
      <c r="H15" s="46"/>
      <c r="I15" s="46"/>
    </row>
    <row r="16" spans="1:12" x14ac:dyDescent="0.25">
      <c r="A16" s="47" t="s">
        <v>144</v>
      </c>
      <c r="B16" s="3">
        <v>824507</v>
      </c>
      <c r="C16" s="3">
        <v>603993</v>
      </c>
      <c r="D16" s="3">
        <v>6469064.8470000001</v>
      </c>
      <c r="E16" s="3">
        <v>6021397</v>
      </c>
      <c r="F16" s="48">
        <f t="shared" si="0"/>
        <v>-6.9201323156870842</v>
      </c>
      <c r="G16" s="46"/>
      <c r="H16" s="46"/>
      <c r="I16" s="46"/>
    </row>
    <row r="17" spans="1:9" x14ac:dyDescent="0.25">
      <c r="A17" s="44" t="s">
        <v>145</v>
      </c>
      <c r="B17" s="2">
        <v>522442</v>
      </c>
      <c r="C17" s="2">
        <v>932922</v>
      </c>
      <c r="D17" s="2">
        <v>6727253</v>
      </c>
      <c r="E17" s="2">
        <v>9385244</v>
      </c>
      <c r="F17" s="45">
        <f t="shared" si="0"/>
        <v>39.510792889757539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1400</v>
      </c>
      <c r="D18" s="3">
        <v>20697</v>
      </c>
      <c r="E18" s="3">
        <v>15911</v>
      </c>
      <c r="F18" s="48">
        <f t="shared" si="0"/>
        <v>-23.124124269217759</v>
      </c>
      <c r="G18" s="46"/>
      <c r="H18" s="46"/>
      <c r="I18" s="46"/>
    </row>
    <row r="19" spans="1:9" x14ac:dyDescent="0.25">
      <c r="A19" s="44" t="s">
        <v>147</v>
      </c>
      <c r="B19" s="2">
        <v>424483</v>
      </c>
      <c r="C19" s="2">
        <v>492375</v>
      </c>
      <c r="D19" s="2">
        <v>6371480</v>
      </c>
      <c r="E19" s="2">
        <v>5994200</v>
      </c>
      <c r="F19" s="45">
        <f t="shared" si="0"/>
        <v>-5.921387181628134</v>
      </c>
      <c r="G19" s="46"/>
      <c r="H19" s="46"/>
      <c r="I19" s="46"/>
    </row>
    <row r="20" spans="1:9" x14ac:dyDescent="0.25">
      <c r="A20" s="47" t="s">
        <v>148</v>
      </c>
      <c r="B20" s="3">
        <v>931619</v>
      </c>
      <c r="C20" s="3">
        <v>997373</v>
      </c>
      <c r="D20" s="3">
        <v>13616321</v>
      </c>
      <c r="E20" s="3">
        <v>14209772</v>
      </c>
      <c r="F20" s="48">
        <f t="shared" si="0"/>
        <v>4.3583799177472429</v>
      </c>
      <c r="G20" s="46"/>
      <c r="H20" s="46"/>
      <c r="I20" s="46"/>
    </row>
    <row r="21" spans="1:9" x14ac:dyDescent="0.25">
      <c r="A21" s="44" t="s">
        <v>149</v>
      </c>
      <c r="B21" s="2">
        <v>497808</v>
      </c>
      <c r="C21" s="2">
        <v>402891</v>
      </c>
      <c r="D21" s="2">
        <v>4886834</v>
      </c>
      <c r="E21" s="2">
        <v>5029739</v>
      </c>
      <c r="F21" s="45">
        <f t="shared" si="0"/>
        <v>2.9242859487349051</v>
      </c>
      <c r="G21" s="46"/>
      <c r="H21" s="46"/>
      <c r="I21" s="46"/>
    </row>
    <row r="22" spans="1:9" x14ac:dyDescent="0.25">
      <c r="A22" s="47" t="s">
        <v>150</v>
      </c>
      <c r="B22" s="3">
        <v>18991</v>
      </c>
      <c r="C22" s="3">
        <v>19976</v>
      </c>
      <c r="D22" s="3">
        <v>396918</v>
      </c>
      <c r="E22" s="3">
        <v>423729</v>
      </c>
      <c r="F22" s="48">
        <f t="shared" si="0"/>
        <v>6.7547957008752491</v>
      </c>
      <c r="G22" s="46"/>
      <c r="H22" s="46"/>
      <c r="I22" s="46"/>
    </row>
    <row r="23" spans="1:9" x14ac:dyDescent="0.25">
      <c r="A23" s="44" t="s">
        <v>151</v>
      </c>
      <c r="B23" s="2">
        <v>69269</v>
      </c>
      <c r="C23" s="2">
        <v>67279</v>
      </c>
      <c r="D23" s="2">
        <v>1427895</v>
      </c>
      <c r="E23" s="2">
        <v>1500579</v>
      </c>
      <c r="F23" s="45">
        <f t="shared" si="0"/>
        <v>5.0902902524345279</v>
      </c>
      <c r="G23" s="46"/>
      <c r="H23" s="46"/>
      <c r="I23" s="46"/>
    </row>
    <row r="24" spans="1:9" x14ac:dyDescent="0.25">
      <c r="A24" s="47" t="s">
        <v>152</v>
      </c>
      <c r="B24" s="3">
        <v>60349</v>
      </c>
      <c r="C24" s="3">
        <v>160575</v>
      </c>
      <c r="D24" s="3">
        <v>865207</v>
      </c>
      <c r="E24" s="3">
        <v>957566</v>
      </c>
      <c r="F24" s="48">
        <f t="shared" si="0"/>
        <v>10.674786496179522</v>
      </c>
      <c r="G24" s="46"/>
      <c r="H24" s="46"/>
      <c r="I24" s="46"/>
    </row>
    <row r="25" spans="1:9" x14ac:dyDescent="0.25">
      <c r="A25" s="44" t="s">
        <v>153</v>
      </c>
      <c r="B25" s="2">
        <v>11415</v>
      </c>
      <c r="C25" s="2">
        <v>0</v>
      </c>
      <c r="D25" s="2">
        <v>37604</v>
      </c>
      <c r="E25" s="2">
        <v>39438</v>
      </c>
      <c r="F25" s="45">
        <f t="shared" si="0"/>
        <v>4.877140729709609</v>
      </c>
      <c r="G25" s="46"/>
      <c r="H25" s="46"/>
      <c r="I25" s="46"/>
    </row>
    <row r="26" spans="1:9" x14ac:dyDescent="0.25">
      <c r="A26" s="47" t="s">
        <v>154</v>
      </c>
      <c r="B26" s="3">
        <v>28345</v>
      </c>
      <c r="C26" s="3">
        <v>10491</v>
      </c>
      <c r="D26" s="3">
        <v>538875</v>
      </c>
      <c r="E26" s="3">
        <v>741508</v>
      </c>
      <c r="F26" s="48">
        <f t="shared" si="0"/>
        <v>37.602969148689397</v>
      </c>
      <c r="G26" s="46"/>
      <c r="H26" s="46"/>
      <c r="I26" s="46"/>
    </row>
    <row r="27" spans="1:9" x14ac:dyDescent="0.25">
      <c r="A27" s="44" t="s">
        <v>155</v>
      </c>
      <c r="B27" s="2">
        <v>106689</v>
      </c>
      <c r="C27" s="2">
        <v>118040</v>
      </c>
      <c r="D27" s="2">
        <v>1009078</v>
      </c>
      <c r="E27" s="2">
        <v>1104420</v>
      </c>
      <c r="F27" s="45">
        <f t="shared" si="0"/>
        <v>9.4484271780774094</v>
      </c>
      <c r="G27" s="46"/>
      <c r="H27" s="46"/>
      <c r="I27" s="46"/>
    </row>
    <row r="28" spans="1:9" x14ac:dyDescent="0.25">
      <c r="A28" s="47" t="s">
        <v>156</v>
      </c>
      <c r="B28" s="3">
        <v>32989</v>
      </c>
      <c r="C28" s="3">
        <v>38701</v>
      </c>
      <c r="D28" s="3">
        <v>378025</v>
      </c>
      <c r="E28" s="3">
        <v>449461.60000000003</v>
      </c>
      <c r="F28" s="48">
        <f t="shared" si="0"/>
        <v>18.897321605713913</v>
      </c>
      <c r="G28" s="46"/>
      <c r="H28" s="46"/>
      <c r="I28" s="46"/>
    </row>
    <row r="29" spans="1:9" x14ac:dyDescent="0.25">
      <c r="A29" s="44" t="s">
        <v>157</v>
      </c>
      <c r="B29" s="2">
        <v>169281</v>
      </c>
      <c r="C29" s="2">
        <v>422418</v>
      </c>
      <c r="D29" s="2">
        <v>3026140</v>
      </c>
      <c r="E29" s="2">
        <v>3537849</v>
      </c>
      <c r="F29" s="45">
        <f t="shared" si="0"/>
        <v>16.909627446185567</v>
      </c>
      <c r="G29" s="46"/>
      <c r="H29" s="46"/>
      <c r="I29" s="46"/>
    </row>
    <row r="30" spans="1:9" x14ac:dyDescent="0.25">
      <c r="A30" s="47" t="s">
        <v>158</v>
      </c>
      <c r="B30" s="3">
        <v>140325</v>
      </c>
      <c r="C30" s="3">
        <v>203404</v>
      </c>
      <c r="D30" s="3">
        <v>2217248</v>
      </c>
      <c r="E30" s="3">
        <v>2160019</v>
      </c>
      <c r="F30" s="48">
        <f t="shared" si="0"/>
        <v>-2.5810824950569327</v>
      </c>
      <c r="G30" s="46"/>
      <c r="H30" s="46"/>
      <c r="I30" s="46"/>
    </row>
    <row r="31" spans="1:9" x14ac:dyDescent="0.25">
      <c r="A31" s="44" t="s">
        <v>159</v>
      </c>
      <c r="B31" s="2">
        <v>530222</v>
      </c>
      <c r="C31" s="2">
        <v>627679</v>
      </c>
      <c r="D31" s="2">
        <v>6480982</v>
      </c>
      <c r="E31" s="2">
        <v>7744291</v>
      </c>
      <c r="F31" s="45">
        <f t="shared" si="0"/>
        <v>19.492555294861177</v>
      </c>
      <c r="G31" s="46"/>
      <c r="H31" s="46"/>
      <c r="I31" s="46"/>
    </row>
    <row r="32" spans="1:9" x14ac:dyDescent="0.25">
      <c r="A32" s="47" t="s">
        <v>160</v>
      </c>
      <c r="B32" s="3">
        <v>172365</v>
      </c>
      <c r="C32" s="3">
        <v>203376</v>
      </c>
      <c r="D32" s="3">
        <v>1859496</v>
      </c>
      <c r="E32" s="3">
        <v>2159064</v>
      </c>
      <c r="F32" s="48">
        <f t="shared" si="0"/>
        <v>16.110171788484621</v>
      </c>
      <c r="G32" s="46"/>
      <c r="H32" s="46"/>
      <c r="I32" s="46"/>
    </row>
    <row r="33" spans="1:9" x14ac:dyDescent="0.25">
      <c r="A33" s="44" t="s">
        <v>161</v>
      </c>
      <c r="B33" s="2">
        <v>17200</v>
      </c>
      <c r="C33" s="2">
        <v>28566</v>
      </c>
      <c r="D33" s="2">
        <v>300986</v>
      </c>
      <c r="E33" s="2">
        <v>337330</v>
      </c>
      <c r="F33" s="45">
        <f t="shared" si="0"/>
        <v>12.074980231638676</v>
      </c>
      <c r="G33" s="46"/>
      <c r="H33" s="46"/>
      <c r="I33" s="46"/>
    </row>
    <row r="34" spans="1:9" x14ac:dyDescent="0.25">
      <c r="A34" s="47" t="s">
        <v>162</v>
      </c>
      <c r="B34" s="3">
        <v>14602</v>
      </c>
      <c r="C34" s="3">
        <v>49179</v>
      </c>
      <c r="D34" s="3">
        <v>314246.5</v>
      </c>
      <c r="E34" s="3">
        <v>425965</v>
      </c>
      <c r="F34" s="48">
        <f t="shared" si="0"/>
        <v>35.551231278629984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6165562</v>
      </c>
      <c r="C35" s="50">
        <f t="shared" ref="C35:E35" si="1">SUM(C7:C34)</f>
        <v>7356730</v>
      </c>
      <c r="D35" s="50">
        <f t="shared" si="1"/>
        <v>77071497.620999992</v>
      </c>
      <c r="E35" s="50">
        <f t="shared" si="1"/>
        <v>84980688.599999994</v>
      </c>
      <c r="F35" s="51">
        <f t="shared" ref="F35" si="2">((E35*100)/D35)-100</f>
        <v>10.26214777594376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2934090</v>
      </c>
      <c r="C39" s="55">
        <f t="shared" si="4"/>
        <v>2548387</v>
      </c>
      <c r="D39" s="55">
        <f>_xlfn.RANK.EQ(B39,$B$39:$B$66)+COUNTIF($B$39:$B$66,B39)-1</f>
        <v>11</v>
      </c>
      <c r="E39" s="54" t="str">
        <f t="shared" ref="E39:E66" si="6">INDEX($A$39:$B$66,MATCH(ROW()-38,$D$39:$D$66,0),1)</f>
        <v>Gijón</v>
      </c>
      <c r="F39" s="54">
        <f>LOOKUP(E39,$A$39:$A$66,$B$39:$B$66)</f>
        <v>14209772</v>
      </c>
      <c r="G39" s="54">
        <f>LOOKUP(E39,$A$39:$A$66,$C$39:$C$66)</f>
        <v>13616321</v>
      </c>
    </row>
    <row r="40" spans="1:9" x14ac:dyDescent="0.25">
      <c r="A40" s="54" t="str">
        <f t="shared" si="5"/>
        <v>Alicante</v>
      </c>
      <c r="B40" s="55">
        <f t="shared" si="3"/>
        <v>1300401</v>
      </c>
      <c r="C40" s="55">
        <f t="shared" si="4"/>
        <v>1396877</v>
      </c>
      <c r="D40" s="55">
        <f t="shared" ref="D40:D66" si="7">_xlfn.RANK.EQ(B40,$B$39:$B$66)+COUNTIF($B$39:$B$66,B40)-1</f>
        <v>17</v>
      </c>
      <c r="E40" s="54" t="str">
        <f t="shared" si="6"/>
        <v>Castellón</v>
      </c>
      <c r="F40" s="54">
        <f t="shared" ref="F40:F55" si="8">LOOKUP(E40,$A$39:$A$66,$B$39:$B$66)</f>
        <v>9385244</v>
      </c>
      <c r="G40" s="54">
        <f t="shared" ref="G40:G66" si="9">LOOKUP(E40,$A$39:$A$66,$C$39:$C$66)</f>
        <v>6727253</v>
      </c>
    </row>
    <row r="41" spans="1:9" x14ac:dyDescent="0.25">
      <c r="A41" s="54" t="str">
        <f t="shared" si="5"/>
        <v>Almería</v>
      </c>
      <c r="B41" s="55">
        <f t="shared" si="3"/>
        <v>4188630</v>
      </c>
      <c r="C41" s="55">
        <f t="shared" si="4"/>
        <v>3460895</v>
      </c>
      <c r="D41" s="55">
        <f t="shared" si="7"/>
        <v>9</v>
      </c>
      <c r="E41" s="54" t="str">
        <f t="shared" si="6"/>
        <v>Tarragona</v>
      </c>
      <c r="F41" s="54">
        <f t="shared" si="8"/>
        <v>7744291</v>
      </c>
      <c r="G41" s="54">
        <f t="shared" si="9"/>
        <v>6480982</v>
      </c>
    </row>
    <row r="42" spans="1:9" x14ac:dyDescent="0.25">
      <c r="A42" s="54" t="str">
        <f t="shared" si="5"/>
        <v>Avilés</v>
      </c>
      <c r="B42" s="55">
        <f t="shared" si="3"/>
        <v>2879791</v>
      </c>
      <c r="C42" s="55">
        <f t="shared" si="4"/>
        <v>2519254</v>
      </c>
      <c r="D42" s="55">
        <f t="shared" si="7"/>
        <v>12</v>
      </c>
      <c r="E42" s="54" t="str">
        <f t="shared" si="6"/>
        <v>Cartagena</v>
      </c>
      <c r="F42" s="54">
        <f t="shared" si="8"/>
        <v>6021397</v>
      </c>
      <c r="G42" s="54">
        <f t="shared" si="9"/>
        <v>6469064.8470000001</v>
      </c>
    </row>
    <row r="43" spans="1:9" x14ac:dyDescent="0.25">
      <c r="A43" s="54" t="str">
        <f t="shared" si="5"/>
        <v>Bahía de Algeciras</v>
      </c>
      <c r="B43" s="55">
        <f t="shared" si="3"/>
        <v>664448</v>
      </c>
      <c r="C43" s="55">
        <f t="shared" si="4"/>
        <v>552762.13599999994</v>
      </c>
      <c r="D43" s="55">
        <f t="shared" si="7"/>
        <v>21</v>
      </c>
      <c r="E43" s="54" t="str">
        <f t="shared" si="6"/>
        <v>Ferrol-San Cibrao</v>
      </c>
      <c r="F43" s="54">
        <f t="shared" si="8"/>
        <v>5994200</v>
      </c>
      <c r="G43" s="54">
        <f t="shared" si="9"/>
        <v>6371480</v>
      </c>
    </row>
    <row r="44" spans="1:9" x14ac:dyDescent="0.25">
      <c r="A44" s="54" t="str">
        <f t="shared" si="5"/>
        <v>Bahía de Cádiz</v>
      </c>
      <c r="B44" s="55">
        <f t="shared" si="3"/>
        <v>1308133</v>
      </c>
      <c r="C44" s="55">
        <f t="shared" si="4"/>
        <v>1443545.4</v>
      </c>
      <c r="D44" s="55">
        <f t="shared" si="7"/>
        <v>16</v>
      </c>
      <c r="E44" s="54" t="str">
        <f t="shared" si="6"/>
        <v>Huelva</v>
      </c>
      <c r="F44" s="54">
        <f t="shared" si="8"/>
        <v>5029739</v>
      </c>
      <c r="G44" s="54">
        <f t="shared" si="9"/>
        <v>4886834</v>
      </c>
    </row>
    <row r="45" spans="1:9" x14ac:dyDescent="0.25">
      <c r="A45" s="54" t="str">
        <f t="shared" si="5"/>
        <v>Baleares</v>
      </c>
      <c r="B45" s="55">
        <f t="shared" si="3"/>
        <v>356648</v>
      </c>
      <c r="C45" s="55">
        <f t="shared" si="4"/>
        <v>524598</v>
      </c>
      <c r="D45" s="55">
        <f t="shared" si="7"/>
        <v>25</v>
      </c>
      <c r="E45" s="54" t="str">
        <f t="shared" si="6"/>
        <v>Bilbao</v>
      </c>
      <c r="F45" s="54">
        <f t="shared" si="8"/>
        <v>4651321</v>
      </c>
      <c r="G45" s="54">
        <f t="shared" si="9"/>
        <v>3667962</v>
      </c>
    </row>
    <row r="46" spans="1:9" x14ac:dyDescent="0.25">
      <c r="A46" s="54" t="str">
        <f t="shared" si="5"/>
        <v>Barcelona</v>
      </c>
      <c r="B46" s="55">
        <f t="shared" si="3"/>
        <v>4459744</v>
      </c>
      <c r="C46" s="55">
        <f t="shared" si="4"/>
        <v>4012866.7379999999</v>
      </c>
      <c r="D46" s="55">
        <f t="shared" si="7"/>
        <v>8</v>
      </c>
      <c r="E46" s="54" t="str">
        <f t="shared" si="6"/>
        <v>Barcelona</v>
      </c>
      <c r="F46" s="54">
        <f t="shared" si="8"/>
        <v>4459744</v>
      </c>
      <c r="G46" s="54">
        <f t="shared" si="9"/>
        <v>4012866.7379999999</v>
      </c>
    </row>
    <row r="47" spans="1:9" x14ac:dyDescent="0.25">
      <c r="A47" s="54" t="str">
        <f t="shared" si="5"/>
        <v>Bilbao</v>
      </c>
      <c r="B47" s="55">
        <f t="shared" si="3"/>
        <v>4651321</v>
      </c>
      <c r="C47" s="55">
        <f t="shared" si="4"/>
        <v>3667962</v>
      </c>
      <c r="D47" s="55">
        <f t="shared" si="7"/>
        <v>7</v>
      </c>
      <c r="E47" s="54" t="str">
        <f t="shared" si="6"/>
        <v>Almería</v>
      </c>
      <c r="F47" s="54">
        <f t="shared" si="8"/>
        <v>4188630</v>
      </c>
      <c r="G47" s="54">
        <f t="shared" si="9"/>
        <v>3460895</v>
      </c>
    </row>
    <row r="48" spans="1:9" x14ac:dyDescent="0.25">
      <c r="A48" s="54" t="str">
        <f t="shared" si="5"/>
        <v>Cartagena</v>
      </c>
      <c r="B48" s="55">
        <f t="shared" si="3"/>
        <v>6021397</v>
      </c>
      <c r="C48" s="55">
        <f t="shared" si="4"/>
        <v>6469064.8470000001</v>
      </c>
      <c r="D48" s="55">
        <f t="shared" si="7"/>
        <v>4</v>
      </c>
      <c r="E48" s="54" t="str">
        <f t="shared" si="6"/>
        <v>Santander</v>
      </c>
      <c r="F48" s="54">
        <f t="shared" si="8"/>
        <v>3537849</v>
      </c>
      <c r="G48" s="54">
        <f t="shared" si="9"/>
        <v>3026140</v>
      </c>
    </row>
    <row r="49" spans="1:7" x14ac:dyDescent="0.25">
      <c r="A49" s="54" t="str">
        <f t="shared" si="5"/>
        <v>Castellón</v>
      </c>
      <c r="B49" s="55">
        <f t="shared" si="3"/>
        <v>9385244</v>
      </c>
      <c r="C49" s="55">
        <f t="shared" si="4"/>
        <v>6727253</v>
      </c>
      <c r="D49" s="55">
        <f t="shared" si="7"/>
        <v>2</v>
      </c>
      <c r="E49" s="54" t="str">
        <f t="shared" si="6"/>
        <v>A Coruña</v>
      </c>
      <c r="F49" s="54">
        <f t="shared" si="8"/>
        <v>2934090</v>
      </c>
      <c r="G49" s="54">
        <f t="shared" si="9"/>
        <v>2548387</v>
      </c>
    </row>
    <row r="50" spans="1:7" x14ac:dyDescent="0.25">
      <c r="A50" s="54" t="str">
        <f t="shared" si="5"/>
        <v>Ceuta</v>
      </c>
      <c r="B50" s="55">
        <f t="shared" si="3"/>
        <v>15911</v>
      </c>
      <c r="C50" s="55">
        <f t="shared" si="4"/>
        <v>20697</v>
      </c>
      <c r="D50" s="55">
        <f t="shared" si="7"/>
        <v>28</v>
      </c>
      <c r="E50" s="54" t="str">
        <f t="shared" si="6"/>
        <v>Avilés</v>
      </c>
      <c r="F50" s="54">
        <f t="shared" si="8"/>
        <v>2879791</v>
      </c>
      <c r="G50" s="54">
        <f t="shared" si="9"/>
        <v>2519254</v>
      </c>
    </row>
    <row r="51" spans="1:7" x14ac:dyDescent="0.25">
      <c r="A51" s="54" t="str">
        <f t="shared" si="5"/>
        <v>Ferrol-San Cibrao</v>
      </c>
      <c r="B51" s="55">
        <f t="shared" si="3"/>
        <v>5994200</v>
      </c>
      <c r="C51" s="55">
        <f t="shared" si="4"/>
        <v>6371480</v>
      </c>
      <c r="D51" s="55">
        <f t="shared" si="7"/>
        <v>5</v>
      </c>
      <c r="E51" s="54" t="str">
        <f t="shared" si="6"/>
        <v>Sevilla</v>
      </c>
      <c r="F51" s="54">
        <f t="shared" si="8"/>
        <v>2160019</v>
      </c>
      <c r="G51" s="54">
        <f t="shared" si="9"/>
        <v>2217248</v>
      </c>
    </row>
    <row r="52" spans="1:7" x14ac:dyDescent="0.25">
      <c r="A52" s="54" t="str">
        <f t="shared" si="5"/>
        <v>Gijón</v>
      </c>
      <c r="B52" s="55">
        <f t="shared" si="3"/>
        <v>14209772</v>
      </c>
      <c r="C52" s="55">
        <f t="shared" si="4"/>
        <v>13616321</v>
      </c>
      <c r="D52" s="55">
        <f t="shared" si="7"/>
        <v>1</v>
      </c>
      <c r="E52" s="54" t="str">
        <f t="shared" si="6"/>
        <v>Valencia</v>
      </c>
      <c r="F52" s="54">
        <f t="shared" si="8"/>
        <v>2159064</v>
      </c>
      <c r="G52" s="54">
        <f t="shared" si="9"/>
        <v>1859496</v>
      </c>
    </row>
    <row r="53" spans="1:7" x14ac:dyDescent="0.25">
      <c r="A53" s="54" t="str">
        <f t="shared" si="5"/>
        <v>Huelva</v>
      </c>
      <c r="B53" s="55">
        <f t="shared" si="3"/>
        <v>5029739</v>
      </c>
      <c r="C53" s="55">
        <f t="shared" si="4"/>
        <v>4886834</v>
      </c>
      <c r="D53" s="55">
        <f t="shared" si="7"/>
        <v>6</v>
      </c>
      <c r="E53" s="54" t="str">
        <f t="shared" si="6"/>
        <v>Málaga</v>
      </c>
      <c r="F53" s="54">
        <f t="shared" si="8"/>
        <v>1500579</v>
      </c>
      <c r="G53" s="54">
        <f t="shared" si="9"/>
        <v>1427895</v>
      </c>
    </row>
    <row r="54" spans="1:7" x14ac:dyDescent="0.25">
      <c r="A54" s="54" t="str">
        <f t="shared" si="5"/>
        <v>Las Palmas</v>
      </c>
      <c r="B54" s="55">
        <f t="shared" si="3"/>
        <v>423729</v>
      </c>
      <c r="C54" s="55">
        <f t="shared" si="4"/>
        <v>396918</v>
      </c>
      <c r="D54" s="55">
        <f t="shared" si="7"/>
        <v>24</v>
      </c>
      <c r="E54" s="54" t="str">
        <f t="shared" si="6"/>
        <v>Bahía de Cádiz</v>
      </c>
      <c r="F54" s="54">
        <f t="shared" si="8"/>
        <v>1308133</v>
      </c>
      <c r="G54" s="54">
        <f t="shared" si="9"/>
        <v>1443545.4</v>
      </c>
    </row>
    <row r="55" spans="1:7" x14ac:dyDescent="0.25">
      <c r="A55" s="54" t="str">
        <f t="shared" si="5"/>
        <v>Málaga</v>
      </c>
      <c r="B55" s="55">
        <f t="shared" si="3"/>
        <v>1500579</v>
      </c>
      <c r="C55" s="55">
        <f t="shared" si="4"/>
        <v>1427895</v>
      </c>
      <c r="D55" s="55">
        <f t="shared" si="7"/>
        <v>15</v>
      </c>
      <c r="E55" s="54" t="str">
        <f t="shared" si="6"/>
        <v>Alicante</v>
      </c>
      <c r="F55" s="54">
        <f t="shared" si="8"/>
        <v>1300401</v>
      </c>
      <c r="G55" s="54">
        <f t="shared" si="9"/>
        <v>1396877</v>
      </c>
    </row>
    <row r="56" spans="1:7" x14ac:dyDescent="0.25">
      <c r="A56" s="54" t="str">
        <f t="shared" si="5"/>
        <v>Marín y Ría de Pontevedra</v>
      </c>
      <c r="B56" s="55">
        <f t="shared" si="3"/>
        <v>957566</v>
      </c>
      <c r="C56" s="55">
        <f t="shared" si="4"/>
        <v>865207</v>
      </c>
      <c r="D56" s="55">
        <f t="shared" si="7"/>
        <v>19</v>
      </c>
      <c r="E56" s="54" t="str">
        <f t="shared" si="6"/>
        <v>Pasaia</v>
      </c>
      <c r="F56" s="54">
        <f t="shared" ref="F56:F66" si="10">LOOKUP(E56,$A$39:$A$66,$B$39:$B$66)</f>
        <v>1104420</v>
      </c>
      <c r="G56" s="54">
        <f t="shared" si="9"/>
        <v>1009078</v>
      </c>
    </row>
    <row r="57" spans="1:7" x14ac:dyDescent="0.25">
      <c r="A57" s="54" t="str">
        <f t="shared" si="5"/>
        <v>Melilla</v>
      </c>
      <c r="B57" s="55">
        <f t="shared" si="3"/>
        <v>39438</v>
      </c>
      <c r="C57" s="55">
        <f t="shared" si="4"/>
        <v>37604</v>
      </c>
      <c r="D57" s="55">
        <f t="shared" si="7"/>
        <v>27</v>
      </c>
      <c r="E57" s="54" t="str">
        <f t="shared" si="6"/>
        <v>Marín y Ría de Pontevedra</v>
      </c>
      <c r="F57" s="54">
        <f t="shared" si="10"/>
        <v>957566</v>
      </c>
      <c r="G57" s="54">
        <f t="shared" si="9"/>
        <v>865207</v>
      </c>
    </row>
    <row r="58" spans="1:7" x14ac:dyDescent="0.25">
      <c r="A58" s="54" t="str">
        <f t="shared" si="5"/>
        <v>Motril</v>
      </c>
      <c r="B58" s="55">
        <f t="shared" si="3"/>
        <v>741508</v>
      </c>
      <c r="C58" s="55">
        <f t="shared" si="4"/>
        <v>538875</v>
      </c>
      <c r="D58" s="55">
        <f t="shared" si="7"/>
        <v>20</v>
      </c>
      <c r="E58" s="54" t="str">
        <f t="shared" si="6"/>
        <v>Motril</v>
      </c>
      <c r="F58" s="54">
        <f t="shared" si="10"/>
        <v>741508</v>
      </c>
      <c r="G58" s="54">
        <f t="shared" si="9"/>
        <v>538875</v>
      </c>
    </row>
    <row r="59" spans="1:7" x14ac:dyDescent="0.25">
      <c r="A59" s="54" t="str">
        <f t="shared" si="5"/>
        <v>Pasaia</v>
      </c>
      <c r="B59" s="55">
        <f t="shared" si="3"/>
        <v>1104420</v>
      </c>
      <c r="C59" s="55">
        <f t="shared" si="4"/>
        <v>1009078</v>
      </c>
      <c r="D59" s="55">
        <f t="shared" si="7"/>
        <v>18</v>
      </c>
      <c r="E59" s="54" t="str">
        <f t="shared" si="6"/>
        <v>Bahía de Algeciras</v>
      </c>
      <c r="F59" s="54">
        <f t="shared" si="10"/>
        <v>664448</v>
      </c>
      <c r="G59" s="54">
        <f t="shared" si="9"/>
        <v>552762.13599999994</v>
      </c>
    </row>
    <row r="60" spans="1:7" x14ac:dyDescent="0.25">
      <c r="A60" s="54" t="str">
        <f t="shared" si="5"/>
        <v>Santa Cruz de Tenerife</v>
      </c>
      <c r="B60" s="55">
        <f t="shared" si="3"/>
        <v>449461.60000000003</v>
      </c>
      <c r="C60" s="55">
        <f t="shared" si="4"/>
        <v>378025</v>
      </c>
      <c r="D60" s="55">
        <f t="shared" si="7"/>
        <v>22</v>
      </c>
      <c r="E60" s="54" t="str">
        <f t="shared" si="6"/>
        <v>Santa Cruz de Tenerife</v>
      </c>
      <c r="F60" s="54">
        <f t="shared" si="10"/>
        <v>449461.60000000003</v>
      </c>
      <c r="G60" s="54">
        <f t="shared" si="9"/>
        <v>378025</v>
      </c>
    </row>
    <row r="61" spans="1:7" x14ac:dyDescent="0.25">
      <c r="A61" s="54" t="str">
        <f t="shared" si="5"/>
        <v>Santander</v>
      </c>
      <c r="B61" s="55">
        <f t="shared" si="3"/>
        <v>3537849</v>
      </c>
      <c r="C61" s="55">
        <f t="shared" si="4"/>
        <v>3026140</v>
      </c>
      <c r="D61" s="55">
        <f t="shared" si="7"/>
        <v>10</v>
      </c>
      <c r="E61" s="54" t="str">
        <f t="shared" si="6"/>
        <v>Vilagarcía</v>
      </c>
      <c r="F61" s="54">
        <f t="shared" si="10"/>
        <v>425965</v>
      </c>
      <c r="G61" s="54">
        <f t="shared" si="9"/>
        <v>314246.5</v>
      </c>
    </row>
    <row r="62" spans="1:7" x14ac:dyDescent="0.25">
      <c r="A62" s="54" t="str">
        <f t="shared" si="5"/>
        <v>Sevilla</v>
      </c>
      <c r="B62" s="55">
        <f t="shared" si="3"/>
        <v>2160019</v>
      </c>
      <c r="C62" s="55">
        <f t="shared" si="4"/>
        <v>2217248</v>
      </c>
      <c r="D62" s="55">
        <f t="shared" si="7"/>
        <v>13</v>
      </c>
      <c r="E62" s="54" t="str">
        <f t="shared" si="6"/>
        <v>Las Palmas</v>
      </c>
      <c r="F62" s="54">
        <f t="shared" si="10"/>
        <v>423729</v>
      </c>
      <c r="G62" s="54">
        <f t="shared" si="9"/>
        <v>396918</v>
      </c>
    </row>
    <row r="63" spans="1:7" x14ac:dyDescent="0.25">
      <c r="A63" s="54" t="str">
        <f t="shared" si="5"/>
        <v>Tarragona</v>
      </c>
      <c r="B63" s="55">
        <f t="shared" si="3"/>
        <v>7744291</v>
      </c>
      <c r="C63" s="55">
        <f t="shared" si="4"/>
        <v>6480982</v>
      </c>
      <c r="D63" s="55">
        <f t="shared" si="7"/>
        <v>3</v>
      </c>
      <c r="E63" s="54" t="str">
        <f t="shared" si="6"/>
        <v>Baleares</v>
      </c>
      <c r="F63" s="54">
        <f t="shared" si="10"/>
        <v>356648</v>
      </c>
      <c r="G63" s="54">
        <f t="shared" si="9"/>
        <v>524598</v>
      </c>
    </row>
    <row r="64" spans="1:7" x14ac:dyDescent="0.25">
      <c r="A64" s="54" t="str">
        <f t="shared" si="5"/>
        <v>Valencia</v>
      </c>
      <c r="B64" s="55">
        <f t="shared" si="3"/>
        <v>2159064</v>
      </c>
      <c r="C64" s="55">
        <f t="shared" si="4"/>
        <v>1859496</v>
      </c>
      <c r="D64" s="55">
        <f t="shared" si="7"/>
        <v>14</v>
      </c>
      <c r="E64" s="54" t="str">
        <f t="shared" si="6"/>
        <v>Vigo</v>
      </c>
      <c r="F64" s="54">
        <f t="shared" si="10"/>
        <v>337330</v>
      </c>
      <c r="G64" s="54">
        <f t="shared" si="9"/>
        <v>300986</v>
      </c>
    </row>
    <row r="65" spans="1:7" x14ac:dyDescent="0.25">
      <c r="A65" s="54" t="str">
        <f t="shared" si="5"/>
        <v>Vigo</v>
      </c>
      <c r="B65" s="55">
        <f t="shared" si="3"/>
        <v>337330</v>
      </c>
      <c r="C65" s="55">
        <f t="shared" si="4"/>
        <v>300986</v>
      </c>
      <c r="D65" s="55">
        <f t="shared" si="7"/>
        <v>26</v>
      </c>
      <c r="E65" s="54" t="str">
        <f t="shared" si="6"/>
        <v>Melilla</v>
      </c>
      <c r="F65" s="54">
        <f t="shared" si="10"/>
        <v>39438</v>
      </c>
      <c r="G65" s="54">
        <f t="shared" si="9"/>
        <v>37604</v>
      </c>
    </row>
    <row r="66" spans="1:7" x14ac:dyDescent="0.25">
      <c r="A66" s="54" t="str">
        <f t="shared" si="5"/>
        <v>Vilagarcía</v>
      </c>
      <c r="B66" s="55">
        <f t="shared" si="3"/>
        <v>425965</v>
      </c>
      <c r="C66" s="55">
        <f t="shared" si="4"/>
        <v>314246.5</v>
      </c>
      <c r="D66" s="55">
        <f t="shared" si="7"/>
        <v>23</v>
      </c>
      <c r="E66" s="54" t="str">
        <f t="shared" si="6"/>
        <v>Ceuta</v>
      </c>
      <c r="F66" s="54">
        <f t="shared" si="10"/>
        <v>15911</v>
      </c>
      <c r="G66" s="54">
        <f t="shared" si="9"/>
        <v>20697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96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61306</v>
      </c>
      <c r="C7" s="2">
        <v>71682</v>
      </c>
      <c r="D7" s="2">
        <v>839877</v>
      </c>
      <c r="E7" s="2">
        <v>852680</v>
      </c>
      <c r="F7" s="45">
        <f>((E7*100)/D7)-100</f>
        <v>1.5243898808992213</v>
      </c>
      <c r="G7" s="46"/>
      <c r="H7" s="46"/>
      <c r="I7" s="46"/>
    </row>
    <row r="8" spans="1:12" x14ac:dyDescent="0.25">
      <c r="A8" s="47" t="s">
        <v>136</v>
      </c>
      <c r="B8" s="3">
        <v>118986</v>
      </c>
      <c r="C8" s="3">
        <v>150574</v>
      </c>
      <c r="D8" s="3">
        <v>1283807</v>
      </c>
      <c r="E8" s="3">
        <v>1291636</v>
      </c>
      <c r="F8" s="48">
        <f t="shared" ref="F8:F34" si="0">((E8*100)/D8)-100</f>
        <v>0.60982686649940376</v>
      </c>
      <c r="G8" s="46"/>
      <c r="H8" s="46"/>
      <c r="I8" s="46"/>
    </row>
    <row r="9" spans="1:12" x14ac:dyDescent="0.25">
      <c r="A9" s="44" t="s">
        <v>137</v>
      </c>
      <c r="B9" s="2">
        <v>124455</v>
      </c>
      <c r="C9" s="2">
        <v>135183</v>
      </c>
      <c r="D9" s="2">
        <v>1214179</v>
      </c>
      <c r="E9" s="2">
        <v>1450994</v>
      </c>
      <c r="F9" s="45">
        <f t="shared" si="0"/>
        <v>19.504125833176161</v>
      </c>
      <c r="G9" s="46"/>
      <c r="H9" s="46"/>
      <c r="I9" s="46"/>
    </row>
    <row r="10" spans="1:12" x14ac:dyDescent="0.25">
      <c r="A10" s="47" t="s">
        <v>138</v>
      </c>
      <c r="B10" s="3">
        <v>47685</v>
      </c>
      <c r="C10" s="3">
        <v>138640</v>
      </c>
      <c r="D10" s="3">
        <v>856395</v>
      </c>
      <c r="E10" s="3">
        <v>1137946</v>
      </c>
      <c r="F10" s="48">
        <f t="shared" si="0"/>
        <v>32.876301239498133</v>
      </c>
      <c r="G10" s="46"/>
      <c r="H10" s="46"/>
      <c r="I10" s="46"/>
    </row>
    <row r="11" spans="1:12" x14ac:dyDescent="0.25">
      <c r="A11" s="44" t="s">
        <v>139</v>
      </c>
      <c r="B11" s="2">
        <v>6117453</v>
      </c>
      <c r="C11" s="2">
        <v>6064369</v>
      </c>
      <c r="D11" s="2">
        <v>74731048.882999569</v>
      </c>
      <c r="E11" s="2">
        <v>70587413</v>
      </c>
      <c r="F11" s="45">
        <f t="shared" si="0"/>
        <v>-5.5447313331396231</v>
      </c>
      <c r="G11" s="46"/>
      <c r="H11" s="46"/>
      <c r="I11" s="46"/>
    </row>
    <row r="12" spans="1:12" x14ac:dyDescent="0.25">
      <c r="A12" s="47" t="s">
        <v>140</v>
      </c>
      <c r="B12" s="3">
        <v>219515</v>
      </c>
      <c r="C12" s="3">
        <v>199443</v>
      </c>
      <c r="D12" s="3">
        <v>1645803</v>
      </c>
      <c r="E12" s="3">
        <v>2437997</v>
      </c>
      <c r="F12" s="48">
        <f t="shared" si="0"/>
        <v>48.134193460578217</v>
      </c>
      <c r="G12" s="46"/>
      <c r="H12" s="46"/>
      <c r="I12" s="46"/>
    </row>
    <row r="13" spans="1:12" x14ac:dyDescent="0.25">
      <c r="A13" s="44" t="s">
        <v>141</v>
      </c>
      <c r="B13" s="2">
        <v>865657</v>
      </c>
      <c r="C13" s="2">
        <v>1033060</v>
      </c>
      <c r="D13" s="2">
        <v>10823326</v>
      </c>
      <c r="E13" s="2">
        <v>12256053</v>
      </c>
      <c r="F13" s="45">
        <f t="shared" si="0"/>
        <v>13.237400407231561</v>
      </c>
      <c r="G13" s="46"/>
      <c r="H13" s="46"/>
      <c r="I13" s="46"/>
    </row>
    <row r="14" spans="1:12" x14ac:dyDescent="0.25">
      <c r="A14" s="47" t="s">
        <v>142</v>
      </c>
      <c r="B14" s="3">
        <v>4305657</v>
      </c>
      <c r="C14" s="3">
        <v>4083188</v>
      </c>
      <c r="D14" s="3">
        <v>41596264.365309499</v>
      </c>
      <c r="E14" s="3">
        <v>48168582</v>
      </c>
      <c r="F14" s="48">
        <f t="shared" si="0"/>
        <v>15.800259314083235</v>
      </c>
      <c r="G14" s="46"/>
      <c r="H14" s="46"/>
      <c r="I14" s="46"/>
    </row>
    <row r="15" spans="1:12" x14ac:dyDescent="0.25">
      <c r="A15" s="44" t="s">
        <v>143</v>
      </c>
      <c r="B15" s="2">
        <v>436746</v>
      </c>
      <c r="C15" s="2">
        <v>675843</v>
      </c>
      <c r="D15" s="2">
        <v>7719370</v>
      </c>
      <c r="E15" s="2">
        <v>8766658</v>
      </c>
      <c r="F15" s="45">
        <f t="shared" si="0"/>
        <v>13.567013888439078</v>
      </c>
      <c r="G15" s="46"/>
      <c r="H15" s="46"/>
      <c r="I15" s="46"/>
    </row>
    <row r="16" spans="1:12" x14ac:dyDescent="0.25">
      <c r="A16" s="47" t="s">
        <v>144</v>
      </c>
      <c r="B16" s="3">
        <v>69716</v>
      </c>
      <c r="C16" s="3">
        <v>79209</v>
      </c>
      <c r="D16" s="3">
        <v>1077909.91600002</v>
      </c>
      <c r="E16" s="3">
        <v>967342</v>
      </c>
      <c r="F16" s="48">
        <f t="shared" si="0"/>
        <v>-10.257621194387269</v>
      </c>
      <c r="G16" s="46"/>
      <c r="H16" s="46"/>
      <c r="I16" s="46"/>
    </row>
    <row r="17" spans="1:9" x14ac:dyDescent="0.25">
      <c r="A17" s="44" t="s">
        <v>145</v>
      </c>
      <c r="B17" s="2">
        <v>167187</v>
      </c>
      <c r="C17" s="2">
        <v>140870</v>
      </c>
      <c r="D17" s="2">
        <v>1977924</v>
      </c>
      <c r="E17" s="2">
        <v>1904137</v>
      </c>
      <c r="F17" s="45">
        <f t="shared" si="0"/>
        <v>-3.7305275632430721</v>
      </c>
      <c r="G17" s="46"/>
      <c r="H17" s="46"/>
      <c r="I17" s="46"/>
    </row>
    <row r="18" spans="1:9" x14ac:dyDescent="0.25">
      <c r="A18" s="47" t="s">
        <v>146</v>
      </c>
      <c r="B18" s="3">
        <v>48364</v>
      </c>
      <c r="C18" s="3">
        <v>47810</v>
      </c>
      <c r="D18" s="3">
        <v>560390</v>
      </c>
      <c r="E18" s="3">
        <v>599024</v>
      </c>
      <c r="F18" s="48">
        <f t="shared" si="0"/>
        <v>6.8941273041988609</v>
      </c>
      <c r="G18" s="46"/>
      <c r="H18" s="46"/>
      <c r="I18" s="46"/>
    </row>
    <row r="19" spans="1:9" x14ac:dyDescent="0.25">
      <c r="A19" s="44" t="s">
        <v>147</v>
      </c>
      <c r="B19" s="2">
        <v>42751</v>
      </c>
      <c r="C19" s="2">
        <v>41475</v>
      </c>
      <c r="D19" s="2">
        <v>713079</v>
      </c>
      <c r="E19" s="2">
        <v>777042</v>
      </c>
      <c r="F19" s="45">
        <f t="shared" si="0"/>
        <v>8.9699738738625001</v>
      </c>
      <c r="G19" s="46"/>
      <c r="H19" s="46"/>
      <c r="I19" s="46"/>
    </row>
    <row r="20" spans="1:9" x14ac:dyDescent="0.25">
      <c r="A20" s="47" t="s">
        <v>148</v>
      </c>
      <c r="B20" s="3">
        <v>196923</v>
      </c>
      <c r="C20" s="3">
        <v>115302</v>
      </c>
      <c r="D20" s="3">
        <v>1845828</v>
      </c>
      <c r="E20" s="3">
        <v>1652550</v>
      </c>
      <c r="F20" s="48">
        <f t="shared" si="0"/>
        <v>-10.471073144409985</v>
      </c>
      <c r="G20" s="46"/>
      <c r="H20" s="46"/>
      <c r="I20" s="46"/>
    </row>
    <row r="21" spans="1:9" x14ac:dyDescent="0.25">
      <c r="A21" s="44" t="s">
        <v>149</v>
      </c>
      <c r="B21" s="2">
        <v>108850</v>
      </c>
      <c r="C21" s="2">
        <v>116869</v>
      </c>
      <c r="D21" s="2">
        <v>1299903</v>
      </c>
      <c r="E21" s="2">
        <v>1190359</v>
      </c>
      <c r="F21" s="45">
        <f t="shared" si="0"/>
        <v>-8.4270903290476298</v>
      </c>
      <c r="G21" s="46"/>
      <c r="H21" s="46"/>
      <c r="I21" s="46"/>
    </row>
    <row r="22" spans="1:9" x14ac:dyDescent="0.25">
      <c r="A22" s="47" t="s">
        <v>150</v>
      </c>
      <c r="B22" s="3">
        <v>1378199</v>
      </c>
      <c r="C22" s="3">
        <v>1555996</v>
      </c>
      <c r="D22" s="3">
        <v>15222571</v>
      </c>
      <c r="E22" s="3">
        <v>17248633</v>
      </c>
      <c r="F22" s="48">
        <f t="shared" si="0"/>
        <v>13.309591395566486</v>
      </c>
      <c r="G22" s="46"/>
      <c r="H22" s="46"/>
      <c r="I22" s="46"/>
    </row>
    <row r="23" spans="1:9" x14ac:dyDescent="0.25">
      <c r="A23" s="44" t="s">
        <v>151</v>
      </c>
      <c r="B23" s="2">
        <v>102813</v>
      </c>
      <c r="C23" s="2">
        <v>275041</v>
      </c>
      <c r="D23" s="2">
        <v>1061609</v>
      </c>
      <c r="E23" s="2">
        <v>2690740</v>
      </c>
      <c r="F23" s="45">
        <f t="shared" si="0"/>
        <v>153.4586651017465</v>
      </c>
      <c r="G23" s="46"/>
      <c r="H23" s="46"/>
      <c r="I23" s="46"/>
    </row>
    <row r="24" spans="1:9" x14ac:dyDescent="0.25">
      <c r="A24" s="47" t="s">
        <v>152</v>
      </c>
      <c r="B24" s="3">
        <v>102780</v>
      </c>
      <c r="C24" s="3">
        <v>97633</v>
      </c>
      <c r="D24" s="3">
        <v>1191548</v>
      </c>
      <c r="E24" s="3">
        <v>1188473</v>
      </c>
      <c r="F24" s="48">
        <f t="shared" si="0"/>
        <v>-0.25806765652747288</v>
      </c>
      <c r="G24" s="46"/>
      <c r="H24" s="46"/>
      <c r="I24" s="46"/>
    </row>
    <row r="25" spans="1:9" x14ac:dyDescent="0.25">
      <c r="A25" s="44" t="s">
        <v>153</v>
      </c>
      <c r="B25" s="2">
        <v>39496</v>
      </c>
      <c r="C25" s="2">
        <v>37851</v>
      </c>
      <c r="D25" s="2">
        <v>518077</v>
      </c>
      <c r="E25" s="2">
        <v>491030</v>
      </c>
      <c r="F25" s="45">
        <f t="shared" si="0"/>
        <v>-5.2206525284851466</v>
      </c>
      <c r="G25" s="46"/>
      <c r="H25" s="46"/>
      <c r="I25" s="46"/>
    </row>
    <row r="26" spans="1:9" x14ac:dyDescent="0.25">
      <c r="A26" s="47" t="s">
        <v>154</v>
      </c>
      <c r="B26" s="3">
        <v>10317</v>
      </c>
      <c r="C26" s="3">
        <v>12543</v>
      </c>
      <c r="D26" s="3">
        <v>256389</v>
      </c>
      <c r="E26" s="3">
        <v>171550</v>
      </c>
      <c r="F26" s="48">
        <f t="shared" si="0"/>
        <v>-33.089953157116724</v>
      </c>
      <c r="G26" s="46"/>
      <c r="H26" s="46"/>
      <c r="I26" s="46"/>
    </row>
    <row r="27" spans="1:9" x14ac:dyDescent="0.25">
      <c r="A27" s="44" t="s">
        <v>155</v>
      </c>
      <c r="B27" s="2">
        <v>215678</v>
      </c>
      <c r="C27" s="2">
        <v>213692</v>
      </c>
      <c r="D27" s="2">
        <v>1984246</v>
      </c>
      <c r="E27" s="2">
        <v>2389843</v>
      </c>
      <c r="F27" s="45">
        <f t="shared" si="0"/>
        <v>20.440862675293289</v>
      </c>
      <c r="G27" s="46"/>
      <c r="H27" s="46"/>
      <c r="I27" s="46"/>
    </row>
    <row r="28" spans="1:9" x14ac:dyDescent="0.25">
      <c r="A28" s="47" t="s">
        <v>156</v>
      </c>
      <c r="B28" s="3">
        <v>572971</v>
      </c>
      <c r="C28" s="3">
        <v>639981</v>
      </c>
      <c r="D28" s="3">
        <v>6671139</v>
      </c>
      <c r="E28" s="3">
        <v>7196030</v>
      </c>
      <c r="F28" s="48">
        <f t="shared" si="0"/>
        <v>7.8680866940412955</v>
      </c>
      <c r="G28" s="46"/>
      <c r="H28" s="46"/>
      <c r="I28" s="46"/>
    </row>
    <row r="29" spans="1:9" x14ac:dyDescent="0.25">
      <c r="A29" s="44" t="s">
        <v>157</v>
      </c>
      <c r="B29" s="2">
        <v>247952</v>
      </c>
      <c r="C29" s="2">
        <v>217168</v>
      </c>
      <c r="D29" s="2">
        <v>2597898</v>
      </c>
      <c r="E29" s="2">
        <v>2990965</v>
      </c>
      <c r="F29" s="45">
        <f t="shared" si="0"/>
        <v>15.130193718152142</v>
      </c>
      <c r="G29" s="46"/>
      <c r="H29" s="46"/>
      <c r="I29" s="46"/>
    </row>
    <row r="30" spans="1:9" x14ac:dyDescent="0.25">
      <c r="A30" s="47" t="s">
        <v>158</v>
      </c>
      <c r="B30" s="3">
        <v>148077</v>
      </c>
      <c r="C30" s="3">
        <v>168746</v>
      </c>
      <c r="D30" s="3">
        <v>1638193</v>
      </c>
      <c r="E30" s="3">
        <v>1659291</v>
      </c>
      <c r="F30" s="48">
        <f t="shared" si="0"/>
        <v>1.2878824412019867</v>
      </c>
      <c r="G30" s="46"/>
      <c r="H30" s="46"/>
      <c r="I30" s="46"/>
    </row>
    <row r="31" spans="1:9" x14ac:dyDescent="0.25">
      <c r="A31" s="44" t="s">
        <v>159</v>
      </c>
      <c r="B31" s="2">
        <v>116824</v>
      </c>
      <c r="C31" s="2">
        <v>199516</v>
      </c>
      <c r="D31" s="2">
        <v>1540611</v>
      </c>
      <c r="E31" s="2">
        <v>2282552</v>
      </c>
      <c r="F31" s="45">
        <f t="shared" si="0"/>
        <v>48.158879821058008</v>
      </c>
      <c r="G31" s="46"/>
      <c r="H31" s="46"/>
      <c r="I31" s="46"/>
    </row>
    <row r="32" spans="1:9" x14ac:dyDescent="0.25">
      <c r="A32" s="47" t="s">
        <v>160</v>
      </c>
      <c r="B32" s="3">
        <v>6857973</v>
      </c>
      <c r="C32" s="3">
        <v>6177795</v>
      </c>
      <c r="D32" s="3">
        <v>76011953</v>
      </c>
      <c r="E32" s="3">
        <v>78823912</v>
      </c>
      <c r="F32" s="48">
        <f t="shared" si="0"/>
        <v>3.6993642302546874</v>
      </c>
      <c r="G32" s="46"/>
      <c r="H32" s="46"/>
      <c r="I32" s="46"/>
    </row>
    <row r="33" spans="1:9" x14ac:dyDescent="0.25">
      <c r="A33" s="44" t="s">
        <v>161</v>
      </c>
      <c r="B33" s="2">
        <v>349289</v>
      </c>
      <c r="C33" s="2">
        <v>358990</v>
      </c>
      <c r="D33" s="2">
        <v>3978247.7620000094</v>
      </c>
      <c r="E33" s="2">
        <v>4253658</v>
      </c>
      <c r="F33" s="45">
        <f t="shared" si="0"/>
        <v>6.9229031090193303</v>
      </c>
      <c r="G33" s="46"/>
      <c r="H33" s="46"/>
      <c r="I33" s="46"/>
    </row>
    <row r="34" spans="1:9" x14ac:dyDescent="0.25">
      <c r="A34" s="47" t="s">
        <v>162</v>
      </c>
      <c r="B34" s="3">
        <v>55398</v>
      </c>
      <c r="C34" s="3">
        <v>53457</v>
      </c>
      <c r="D34" s="3">
        <v>656868</v>
      </c>
      <c r="E34" s="3">
        <v>804078</v>
      </c>
      <c r="F34" s="48">
        <f t="shared" si="0"/>
        <v>22.410895339702961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23129018</v>
      </c>
      <c r="C35" s="50">
        <f t="shared" ref="C35:E35" si="1">SUM(C7:C34)</f>
        <v>23101926</v>
      </c>
      <c r="D35" s="50">
        <f t="shared" si="1"/>
        <v>261514453.92630911</v>
      </c>
      <c r="E35" s="50">
        <f t="shared" si="1"/>
        <v>276231168</v>
      </c>
      <c r="F35" s="51">
        <f t="shared" ref="F35" si="2">((E35*100)/D35)-100</f>
        <v>5.6274954797863046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852680</v>
      </c>
      <c r="C39" s="55">
        <f t="shared" si="4"/>
        <v>839877</v>
      </c>
      <c r="D39" s="55">
        <f>_xlfn.RANK.EQ(B39,$B$39:$B$66)+COUNTIF($B$39:$B$66,B39)-1</f>
        <v>23</v>
      </c>
      <c r="E39" s="54" t="str">
        <f t="shared" ref="E39:E66" si="6">INDEX($A$39:$B$66,MATCH(ROW()-38,$D$39:$D$66,0),1)</f>
        <v>Valencia</v>
      </c>
      <c r="F39" s="54">
        <f>LOOKUP(E39,$A$39:$A$66,$B$39:$B$66)</f>
        <v>78823912</v>
      </c>
      <c r="G39" s="54">
        <f>LOOKUP(E39,$A$39:$A$66,$C$39:$C$66)</f>
        <v>76011953</v>
      </c>
    </row>
    <row r="40" spans="1:9" x14ac:dyDescent="0.25">
      <c r="A40" s="54" t="str">
        <f t="shared" si="5"/>
        <v>Alicante</v>
      </c>
      <c r="B40" s="55">
        <f t="shared" si="3"/>
        <v>1291636</v>
      </c>
      <c r="C40" s="55">
        <f t="shared" si="4"/>
        <v>1283807</v>
      </c>
      <c r="D40" s="55">
        <f t="shared" ref="D40:D66" si="7">_xlfn.RANK.EQ(B40,$B$39:$B$66)+COUNTIF($B$39:$B$66,B40)-1</f>
        <v>18</v>
      </c>
      <c r="E40" s="54" t="str">
        <f t="shared" si="6"/>
        <v>Bahía de Algeciras</v>
      </c>
      <c r="F40" s="54">
        <f t="shared" ref="F40:F55" si="8">LOOKUP(E40,$A$39:$A$66,$B$39:$B$66)</f>
        <v>70587413</v>
      </c>
      <c r="G40" s="54">
        <f t="shared" ref="G40:G66" si="9">LOOKUP(E40,$A$39:$A$66,$C$39:$C$66)</f>
        <v>74731048.882999569</v>
      </c>
    </row>
    <row r="41" spans="1:9" x14ac:dyDescent="0.25">
      <c r="A41" s="54" t="str">
        <f t="shared" si="5"/>
        <v>Almería</v>
      </c>
      <c r="B41" s="55">
        <f t="shared" si="3"/>
        <v>1450994</v>
      </c>
      <c r="C41" s="55">
        <f t="shared" si="4"/>
        <v>1214179</v>
      </c>
      <c r="D41" s="55">
        <f t="shared" si="7"/>
        <v>17</v>
      </c>
      <c r="E41" s="54" t="str">
        <f t="shared" si="6"/>
        <v>Barcelona</v>
      </c>
      <c r="F41" s="54">
        <f t="shared" si="8"/>
        <v>48168582</v>
      </c>
      <c r="G41" s="54">
        <f t="shared" si="9"/>
        <v>41596264.365309499</v>
      </c>
    </row>
    <row r="42" spans="1:9" x14ac:dyDescent="0.25">
      <c r="A42" s="54" t="str">
        <f t="shared" si="5"/>
        <v>Avilés</v>
      </c>
      <c r="B42" s="55">
        <f t="shared" si="3"/>
        <v>1137946</v>
      </c>
      <c r="C42" s="55">
        <f t="shared" si="4"/>
        <v>856395</v>
      </c>
      <c r="D42" s="55">
        <f t="shared" si="7"/>
        <v>21</v>
      </c>
      <c r="E42" s="54" t="str">
        <f t="shared" si="6"/>
        <v>Las Palmas</v>
      </c>
      <c r="F42" s="54">
        <f t="shared" si="8"/>
        <v>17248633</v>
      </c>
      <c r="G42" s="54">
        <f t="shared" si="9"/>
        <v>15222571</v>
      </c>
    </row>
    <row r="43" spans="1:9" x14ac:dyDescent="0.25">
      <c r="A43" s="54" t="str">
        <f t="shared" si="5"/>
        <v>Bahía de Algeciras</v>
      </c>
      <c r="B43" s="55">
        <f t="shared" si="3"/>
        <v>70587413</v>
      </c>
      <c r="C43" s="55">
        <f t="shared" si="4"/>
        <v>74731048.882999569</v>
      </c>
      <c r="D43" s="55">
        <f t="shared" si="7"/>
        <v>2</v>
      </c>
      <c r="E43" s="54" t="str">
        <f t="shared" si="6"/>
        <v>Baleares</v>
      </c>
      <c r="F43" s="54">
        <f t="shared" si="8"/>
        <v>12256053</v>
      </c>
      <c r="G43" s="54">
        <f t="shared" si="9"/>
        <v>10823326</v>
      </c>
    </row>
    <row r="44" spans="1:9" x14ac:dyDescent="0.25">
      <c r="A44" s="54" t="str">
        <f t="shared" si="5"/>
        <v>Bahía de Cádiz</v>
      </c>
      <c r="B44" s="55">
        <f t="shared" si="3"/>
        <v>2437997</v>
      </c>
      <c r="C44" s="55">
        <f t="shared" si="4"/>
        <v>1645803</v>
      </c>
      <c r="D44" s="55">
        <f t="shared" si="7"/>
        <v>11</v>
      </c>
      <c r="E44" s="54" t="str">
        <f t="shared" si="6"/>
        <v>Bilbao</v>
      </c>
      <c r="F44" s="54">
        <f t="shared" si="8"/>
        <v>8766658</v>
      </c>
      <c r="G44" s="54">
        <f t="shared" si="9"/>
        <v>7719370</v>
      </c>
    </row>
    <row r="45" spans="1:9" x14ac:dyDescent="0.25">
      <c r="A45" s="54" t="str">
        <f t="shared" si="5"/>
        <v>Baleares</v>
      </c>
      <c r="B45" s="55">
        <f t="shared" si="3"/>
        <v>12256053</v>
      </c>
      <c r="C45" s="55">
        <f t="shared" si="4"/>
        <v>10823326</v>
      </c>
      <c r="D45" s="55">
        <f t="shared" si="7"/>
        <v>5</v>
      </c>
      <c r="E45" s="54" t="str">
        <f t="shared" si="6"/>
        <v>Santa Cruz de Tenerife</v>
      </c>
      <c r="F45" s="54">
        <f t="shared" si="8"/>
        <v>7196030</v>
      </c>
      <c r="G45" s="54">
        <f t="shared" si="9"/>
        <v>6671139</v>
      </c>
    </row>
    <row r="46" spans="1:9" x14ac:dyDescent="0.25">
      <c r="A46" s="54" t="str">
        <f t="shared" si="5"/>
        <v>Barcelona</v>
      </c>
      <c r="B46" s="55">
        <f t="shared" si="3"/>
        <v>48168582</v>
      </c>
      <c r="C46" s="55">
        <f t="shared" si="4"/>
        <v>41596264.365309499</v>
      </c>
      <c r="D46" s="55">
        <f t="shared" si="7"/>
        <v>3</v>
      </c>
      <c r="E46" s="54" t="str">
        <f t="shared" si="6"/>
        <v>Vigo</v>
      </c>
      <c r="F46" s="54">
        <f t="shared" si="8"/>
        <v>4253658</v>
      </c>
      <c r="G46" s="54">
        <f t="shared" si="9"/>
        <v>3978247.7620000094</v>
      </c>
    </row>
    <row r="47" spans="1:9" x14ac:dyDescent="0.25">
      <c r="A47" s="54" t="str">
        <f t="shared" si="5"/>
        <v>Bilbao</v>
      </c>
      <c r="B47" s="55">
        <f t="shared" si="3"/>
        <v>8766658</v>
      </c>
      <c r="C47" s="55">
        <f t="shared" si="4"/>
        <v>7719370</v>
      </c>
      <c r="D47" s="55">
        <f t="shared" si="7"/>
        <v>6</v>
      </c>
      <c r="E47" s="54" t="str">
        <f t="shared" si="6"/>
        <v>Santander</v>
      </c>
      <c r="F47" s="54">
        <f t="shared" si="8"/>
        <v>2990965</v>
      </c>
      <c r="G47" s="54">
        <f t="shared" si="9"/>
        <v>2597898</v>
      </c>
    </row>
    <row r="48" spans="1:9" x14ac:dyDescent="0.25">
      <c r="A48" s="54" t="str">
        <f t="shared" si="5"/>
        <v>Cartagena</v>
      </c>
      <c r="B48" s="55">
        <f t="shared" si="3"/>
        <v>967342</v>
      </c>
      <c r="C48" s="55">
        <f t="shared" si="4"/>
        <v>1077909.91600002</v>
      </c>
      <c r="D48" s="55">
        <f t="shared" si="7"/>
        <v>22</v>
      </c>
      <c r="E48" s="54" t="str">
        <f t="shared" si="6"/>
        <v>Málaga</v>
      </c>
      <c r="F48" s="54">
        <f t="shared" si="8"/>
        <v>2690740</v>
      </c>
      <c r="G48" s="54">
        <f t="shared" si="9"/>
        <v>1061609</v>
      </c>
    </row>
    <row r="49" spans="1:7" x14ac:dyDescent="0.25">
      <c r="A49" s="54" t="str">
        <f t="shared" si="5"/>
        <v>Castellón</v>
      </c>
      <c r="B49" s="55">
        <f t="shared" si="3"/>
        <v>1904137</v>
      </c>
      <c r="C49" s="55">
        <f t="shared" si="4"/>
        <v>1977924</v>
      </c>
      <c r="D49" s="55">
        <f t="shared" si="7"/>
        <v>14</v>
      </c>
      <c r="E49" s="54" t="str">
        <f t="shared" si="6"/>
        <v>Bahía de Cádiz</v>
      </c>
      <c r="F49" s="54">
        <f t="shared" si="8"/>
        <v>2437997</v>
      </c>
      <c r="G49" s="54">
        <f t="shared" si="9"/>
        <v>1645803</v>
      </c>
    </row>
    <row r="50" spans="1:7" x14ac:dyDescent="0.25">
      <c r="A50" s="54" t="str">
        <f t="shared" si="5"/>
        <v>Ceuta</v>
      </c>
      <c r="B50" s="55">
        <f t="shared" si="3"/>
        <v>599024</v>
      </c>
      <c r="C50" s="55">
        <f t="shared" si="4"/>
        <v>560390</v>
      </c>
      <c r="D50" s="55">
        <f t="shared" si="7"/>
        <v>26</v>
      </c>
      <c r="E50" s="54" t="str">
        <f t="shared" si="6"/>
        <v>Pasaia</v>
      </c>
      <c r="F50" s="54">
        <f t="shared" si="8"/>
        <v>2389843</v>
      </c>
      <c r="G50" s="54">
        <f t="shared" si="9"/>
        <v>1984246</v>
      </c>
    </row>
    <row r="51" spans="1:7" x14ac:dyDescent="0.25">
      <c r="A51" s="54" t="str">
        <f t="shared" si="5"/>
        <v>Ferrol-San Cibrao</v>
      </c>
      <c r="B51" s="55">
        <f t="shared" si="3"/>
        <v>777042</v>
      </c>
      <c r="C51" s="55">
        <f t="shared" si="4"/>
        <v>713079</v>
      </c>
      <c r="D51" s="55">
        <f t="shared" si="7"/>
        <v>25</v>
      </c>
      <c r="E51" s="54" t="str">
        <f t="shared" si="6"/>
        <v>Tarragona</v>
      </c>
      <c r="F51" s="54">
        <f t="shared" si="8"/>
        <v>2282552</v>
      </c>
      <c r="G51" s="54">
        <f t="shared" si="9"/>
        <v>1540611</v>
      </c>
    </row>
    <row r="52" spans="1:7" x14ac:dyDescent="0.25">
      <c r="A52" s="54" t="str">
        <f t="shared" si="5"/>
        <v>Gijón</v>
      </c>
      <c r="B52" s="55">
        <f t="shared" si="3"/>
        <v>1652550</v>
      </c>
      <c r="C52" s="55">
        <f t="shared" si="4"/>
        <v>1845828</v>
      </c>
      <c r="D52" s="55">
        <f t="shared" si="7"/>
        <v>16</v>
      </c>
      <c r="E52" s="54" t="str">
        <f t="shared" si="6"/>
        <v>Castellón</v>
      </c>
      <c r="F52" s="54">
        <f t="shared" si="8"/>
        <v>1904137</v>
      </c>
      <c r="G52" s="54">
        <f t="shared" si="9"/>
        <v>1977924</v>
      </c>
    </row>
    <row r="53" spans="1:7" x14ac:dyDescent="0.25">
      <c r="A53" s="54" t="str">
        <f t="shared" si="5"/>
        <v>Huelva</v>
      </c>
      <c r="B53" s="55">
        <f t="shared" si="3"/>
        <v>1190359</v>
      </c>
      <c r="C53" s="55">
        <f t="shared" si="4"/>
        <v>1299903</v>
      </c>
      <c r="D53" s="55">
        <f t="shared" si="7"/>
        <v>19</v>
      </c>
      <c r="E53" s="54" t="str">
        <f t="shared" si="6"/>
        <v>Sevilla</v>
      </c>
      <c r="F53" s="54">
        <f t="shared" si="8"/>
        <v>1659291</v>
      </c>
      <c r="G53" s="54">
        <f t="shared" si="9"/>
        <v>1638193</v>
      </c>
    </row>
    <row r="54" spans="1:7" x14ac:dyDescent="0.25">
      <c r="A54" s="54" t="str">
        <f t="shared" si="5"/>
        <v>Las Palmas</v>
      </c>
      <c r="B54" s="55">
        <f t="shared" si="3"/>
        <v>17248633</v>
      </c>
      <c r="C54" s="55">
        <f t="shared" si="4"/>
        <v>15222571</v>
      </c>
      <c r="D54" s="55">
        <f t="shared" si="7"/>
        <v>4</v>
      </c>
      <c r="E54" s="54" t="str">
        <f t="shared" si="6"/>
        <v>Gijón</v>
      </c>
      <c r="F54" s="54">
        <f t="shared" si="8"/>
        <v>1652550</v>
      </c>
      <c r="G54" s="54">
        <f t="shared" si="9"/>
        <v>1845828</v>
      </c>
    </row>
    <row r="55" spans="1:7" x14ac:dyDescent="0.25">
      <c r="A55" s="54" t="str">
        <f t="shared" si="5"/>
        <v>Málaga</v>
      </c>
      <c r="B55" s="55">
        <f t="shared" si="3"/>
        <v>2690740</v>
      </c>
      <c r="C55" s="55">
        <f t="shared" si="4"/>
        <v>1061609</v>
      </c>
      <c r="D55" s="55">
        <f t="shared" si="7"/>
        <v>10</v>
      </c>
      <c r="E55" s="54" t="str">
        <f t="shared" si="6"/>
        <v>Almería</v>
      </c>
      <c r="F55" s="54">
        <f t="shared" si="8"/>
        <v>1450994</v>
      </c>
      <c r="G55" s="54">
        <f t="shared" si="9"/>
        <v>1214179</v>
      </c>
    </row>
    <row r="56" spans="1:7" x14ac:dyDescent="0.25">
      <c r="A56" s="54" t="str">
        <f t="shared" si="5"/>
        <v>Marín y Ría de Pontevedra</v>
      </c>
      <c r="B56" s="55">
        <f t="shared" si="3"/>
        <v>1188473</v>
      </c>
      <c r="C56" s="55">
        <f t="shared" si="4"/>
        <v>1191548</v>
      </c>
      <c r="D56" s="55">
        <f t="shared" si="7"/>
        <v>20</v>
      </c>
      <c r="E56" s="54" t="str">
        <f t="shared" si="6"/>
        <v>Alicante</v>
      </c>
      <c r="F56" s="54">
        <f t="shared" ref="F56:F66" si="10">LOOKUP(E56,$A$39:$A$66,$B$39:$B$66)</f>
        <v>1291636</v>
      </c>
      <c r="G56" s="54">
        <f t="shared" si="9"/>
        <v>1283807</v>
      </c>
    </row>
    <row r="57" spans="1:7" x14ac:dyDescent="0.25">
      <c r="A57" s="54" t="str">
        <f t="shared" si="5"/>
        <v>Melilla</v>
      </c>
      <c r="B57" s="55">
        <f t="shared" si="3"/>
        <v>491030</v>
      </c>
      <c r="C57" s="55">
        <f t="shared" si="4"/>
        <v>518077</v>
      </c>
      <c r="D57" s="55">
        <f t="shared" si="7"/>
        <v>27</v>
      </c>
      <c r="E57" s="54" t="str">
        <f t="shared" si="6"/>
        <v>Huelva</v>
      </c>
      <c r="F57" s="54">
        <f t="shared" si="10"/>
        <v>1190359</v>
      </c>
      <c r="G57" s="54">
        <f t="shared" si="9"/>
        <v>1299903</v>
      </c>
    </row>
    <row r="58" spans="1:7" x14ac:dyDescent="0.25">
      <c r="A58" s="54" t="str">
        <f t="shared" si="5"/>
        <v>Motril</v>
      </c>
      <c r="B58" s="55">
        <f t="shared" si="3"/>
        <v>171550</v>
      </c>
      <c r="C58" s="55">
        <f t="shared" si="4"/>
        <v>256389</v>
      </c>
      <c r="D58" s="55">
        <f t="shared" si="7"/>
        <v>28</v>
      </c>
      <c r="E58" s="54" t="str">
        <f t="shared" si="6"/>
        <v>Marín y Ría de Pontevedra</v>
      </c>
      <c r="F58" s="54">
        <f t="shared" si="10"/>
        <v>1188473</v>
      </c>
      <c r="G58" s="54">
        <f t="shared" si="9"/>
        <v>1191548</v>
      </c>
    </row>
    <row r="59" spans="1:7" x14ac:dyDescent="0.25">
      <c r="A59" s="54" t="str">
        <f t="shared" si="5"/>
        <v>Pasaia</v>
      </c>
      <c r="B59" s="55">
        <f t="shared" si="3"/>
        <v>2389843</v>
      </c>
      <c r="C59" s="55">
        <f t="shared" si="4"/>
        <v>1984246</v>
      </c>
      <c r="D59" s="55">
        <f t="shared" si="7"/>
        <v>12</v>
      </c>
      <c r="E59" s="54" t="str">
        <f t="shared" si="6"/>
        <v>Avilés</v>
      </c>
      <c r="F59" s="54">
        <f t="shared" si="10"/>
        <v>1137946</v>
      </c>
      <c r="G59" s="54">
        <f t="shared" si="9"/>
        <v>856395</v>
      </c>
    </row>
    <row r="60" spans="1:7" x14ac:dyDescent="0.25">
      <c r="A60" s="54" t="str">
        <f t="shared" si="5"/>
        <v>Santa Cruz de Tenerife</v>
      </c>
      <c r="B60" s="55">
        <f t="shared" si="3"/>
        <v>7196030</v>
      </c>
      <c r="C60" s="55">
        <f t="shared" si="4"/>
        <v>6671139</v>
      </c>
      <c r="D60" s="55">
        <f t="shared" si="7"/>
        <v>7</v>
      </c>
      <c r="E60" s="54" t="str">
        <f t="shared" si="6"/>
        <v>Cartagena</v>
      </c>
      <c r="F60" s="54">
        <f t="shared" si="10"/>
        <v>967342</v>
      </c>
      <c r="G60" s="54">
        <f t="shared" si="9"/>
        <v>1077909.91600002</v>
      </c>
    </row>
    <row r="61" spans="1:7" x14ac:dyDescent="0.25">
      <c r="A61" s="54" t="str">
        <f t="shared" si="5"/>
        <v>Santander</v>
      </c>
      <c r="B61" s="55">
        <f t="shared" si="3"/>
        <v>2990965</v>
      </c>
      <c r="C61" s="55">
        <f t="shared" si="4"/>
        <v>2597898</v>
      </c>
      <c r="D61" s="55">
        <f t="shared" si="7"/>
        <v>9</v>
      </c>
      <c r="E61" s="54" t="str">
        <f t="shared" si="6"/>
        <v>A Coruña</v>
      </c>
      <c r="F61" s="54">
        <f t="shared" si="10"/>
        <v>852680</v>
      </c>
      <c r="G61" s="54">
        <f t="shared" si="9"/>
        <v>839877</v>
      </c>
    </row>
    <row r="62" spans="1:7" x14ac:dyDescent="0.25">
      <c r="A62" s="54" t="str">
        <f t="shared" si="5"/>
        <v>Sevilla</v>
      </c>
      <c r="B62" s="55">
        <f t="shared" si="3"/>
        <v>1659291</v>
      </c>
      <c r="C62" s="55">
        <f t="shared" si="4"/>
        <v>1638193</v>
      </c>
      <c r="D62" s="55">
        <f t="shared" si="7"/>
        <v>15</v>
      </c>
      <c r="E62" s="54" t="str">
        <f t="shared" si="6"/>
        <v>Vilagarcía</v>
      </c>
      <c r="F62" s="54">
        <f t="shared" si="10"/>
        <v>804078</v>
      </c>
      <c r="G62" s="54">
        <f t="shared" si="9"/>
        <v>656868</v>
      </c>
    </row>
    <row r="63" spans="1:7" x14ac:dyDescent="0.25">
      <c r="A63" s="54" t="str">
        <f t="shared" si="5"/>
        <v>Tarragona</v>
      </c>
      <c r="B63" s="55">
        <f t="shared" si="3"/>
        <v>2282552</v>
      </c>
      <c r="C63" s="55">
        <f t="shared" si="4"/>
        <v>1540611</v>
      </c>
      <c r="D63" s="55">
        <f t="shared" si="7"/>
        <v>13</v>
      </c>
      <c r="E63" s="54" t="str">
        <f t="shared" si="6"/>
        <v>Ferrol-San Cibrao</v>
      </c>
      <c r="F63" s="54">
        <f t="shared" si="10"/>
        <v>777042</v>
      </c>
      <c r="G63" s="54">
        <f t="shared" si="9"/>
        <v>713079</v>
      </c>
    </row>
    <row r="64" spans="1:7" x14ac:dyDescent="0.25">
      <c r="A64" s="54" t="str">
        <f t="shared" si="5"/>
        <v>Valencia</v>
      </c>
      <c r="B64" s="55">
        <f t="shared" si="3"/>
        <v>78823912</v>
      </c>
      <c r="C64" s="55">
        <f t="shared" si="4"/>
        <v>76011953</v>
      </c>
      <c r="D64" s="55">
        <f t="shared" si="7"/>
        <v>1</v>
      </c>
      <c r="E64" s="54" t="str">
        <f t="shared" si="6"/>
        <v>Ceuta</v>
      </c>
      <c r="F64" s="54">
        <f t="shared" si="10"/>
        <v>599024</v>
      </c>
      <c r="G64" s="54">
        <f t="shared" si="9"/>
        <v>560390</v>
      </c>
    </row>
    <row r="65" spans="1:7" x14ac:dyDescent="0.25">
      <c r="A65" s="54" t="str">
        <f t="shared" si="5"/>
        <v>Vigo</v>
      </c>
      <c r="B65" s="55">
        <f t="shared" si="3"/>
        <v>4253658</v>
      </c>
      <c r="C65" s="55">
        <f t="shared" si="4"/>
        <v>3978247.7620000094</v>
      </c>
      <c r="D65" s="55">
        <f t="shared" si="7"/>
        <v>8</v>
      </c>
      <c r="E65" s="54" t="str">
        <f t="shared" si="6"/>
        <v>Melilla</v>
      </c>
      <c r="F65" s="54">
        <f t="shared" si="10"/>
        <v>491030</v>
      </c>
      <c r="G65" s="54">
        <f t="shared" si="9"/>
        <v>518077</v>
      </c>
    </row>
    <row r="66" spans="1:7" x14ac:dyDescent="0.25">
      <c r="A66" s="54" t="str">
        <f t="shared" si="5"/>
        <v>Vilagarcía</v>
      </c>
      <c r="B66" s="55">
        <f t="shared" si="3"/>
        <v>804078</v>
      </c>
      <c r="C66" s="55">
        <f t="shared" si="4"/>
        <v>656868</v>
      </c>
      <c r="D66" s="55">
        <f t="shared" si="7"/>
        <v>24</v>
      </c>
      <c r="E66" s="54" t="str">
        <f t="shared" si="6"/>
        <v>Motril</v>
      </c>
      <c r="F66" s="54">
        <f t="shared" si="10"/>
        <v>171550</v>
      </c>
      <c r="G66" s="54">
        <f t="shared" si="9"/>
        <v>256389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97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17</v>
      </c>
      <c r="E7" s="2">
        <v>29</v>
      </c>
      <c r="F7" s="45">
        <f>((E7*100)/D7)-100</f>
        <v>70.588235294117652</v>
      </c>
      <c r="G7" s="46"/>
      <c r="H7" s="46"/>
      <c r="I7" s="46"/>
    </row>
    <row r="8" spans="1:12" x14ac:dyDescent="0.25">
      <c r="A8" s="47" t="s">
        <v>136</v>
      </c>
      <c r="B8" s="3">
        <v>88968</v>
      </c>
      <c r="C8" s="3">
        <v>144569</v>
      </c>
      <c r="D8" s="3">
        <v>1080125</v>
      </c>
      <c r="E8" s="3">
        <v>1171488</v>
      </c>
      <c r="F8" s="48">
        <f t="shared" ref="F8:F34" si="0">((E8*100)/D8)-100</f>
        <v>8.4585580372642113</v>
      </c>
      <c r="G8" s="46"/>
      <c r="H8" s="46"/>
      <c r="I8" s="46"/>
    </row>
    <row r="9" spans="1:12" x14ac:dyDescent="0.25">
      <c r="A9" s="44" t="s">
        <v>137</v>
      </c>
      <c r="B9" s="2">
        <v>39360</v>
      </c>
      <c r="C9" s="2">
        <v>27847</v>
      </c>
      <c r="D9" s="2">
        <v>417620</v>
      </c>
      <c r="E9" s="2">
        <v>407382</v>
      </c>
      <c r="F9" s="45">
        <f t="shared" si="0"/>
        <v>-2.4515109429624999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469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5215301</v>
      </c>
      <c r="C11" s="2">
        <v>4804042</v>
      </c>
      <c r="D11" s="2">
        <v>65434200.5</v>
      </c>
      <c r="E11" s="2">
        <v>58728590</v>
      </c>
      <c r="F11" s="45">
        <f t="shared" si="0"/>
        <v>-10.247868009023819</v>
      </c>
      <c r="G11" s="46"/>
      <c r="H11" s="46"/>
      <c r="I11" s="46"/>
    </row>
    <row r="12" spans="1:12" x14ac:dyDescent="0.25">
      <c r="A12" s="47" t="s">
        <v>140</v>
      </c>
      <c r="B12" s="3">
        <v>176762</v>
      </c>
      <c r="C12" s="3">
        <v>141850</v>
      </c>
      <c r="D12" s="3">
        <v>937299.5</v>
      </c>
      <c r="E12" s="3">
        <v>1748766</v>
      </c>
      <c r="F12" s="48">
        <f t="shared" si="0"/>
        <v>86.574942160963502</v>
      </c>
      <c r="G12" s="46"/>
      <c r="H12" s="46"/>
      <c r="I12" s="46"/>
    </row>
    <row r="13" spans="1:12" x14ac:dyDescent="0.25">
      <c r="A13" s="44" t="s">
        <v>141</v>
      </c>
      <c r="B13" s="2">
        <v>27565</v>
      </c>
      <c r="C13" s="2">
        <v>30282</v>
      </c>
      <c r="D13" s="2">
        <v>347050</v>
      </c>
      <c r="E13" s="2">
        <v>449154</v>
      </c>
      <c r="F13" s="45">
        <f t="shared" si="0"/>
        <v>29.420544590116691</v>
      </c>
      <c r="G13" s="46"/>
      <c r="H13" s="46"/>
      <c r="I13" s="46"/>
    </row>
    <row r="14" spans="1:12" x14ac:dyDescent="0.25">
      <c r="A14" s="47" t="s">
        <v>142</v>
      </c>
      <c r="B14" s="3">
        <v>3490520</v>
      </c>
      <c r="C14" s="3">
        <v>3248195</v>
      </c>
      <c r="D14" s="3">
        <v>31975633.050976198</v>
      </c>
      <c r="E14" s="3">
        <v>37455575</v>
      </c>
      <c r="F14" s="48">
        <f t="shared" si="0"/>
        <v>17.137868514714214</v>
      </c>
      <c r="G14" s="46"/>
      <c r="H14" s="46"/>
      <c r="I14" s="46"/>
    </row>
    <row r="15" spans="1:12" x14ac:dyDescent="0.25">
      <c r="A15" s="44" t="s">
        <v>143</v>
      </c>
      <c r="B15" s="2">
        <v>337206</v>
      </c>
      <c r="C15" s="2">
        <v>455488</v>
      </c>
      <c r="D15" s="2">
        <v>5182838</v>
      </c>
      <c r="E15" s="2">
        <v>5656436</v>
      </c>
      <c r="F15" s="45">
        <f t="shared" si="0"/>
        <v>9.1378121407614969</v>
      </c>
      <c r="G15" s="46"/>
      <c r="H15" s="46"/>
      <c r="I15" s="46"/>
    </row>
    <row r="16" spans="1:12" x14ac:dyDescent="0.25">
      <c r="A16" s="47" t="s">
        <v>144</v>
      </c>
      <c r="B16" s="3">
        <v>50248</v>
      </c>
      <c r="C16" s="3">
        <v>40611</v>
      </c>
      <c r="D16" s="3">
        <v>738739.06600000011</v>
      </c>
      <c r="E16" s="3">
        <v>613474</v>
      </c>
      <c r="F16" s="48">
        <f t="shared" si="0"/>
        <v>-16.956605080906883</v>
      </c>
      <c r="G16" s="46"/>
      <c r="H16" s="46"/>
      <c r="I16" s="46"/>
    </row>
    <row r="17" spans="1:9" x14ac:dyDescent="0.25">
      <c r="A17" s="44" t="s">
        <v>145</v>
      </c>
      <c r="B17" s="2">
        <v>153504</v>
      </c>
      <c r="C17" s="2">
        <v>131324</v>
      </c>
      <c r="D17" s="2">
        <v>1850193</v>
      </c>
      <c r="E17" s="2">
        <v>1713789</v>
      </c>
      <c r="F17" s="45">
        <f t="shared" si="0"/>
        <v>-7.3724200664471198</v>
      </c>
      <c r="G17" s="46"/>
      <c r="H17" s="46"/>
      <c r="I17" s="46"/>
    </row>
    <row r="18" spans="1:9" x14ac:dyDescent="0.25">
      <c r="A18" s="47" t="s">
        <v>146</v>
      </c>
      <c r="B18" s="3">
        <v>7510</v>
      </c>
      <c r="C18" s="3">
        <v>6065</v>
      </c>
      <c r="D18" s="3">
        <v>74717</v>
      </c>
      <c r="E18" s="3">
        <v>74736</v>
      </c>
      <c r="F18" s="48">
        <f t="shared" si="0"/>
        <v>2.5429286507758775E-2</v>
      </c>
      <c r="G18" s="46"/>
      <c r="H18" s="46"/>
      <c r="I18" s="46"/>
    </row>
    <row r="19" spans="1:9" x14ac:dyDescent="0.25">
      <c r="A19" s="44" t="s">
        <v>147</v>
      </c>
      <c r="B19" s="2">
        <v>12064</v>
      </c>
      <c r="C19" s="2">
        <v>13239</v>
      </c>
      <c r="D19" s="2">
        <v>129237.4</v>
      </c>
      <c r="E19" s="2">
        <v>161326</v>
      </c>
      <c r="F19" s="45">
        <f t="shared" si="0"/>
        <v>24.829190311782824</v>
      </c>
      <c r="G19" s="46"/>
      <c r="H19" s="46"/>
      <c r="I19" s="46"/>
    </row>
    <row r="20" spans="1:9" x14ac:dyDescent="0.25">
      <c r="A20" s="47" t="s">
        <v>148</v>
      </c>
      <c r="B20" s="3">
        <v>126803</v>
      </c>
      <c r="C20" s="3">
        <v>58147</v>
      </c>
      <c r="D20" s="3">
        <v>1067539</v>
      </c>
      <c r="E20" s="3">
        <v>805764</v>
      </c>
      <c r="F20" s="48">
        <f t="shared" si="0"/>
        <v>-24.521352381505494</v>
      </c>
      <c r="G20" s="46"/>
      <c r="H20" s="46"/>
      <c r="I20" s="46"/>
    </row>
    <row r="21" spans="1:9" x14ac:dyDescent="0.25">
      <c r="A21" s="44" t="s">
        <v>149</v>
      </c>
      <c r="B21" s="2">
        <v>56960</v>
      </c>
      <c r="C21" s="2">
        <v>50740</v>
      </c>
      <c r="D21" s="2">
        <v>641694</v>
      </c>
      <c r="E21" s="2">
        <v>574113</v>
      </c>
      <c r="F21" s="45">
        <f t="shared" si="0"/>
        <v>-10.531655274944129</v>
      </c>
      <c r="G21" s="46"/>
      <c r="H21" s="46"/>
      <c r="I21" s="46"/>
    </row>
    <row r="22" spans="1:9" x14ac:dyDescent="0.25">
      <c r="A22" s="47" t="s">
        <v>150</v>
      </c>
      <c r="B22" s="3">
        <v>1042061</v>
      </c>
      <c r="C22" s="3">
        <v>1140717</v>
      </c>
      <c r="D22" s="3">
        <v>11445173</v>
      </c>
      <c r="E22" s="3">
        <v>13060685</v>
      </c>
      <c r="F22" s="48">
        <f t="shared" si="0"/>
        <v>14.115225693836166</v>
      </c>
      <c r="G22" s="46"/>
      <c r="H22" s="46"/>
      <c r="I22" s="46"/>
    </row>
    <row r="23" spans="1:9" x14ac:dyDescent="0.25">
      <c r="A23" s="44" t="s">
        <v>151</v>
      </c>
      <c r="B23" s="2">
        <v>57983</v>
      </c>
      <c r="C23" s="2">
        <v>231225</v>
      </c>
      <c r="D23" s="2">
        <v>617003</v>
      </c>
      <c r="E23" s="2">
        <v>2252411</v>
      </c>
      <c r="F23" s="45">
        <f t="shared" si="0"/>
        <v>265.0567339218772</v>
      </c>
      <c r="G23" s="46"/>
      <c r="H23" s="46"/>
      <c r="I23" s="46"/>
    </row>
    <row r="24" spans="1:9" x14ac:dyDescent="0.25">
      <c r="A24" s="47" t="s">
        <v>152</v>
      </c>
      <c r="B24" s="3">
        <v>54445</v>
      </c>
      <c r="C24" s="3">
        <v>52990</v>
      </c>
      <c r="D24" s="3">
        <v>550794</v>
      </c>
      <c r="E24" s="3">
        <v>528855</v>
      </c>
      <c r="F24" s="48">
        <f t="shared" si="0"/>
        <v>-3.9831588579396282</v>
      </c>
      <c r="G24" s="46"/>
      <c r="H24" s="46"/>
      <c r="I24" s="46"/>
    </row>
    <row r="25" spans="1:9" x14ac:dyDescent="0.25">
      <c r="A25" s="44" t="s">
        <v>153</v>
      </c>
      <c r="B25" s="2">
        <v>4943</v>
      </c>
      <c r="C25" s="2">
        <v>3769</v>
      </c>
      <c r="D25" s="2">
        <v>81096</v>
      </c>
      <c r="E25" s="2">
        <v>54035</v>
      </c>
      <c r="F25" s="45">
        <f t="shared" si="0"/>
        <v>-33.369093420144026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506</v>
      </c>
      <c r="E26" s="3">
        <v>0</v>
      </c>
      <c r="F26" s="48">
        <f t="shared" si="0"/>
        <v>-100</v>
      </c>
      <c r="G26" s="46"/>
      <c r="H26" s="46"/>
      <c r="I26" s="46"/>
    </row>
    <row r="27" spans="1:9" x14ac:dyDescent="0.25">
      <c r="A27" s="44" t="s">
        <v>155</v>
      </c>
      <c r="B27" s="2">
        <v>11230</v>
      </c>
      <c r="C27" s="2">
        <v>0</v>
      </c>
      <c r="D27" s="2">
        <v>40492</v>
      </c>
      <c r="E27" s="2">
        <v>0</v>
      </c>
      <c r="F27" s="45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257824</v>
      </c>
      <c r="C28" s="3">
        <v>339076</v>
      </c>
      <c r="D28" s="3">
        <v>3202652</v>
      </c>
      <c r="E28" s="3">
        <v>3611406</v>
      </c>
      <c r="F28" s="48">
        <f t="shared" si="0"/>
        <v>12.762985176035357</v>
      </c>
      <c r="G28" s="46"/>
      <c r="H28" s="46"/>
      <c r="I28" s="46"/>
    </row>
    <row r="29" spans="1:9" x14ac:dyDescent="0.25">
      <c r="A29" s="44" t="s">
        <v>157</v>
      </c>
      <c r="B29" s="2">
        <v>39902</v>
      </c>
      <c r="C29" s="2">
        <v>26482</v>
      </c>
      <c r="D29" s="2">
        <v>303415</v>
      </c>
      <c r="E29" s="2">
        <v>427167</v>
      </c>
      <c r="F29" s="45">
        <f t="shared" si="0"/>
        <v>40.786381688446511</v>
      </c>
      <c r="G29" s="46"/>
      <c r="H29" s="46"/>
      <c r="I29" s="46"/>
    </row>
    <row r="30" spans="1:9" x14ac:dyDescent="0.25">
      <c r="A30" s="47" t="s">
        <v>158</v>
      </c>
      <c r="B30" s="3">
        <v>75603</v>
      </c>
      <c r="C30" s="3">
        <v>97110</v>
      </c>
      <c r="D30" s="3">
        <v>896657</v>
      </c>
      <c r="E30" s="3">
        <v>999941</v>
      </c>
      <c r="F30" s="48">
        <f t="shared" si="0"/>
        <v>11.518785890256808</v>
      </c>
      <c r="G30" s="46"/>
      <c r="H30" s="46"/>
      <c r="I30" s="46"/>
    </row>
    <row r="31" spans="1:9" x14ac:dyDescent="0.25">
      <c r="A31" s="44" t="s">
        <v>159</v>
      </c>
      <c r="B31" s="2">
        <v>37379</v>
      </c>
      <c r="C31" s="2">
        <v>47595</v>
      </c>
      <c r="D31" s="2">
        <v>411142</v>
      </c>
      <c r="E31" s="2">
        <v>489760</v>
      </c>
      <c r="F31" s="45">
        <f t="shared" si="0"/>
        <v>19.121860573719061</v>
      </c>
      <c r="G31" s="46"/>
      <c r="H31" s="46"/>
      <c r="I31" s="46"/>
    </row>
    <row r="32" spans="1:9" x14ac:dyDescent="0.25">
      <c r="A32" s="47" t="s">
        <v>160</v>
      </c>
      <c r="B32" s="3">
        <v>5805161</v>
      </c>
      <c r="C32" s="3">
        <v>5071349</v>
      </c>
      <c r="D32" s="3">
        <v>63264401</v>
      </c>
      <c r="E32" s="3">
        <v>64017231</v>
      </c>
      <c r="F32" s="48">
        <f t="shared" si="0"/>
        <v>1.1899741214652408</v>
      </c>
      <c r="G32" s="46"/>
      <c r="H32" s="46"/>
      <c r="I32" s="46"/>
    </row>
    <row r="33" spans="1:9" x14ac:dyDescent="0.25">
      <c r="A33" s="44" t="s">
        <v>161</v>
      </c>
      <c r="B33" s="2">
        <v>208629</v>
      </c>
      <c r="C33" s="2">
        <v>238211</v>
      </c>
      <c r="D33" s="2">
        <v>2780286.7859999901</v>
      </c>
      <c r="E33" s="2">
        <v>2986304</v>
      </c>
      <c r="F33" s="45">
        <f t="shared" si="0"/>
        <v>7.4099267398385109</v>
      </c>
      <c r="G33" s="46"/>
      <c r="H33" s="46"/>
      <c r="I33" s="46"/>
    </row>
    <row r="34" spans="1:9" x14ac:dyDescent="0.25">
      <c r="A34" s="47" t="s">
        <v>162</v>
      </c>
      <c r="B34" s="3">
        <v>26837</v>
      </c>
      <c r="C34" s="3">
        <v>21619</v>
      </c>
      <c r="D34" s="3">
        <v>312361</v>
      </c>
      <c r="E34" s="3">
        <v>294080</v>
      </c>
      <c r="F34" s="48">
        <f t="shared" si="0"/>
        <v>-5.8525232023203984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17404768</v>
      </c>
      <c r="C35" s="50">
        <f t="shared" ref="C35:E35" si="1">SUM(C7:C34)</f>
        <v>16422542</v>
      </c>
      <c r="D35" s="50">
        <f t="shared" si="1"/>
        <v>193782881.30297619</v>
      </c>
      <c r="E35" s="50">
        <f t="shared" si="1"/>
        <v>198282966</v>
      </c>
      <c r="F35" s="51">
        <f t="shared" ref="F35" si="2">((E35*100)/D35)-100</f>
        <v>2.3222302541719415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29</v>
      </c>
      <c r="C39" s="55">
        <f t="shared" si="4"/>
        <v>17</v>
      </c>
      <c r="D39" s="55">
        <f>_xlfn.RANK.EQ(B39,$B$39:$B$66)+COUNTIF($B$39:$B$66,B39)-1</f>
        <v>26</v>
      </c>
      <c r="E39" s="54" t="str">
        <f t="shared" ref="E39:E66" si="6">INDEX($A$39:$B$66,MATCH(ROW()-38,$D$39:$D$66,0),1)</f>
        <v>Valencia</v>
      </c>
      <c r="F39" s="54">
        <f>LOOKUP(E39,$A$39:$A$66,$B$39:$B$66)</f>
        <v>64017231</v>
      </c>
      <c r="G39" s="54">
        <f>LOOKUP(E39,$A$39:$A$66,$C$39:$C$66)</f>
        <v>63264401</v>
      </c>
    </row>
    <row r="40" spans="1:9" x14ac:dyDescent="0.25">
      <c r="A40" s="54" t="str">
        <f t="shared" si="5"/>
        <v>Alicante</v>
      </c>
      <c r="B40" s="55">
        <f t="shared" si="3"/>
        <v>1171488</v>
      </c>
      <c r="C40" s="55">
        <f t="shared" si="4"/>
        <v>1080125</v>
      </c>
      <c r="D40" s="55">
        <f t="shared" ref="D40:D66" si="7">_xlfn.RANK.EQ(B40,$B$39:$B$66)+COUNTIF($B$39:$B$66,B40)-1</f>
        <v>11</v>
      </c>
      <c r="E40" s="54" t="str">
        <f t="shared" si="6"/>
        <v>Bahía de Algeciras</v>
      </c>
      <c r="F40" s="54">
        <f t="shared" ref="F40:F55" si="8">LOOKUP(E40,$A$39:$A$66,$B$39:$B$66)</f>
        <v>58728590</v>
      </c>
      <c r="G40" s="54">
        <f t="shared" ref="G40:G66" si="9">LOOKUP(E40,$A$39:$A$66,$C$39:$C$66)</f>
        <v>65434200.5</v>
      </c>
    </row>
    <row r="41" spans="1:9" x14ac:dyDescent="0.25">
      <c r="A41" s="54" t="str">
        <f t="shared" si="5"/>
        <v>Almería</v>
      </c>
      <c r="B41" s="55">
        <f t="shared" si="3"/>
        <v>407382</v>
      </c>
      <c r="C41" s="55">
        <f t="shared" si="4"/>
        <v>417620</v>
      </c>
      <c r="D41" s="55">
        <f t="shared" si="7"/>
        <v>20</v>
      </c>
      <c r="E41" s="54" t="str">
        <f t="shared" si="6"/>
        <v>Barcelona</v>
      </c>
      <c r="F41" s="54">
        <f t="shared" si="8"/>
        <v>37455575</v>
      </c>
      <c r="G41" s="54">
        <f t="shared" si="9"/>
        <v>31975633.050976198</v>
      </c>
    </row>
    <row r="42" spans="1:9" x14ac:dyDescent="0.25">
      <c r="A42" s="54" t="str">
        <f t="shared" si="5"/>
        <v>Avilés</v>
      </c>
      <c r="B42" s="55">
        <f t="shared" si="3"/>
        <v>469</v>
      </c>
      <c r="C42" s="55">
        <f t="shared" si="4"/>
        <v>0</v>
      </c>
      <c r="D42" s="55">
        <f t="shared" si="7"/>
        <v>25</v>
      </c>
      <c r="E42" s="54" t="str">
        <f t="shared" si="6"/>
        <v>Las Palmas</v>
      </c>
      <c r="F42" s="54">
        <f t="shared" si="8"/>
        <v>13060685</v>
      </c>
      <c r="G42" s="54">
        <f t="shared" si="9"/>
        <v>11445173</v>
      </c>
    </row>
    <row r="43" spans="1:9" x14ac:dyDescent="0.25">
      <c r="A43" s="54" t="str">
        <f t="shared" si="5"/>
        <v>Bahía de Algeciras</v>
      </c>
      <c r="B43" s="55">
        <f t="shared" si="3"/>
        <v>58728590</v>
      </c>
      <c r="C43" s="55">
        <f t="shared" si="4"/>
        <v>65434200.5</v>
      </c>
      <c r="D43" s="55">
        <f t="shared" si="7"/>
        <v>2</v>
      </c>
      <c r="E43" s="54" t="str">
        <f t="shared" si="6"/>
        <v>Bilbao</v>
      </c>
      <c r="F43" s="54">
        <f t="shared" si="8"/>
        <v>5656436</v>
      </c>
      <c r="G43" s="54">
        <f t="shared" si="9"/>
        <v>5182838</v>
      </c>
    </row>
    <row r="44" spans="1:9" x14ac:dyDescent="0.25">
      <c r="A44" s="54" t="str">
        <f t="shared" si="5"/>
        <v>Bahía de Cádiz</v>
      </c>
      <c r="B44" s="55">
        <f t="shared" si="3"/>
        <v>1748766</v>
      </c>
      <c r="C44" s="55">
        <f t="shared" si="4"/>
        <v>937299.5</v>
      </c>
      <c r="D44" s="55">
        <f t="shared" si="7"/>
        <v>9</v>
      </c>
      <c r="E44" s="54" t="str">
        <f t="shared" si="6"/>
        <v>Santa Cruz de Tenerife</v>
      </c>
      <c r="F44" s="54">
        <f t="shared" si="8"/>
        <v>3611406</v>
      </c>
      <c r="G44" s="54">
        <f t="shared" si="9"/>
        <v>3202652</v>
      </c>
    </row>
    <row r="45" spans="1:9" x14ac:dyDescent="0.25">
      <c r="A45" s="54" t="str">
        <f t="shared" si="5"/>
        <v>Baleares</v>
      </c>
      <c r="B45" s="55">
        <f t="shared" si="3"/>
        <v>449154</v>
      </c>
      <c r="C45" s="55">
        <f t="shared" si="4"/>
        <v>347050</v>
      </c>
      <c r="D45" s="55">
        <f t="shared" si="7"/>
        <v>18</v>
      </c>
      <c r="E45" s="54" t="str">
        <f t="shared" si="6"/>
        <v>Vigo</v>
      </c>
      <c r="F45" s="54">
        <f t="shared" si="8"/>
        <v>2986304</v>
      </c>
      <c r="G45" s="54">
        <f t="shared" si="9"/>
        <v>2780286.7859999901</v>
      </c>
    </row>
    <row r="46" spans="1:9" x14ac:dyDescent="0.25">
      <c r="A46" s="54" t="str">
        <f t="shared" si="5"/>
        <v>Barcelona</v>
      </c>
      <c r="B46" s="55">
        <f t="shared" si="3"/>
        <v>37455575</v>
      </c>
      <c r="C46" s="55">
        <f t="shared" si="4"/>
        <v>31975633.050976198</v>
      </c>
      <c r="D46" s="55">
        <f t="shared" si="7"/>
        <v>3</v>
      </c>
      <c r="E46" s="54" t="str">
        <f t="shared" si="6"/>
        <v>Málaga</v>
      </c>
      <c r="F46" s="54">
        <f t="shared" si="8"/>
        <v>2252411</v>
      </c>
      <c r="G46" s="54">
        <f t="shared" si="9"/>
        <v>617003</v>
      </c>
    </row>
    <row r="47" spans="1:9" x14ac:dyDescent="0.25">
      <c r="A47" s="54" t="str">
        <f t="shared" si="5"/>
        <v>Bilbao</v>
      </c>
      <c r="B47" s="55">
        <f t="shared" si="3"/>
        <v>5656436</v>
      </c>
      <c r="C47" s="55">
        <f t="shared" si="4"/>
        <v>5182838</v>
      </c>
      <c r="D47" s="55">
        <f t="shared" si="7"/>
        <v>5</v>
      </c>
      <c r="E47" s="54" t="str">
        <f t="shared" si="6"/>
        <v>Bahía de Cádiz</v>
      </c>
      <c r="F47" s="54">
        <f t="shared" si="8"/>
        <v>1748766</v>
      </c>
      <c r="G47" s="54">
        <f t="shared" si="9"/>
        <v>937299.5</v>
      </c>
    </row>
    <row r="48" spans="1:9" x14ac:dyDescent="0.25">
      <c r="A48" s="54" t="str">
        <f t="shared" si="5"/>
        <v>Cartagena</v>
      </c>
      <c r="B48" s="55">
        <f t="shared" si="3"/>
        <v>613474</v>
      </c>
      <c r="C48" s="55">
        <f t="shared" si="4"/>
        <v>738739.06600000011</v>
      </c>
      <c r="D48" s="55">
        <f t="shared" si="7"/>
        <v>14</v>
      </c>
      <c r="E48" s="54" t="str">
        <f t="shared" si="6"/>
        <v>Castellón</v>
      </c>
      <c r="F48" s="54">
        <f t="shared" si="8"/>
        <v>1713789</v>
      </c>
      <c r="G48" s="54">
        <f t="shared" si="9"/>
        <v>1850193</v>
      </c>
    </row>
    <row r="49" spans="1:7" x14ac:dyDescent="0.25">
      <c r="A49" s="54" t="str">
        <f t="shared" si="5"/>
        <v>Castellón</v>
      </c>
      <c r="B49" s="55">
        <f t="shared" si="3"/>
        <v>1713789</v>
      </c>
      <c r="C49" s="55">
        <f t="shared" si="4"/>
        <v>1850193</v>
      </c>
      <c r="D49" s="55">
        <f t="shared" si="7"/>
        <v>10</v>
      </c>
      <c r="E49" s="54" t="str">
        <f t="shared" si="6"/>
        <v>Alicante</v>
      </c>
      <c r="F49" s="54">
        <f t="shared" si="8"/>
        <v>1171488</v>
      </c>
      <c r="G49" s="54">
        <f t="shared" si="9"/>
        <v>1080125</v>
      </c>
    </row>
    <row r="50" spans="1:7" x14ac:dyDescent="0.25">
      <c r="A50" s="54" t="str">
        <f t="shared" si="5"/>
        <v>Ceuta</v>
      </c>
      <c r="B50" s="55">
        <f t="shared" si="3"/>
        <v>74736</v>
      </c>
      <c r="C50" s="55">
        <f t="shared" si="4"/>
        <v>74717</v>
      </c>
      <c r="D50" s="55">
        <f t="shared" si="7"/>
        <v>23</v>
      </c>
      <c r="E50" s="54" t="str">
        <f t="shared" si="6"/>
        <v>Sevilla</v>
      </c>
      <c r="F50" s="54">
        <f t="shared" si="8"/>
        <v>999941</v>
      </c>
      <c r="G50" s="54">
        <f t="shared" si="9"/>
        <v>896657</v>
      </c>
    </row>
    <row r="51" spans="1:7" x14ac:dyDescent="0.25">
      <c r="A51" s="54" t="str">
        <f t="shared" si="5"/>
        <v>Ferrol-San Cibrao</v>
      </c>
      <c r="B51" s="55">
        <f t="shared" si="3"/>
        <v>161326</v>
      </c>
      <c r="C51" s="55">
        <f t="shared" si="4"/>
        <v>129237.4</v>
      </c>
      <c r="D51" s="55">
        <f t="shared" si="7"/>
        <v>22</v>
      </c>
      <c r="E51" s="54" t="str">
        <f t="shared" si="6"/>
        <v>Gijón</v>
      </c>
      <c r="F51" s="54">
        <f t="shared" si="8"/>
        <v>805764</v>
      </c>
      <c r="G51" s="54">
        <f t="shared" si="9"/>
        <v>1067539</v>
      </c>
    </row>
    <row r="52" spans="1:7" x14ac:dyDescent="0.25">
      <c r="A52" s="54" t="str">
        <f t="shared" si="5"/>
        <v>Gijón</v>
      </c>
      <c r="B52" s="55">
        <f t="shared" si="3"/>
        <v>805764</v>
      </c>
      <c r="C52" s="55">
        <f t="shared" si="4"/>
        <v>1067539</v>
      </c>
      <c r="D52" s="55">
        <f t="shared" si="7"/>
        <v>13</v>
      </c>
      <c r="E52" s="54" t="str">
        <f t="shared" si="6"/>
        <v>Cartagena</v>
      </c>
      <c r="F52" s="54">
        <f t="shared" si="8"/>
        <v>613474</v>
      </c>
      <c r="G52" s="54">
        <f t="shared" si="9"/>
        <v>738739.06600000011</v>
      </c>
    </row>
    <row r="53" spans="1:7" x14ac:dyDescent="0.25">
      <c r="A53" s="54" t="str">
        <f t="shared" si="5"/>
        <v>Huelva</v>
      </c>
      <c r="B53" s="55">
        <f t="shared" si="3"/>
        <v>574113</v>
      </c>
      <c r="C53" s="55">
        <f t="shared" si="4"/>
        <v>641694</v>
      </c>
      <c r="D53" s="55">
        <f t="shared" si="7"/>
        <v>15</v>
      </c>
      <c r="E53" s="54" t="str">
        <f t="shared" si="6"/>
        <v>Huelva</v>
      </c>
      <c r="F53" s="54">
        <f t="shared" si="8"/>
        <v>574113</v>
      </c>
      <c r="G53" s="54">
        <f t="shared" si="9"/>
        <v>641694</v>
      </c>
    </row>
    <row r="54" spans="1:7" x14ac:dyDescent="0.25">
      <c r="A54" s="54" t="str">
        <f t="shared" si="5"/>
        <v>Las Palmas</v>
      </c>
      <c r="B54" s="55">
        <f t="shared" si="3"/>
        <v>13060685</v>
      </c>
      <c r="C54" s="55">
        <f t="shared" si="4"/>
        <v>11445173</v>
      </c>
      <c r="D54" s="55">
        <f t="shared" si="7"/>
        <v>4</v>
      </c>
      <c r="E54" s="54" t="str">
        <f t="shared" si="6"/>
        <v>Marín y Ría de Pontevedra</v>
      </c>
      <c r="F54" s="54">
        <f t="shared" si="8"/>
        <v>528855</v>
      </c>
      <c r="G54" s="54">
        <f t="shared" si="9"/>
        <v>550794</v>
      </c>
    </row>
    <row r="55" spans="1:7" x14ac:dyDescent="0.25">
      <c r="A55" s="54" t="str">
        <f t="shared" si="5"/>
        <v>Málaga</v>
      </c>
      <c r="B55" s="55">
        <f t="shared" si="3"/>
        <v>2252411</v>
      </c>
      <c r="C55" s="55">
        <f t="shared" si="4"/>
        <v>617003</v>
      </c>
      <c r="D55" s="55">
        <f t="shared" si="7"/>
        <v>8</v>
      </c>
      <c r="E55" s="54" t="str">
        <f t="shared" si="6"/>
        <v>Tarragona</v>
      </c>
      <c r="F55" s="54">
        <f t="shared" si="8"/>
        <v>489760</v>
      </c>
      <c r="G55" s="54">
        <f t="shared" si="9"/>
        <v>411142</v>
      </c>
    </row>
    <row r="56" spans="1:7" x14ac:dyDescent="0.25">
      <c r="A56" s="54" t="str">
        <f t="shared" si="5"/>
        <v>Marín y Ría de Pontevedra</v>
      </c>
      <c r="B56" s="55">
        <f t="shared" si="3"/>
        <v>528855</v>
      </c>
      <c r="C56" s="55">
        <f t="shared" si="4"/>
        <v>550794</v>
      </c>
      <c r="D56" s="55">
        <f t="shared" si="7"/>
        <v>16</v>
      </c>
      <c r="E56" s="54" t="str">
        <f t="shared" si="6"/>
        <v>Baleares</v>
      </c>
      <c r="F56" s="54">
        <f t="shared" ref="F56:F66" si="10">LOOKUP(E56,$A$39:$A$66,$B$39:$B$66)</f>
        <v>449154</v>
      </c>
      <c r="G56" s="54">
        <f t="shared" si="9"/>
        <v>347050</v>
      </c>
    </row>
    <row r="57" spans="1:7" x14ac:dyDescent="0.25">
      <c r="A57" s="54" t="str">
        <f t="shared" si="5"/>
        <v>Melilla</v>
      </c>
      <c r="B57" s="55">
        <f t="shared" si="3"/>
        <v>54035</v>
      </c>
      <c r="C57" s="55">
        <f t="shared" si="4"/>
        <v>81096</v>
      </c>
      <c r="D57" s="55">
        <f t="shared" si="7"/>
        <v>24</v>
      </c>
      <c r="E57" s="54" t="str">
        <f t="shared" si="6"/>
        <v>Santander</v>
      </c>
      <c r="F57" s="54">
        <f t="shared" si="10"/>
        <v>427167</v>
      </c>
      <c r="G57" s="54">
        <f t="shared" si="9"/>
        <v>303415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506</v>
      </c>
      <c r="D58" s="55">
        <f t="shared" si="7"/>
        <v>28</v>
      </c>
      <c r="E58" s="54" t="str">
        <f t="shared" si="6"/>
        <v>Almería</v>
      </c>
      <c r="F58" s="54">
        <f t="shared" si="10"/>
        <v>407382</v>
      </c>
      <c r="G58" s="54">
        <f t="shared" si="9"/>
        <v>417620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40492</v>
      </c>
      <c r="D59" s="55">
        <f t="shared" si="7"/>
        <v>28</v>
      </c>
      <c r="E59" s="54" t="str">
        <f t="shared" si="6"/>
        <v>Vilagarcía</v>
      </c>
      <c r="F59" s="54">
        <f t="shared" si="10"/>
        <v>294080</v>
      </c>
      <c r="G59" s="54">
        <f t="shared" si="9"/>
        <v>312361</v>
      </c>
    </row>
    <row r="60" spans="1:7" x14ac:dyDescent="0.25">
      <c r="A60" s="54" t="str">
        <f t="shared" si="5"/>
        <v>Santa Cruz de Tenerife</v>
      </c>
      <c r="B60" s="55">
        <f t="shared" si="3"/>
        <v>3611406</v>
      </c>
      <c r="C60" s="55">
        <f t="shared" si="4"/>
        <v>3202652</v>
      </c>
      <c r="D60" s="55">
        <f t="shared" si="7"/>
        <v>6</v>
      </c>
      <c r="E60" s="54" t="str">
        <f t="shared" si="6"/>
        <v>Ferrol-San Cibrao</v>
      </c>
      <c r="F60" s="54">
        <f t="shared" si="10"/>
        <v>161326</v>
      </c>
      <c r="G60" s="54">
        <f t="shared" si="9"/>
        <v>129237.4</v>
      </c>
    </row>
    <row r="61" spans="1:7" x14ac:dyDescent="0.25">
      <c r="A61" s="54" t="str">
        <f t="shared" si="5"/>
        <v>Santander</v>
      </c>
      <c r="B61" s="55">
        <f t="shared" si="3"/>
        <v>427167</v>
      </c>
      <c r="C61" s="55">
        <f t="shared" si="4"/>
        <v>303415</v>
      </c>
      <c r="D61" s="55">
        <f t="shared" si="7"/>
        <v>19</v>
      </c>
      <c r="E61" s="54" t="str">
        <f t="shared" si="6"/>
        <v>Ceuta</v>
      </c>
      <c r="F61" s="54">
        <f t="shared" si="10"/>
        <v>74736</v>
      </c>
      <c r="G61" s="54">
        <f t="shared" si="9"/>
        <v>74717</v>
      </c>
    </row>
    <row r="62" spans="1:7" x14ac:dyDescent="0.25">
      <c r="A62" s="54" t="str">
        <f t="shared" si="5"/>
        <v>Sevilla</v>
      </c>
      <c r="B62" s="55">
        <f t="shared" si="3"/>
        <v>999941</v>
      </c>
      <c r="C62" s="55">
        <f t="shared" si="4"/>
        <v>896657</v>
      </c>
      <c r="D62" s="55">
        <f t="shared" si="7"/>
        <v>12</v>
      </c>
      <c r="E62" s="54" t="str">
        <f t="shared" si="6"/>
        <v>Melilla</v>
      </c>
      <c r="F62" s="54">
        <f t="shared" si="10"/>
        <v>54035</v>
      </c>
      <c r="G62" s="54">
        <f t="shared" si="9"/>
        <v>81096</v>
      </c>
    </row>
    <row r="63" spans="1:7" x14ac:dyDescent="0.25">
      <c r="A63" s="54" t="str">
        <f t="shared" si="5"/>
        <v>Tarragona</v>
      </c>
      <c r="B63" s="55">
        <f t="shared" si="3"/>
        <v>489760</v>
      </c>
      <c r="C63" s="55">
        <f t="shared" si="4"/>
        <v>411142</v>
      </c>
      <c r="D63" s="55">
        <f t="shared" si="7"/>
        <v>17</v>
      </c>
      <c r="E63" s="54" t="str">
        <f t="shared" si="6"/>
        <v>Avilés</v>
      </c>
      <c r="F63" s="54">
        <f t="shared" si="10"/>
        <v>469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64017231</v>
      </c>
      <c r="C64" s="55">
        <f t="shared" si="4"/>
        <v>63264401</v>
      </c>
      <c r="D64" s="55">
        <f t="shared" si="7"/>
        <v>1</v>
      </c>
      <c r="E64" s="54" t="str">
        <f t="shared" si="6"/>
        <v>A Coruña</v>
      </c>
      <c r="F64" s="54">
        <f t="shared" si="10"/>
        <v>29</v>
      </c>
      <c r="G64" s="54">
        <f t="shared" si="9"/>
        <v>17</v>
      </c>
    </row>
    <row r="65" spans="1:7" x14ac:dyDescent="0.25">
      <c r="A65" s="54" t="str">
        <f t="shared" si="5"/>
        <v>Vigo</v>
      </c>
      <c r="B65" s="55">
        <f t="shared" si="3"/>
        <v>2986304</v>
      </c>
      <c r="C65" s="55">
        <f t="shared" si="4"/>
        <v>2780286.7859999901</v>
      </c>
      <c r="D65" s="55">
        <f t="shared" si="7"/>
        <v>7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294080</v>
      </c>
      <c r="C66" s="55">
        <f t="shared" si="4"/>
        <v>312361</v>
      </c>
      <c r="D66" s="55">
        <f t="shared" si="7"/>
        <v>21</v>
      </c>
      <c r="E66" s="54" t="str">
        <f t="shared" si="6"/>
        <v>Motril</v>
      </c>
      <c r="F66" s="54">
        <f t="shared" si="10"/>
        <v>0</v>
      </c>
      <c r="G66" s="54">
        <f t="shared" si="9"/>
        <v>506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98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1730</v>
      </c>
      <c r="C7" s="2">
        <v>1319</v>
      </c>
      <c r="D7" s="2">
        <v>33299</v>
      </c>
      <c r="E7" s="2">
        <v>28331</v>
      </c>
      <c r="F7" s="45">
        <f>((E7*100)/D7)-100</f>
        <v>-14.919366947956391</v>
      </c>
      <c r="G7" s="46"/>
      <c r="H7" s="46"/>
      <c r="I7" s="46"/>
    </row>
    <row r="8" spans="1:12" x14ac:dyDescent="0.25">
      <c r="A8" s="47" t="s">
        <v>136</v>
      </c>
      <c r="B8" s="3">
        <v>37</v>
      </c>
      <c r="C8" s="3">
        <v>24</v>
      </c>
      <c r="D8" s="3">
        <v>1281.5550000000001</v>
      </c>
      <c r="E8" s="3">
        <v>714</v>
      </c>
      <c r="F8" s="48">
        <f t="shared" ref="F8:F34" si="0">((E8*100)/D8)-100</f>
        <v>-44.286433278322043</v>
      </c>
      <c r="G8" s="46"/>
      <c r="H8" s="46"/>
      <c r="I8" s="46"/>
    </row>
    <row r="9" spans="1:12" x14ac:dyDescent="0.25">
      <c r="A9" s="44" t="s">
        <v>137</v>
      </c>
      <c r="B9" s="2">
        <v>140</v>
      </c>
      <c r="C9" s="2">
        <v>221</v>
      </c>
      <c r="D9" s="2">
        <v>3914.9259999999999</v>
      </c>
      <c r="E9" s="2">
        <v>3923</v>
      </c>
      <c r="F9" s="45">
        <f t="shared" si="0"/>
        <v>0.20623633754507864</v>
      </c>
      <c r="G9" s="46"/>
      <c r="H9" s="46"/>
      <c r="I9" s="46"/>
    </row>
    <row r="10" spans="1:12" x14ac:dyDescent="0.25">
      <c r="A10" s="47" t="s">
        <v>138</v>
      </c>
      <c r="B10" s="3">
        <v>501</v>
      </c>
      <c r="C10" s="3">
        <v>559</v>
      </c>
      <c r="D10" s="3">
        <v>17811.315000000002</v>
      </c>
      <c r="E10" s="3">
        <v>18702</v>
      </c>
      <c r="F10" s="48">
        <f t="shared" si="0"/>
        <v>5.0006695182247825</v>
      </c>
      <c r="G10" s="46"/>
      <c r="H10" s="46"/>
      <c r="I10" s="46"/>
    </row>
    <row r="11" spans="1:12" x14ac:dyDescent="0.25">
      <c r="A11" s="44" t="s">
        <v>139</v>
      </c>
      <c r="B11" s="2">
        <v>72</v>
      </c>
      <c r="C11" s="2">
        <v>36</v>
      </c>
      <c r="D11" s="2">
        <v>887.55999999999972</v>
      </c>
      <c r="E11" s="2">
        <v>911</v>
      </c>
      <c r="F11" s="45">
        <f t="shared" si="0"/>
        <v>2.6409482175853185</v>
      </c>
      <c r="G11" s="46"/>
      <c r="H11" s="46"/>
      <c r="I11" s="46"/>
    </row>
    <row r="12" spans="1:12" x14ac:dyDescent="0.25">
      <c r="A12" s="47" t="s">
        <v>140</v>
      </c>
      <c r="B12" s="3">
        <v>915</v>
      </c>
      <c r="C12" s="3">
        <v>944</v>
      </c>
      <c r="D12" s="3">
        <v>14026.361000000001</v>
      </c>
      <c r="E12" s="3">
        <v>14155</v>
      </c>
      <c r="F12" s="48">
        <f t="shared" si="0"/>
        <v>0.91712312266879792</v>
      </c>
      <c r="G12" s="46"/>
      <c r="H12" s="46"/>
      <c r="I12" s="46"/>
    </row>
    <row r="13" spans="1:12" x14ac:dyDescent="0.25">
      <c r="A13" s="44" t="s">
        <v>141</v>
      </c>
      <c r="B13" s="2">
        <v>129</v>
      </c>
      <c r="C13" s="2">
        <v>125</v>
      </c>
      <c r="D13" s="2">
        <v>2458.326</v>
      </c>
      <c r="E13" s="2">
        <v>2114</v>
      </c>
      <c r="F13" s="45">
        <f t="shared" si="0"/>
        <v>-14.006523138102921</v>
      </c>
      <c r="G13" s="46"/>
      <c r="H13" s="46"/>
      <c r="I13" s="46"/>
    </row>
    <row r="14" spans="1:12" x14ac:dyDescent="0.25">
      <c r="A14" s="47" t="s">
        <v>142</v>
      </c>
      <c r="B14" s="3">
        <v>51</v>
      </c>
      <c r="C14" s="3">
        <v>34</v>
      </c>
      <c r="D14" s="3">
        <v>2187.4450000000002</v>
      </c>
      <c r="E14" s="3">
        <v>2168</v>
      </c>
      <c r="F14" s="48">
        <f t="shared" si="0"/>
        <v>-0.88893663612114437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0</v>
      </c>
      <c r="D15" s="2">
        <v>0</v>
      </c>
      <c r="E15" s="2">
        <v>0</v>
      </c>
      <c r="F15" s="45" t="e">
        <f t="shared" si="0"/>
        <v>#DIV/0!</v>
      </c>
      <c r="G15" s="46"/>
      <c r="H15" s="46"/>
      <c r="I15" s="46"/>
    </row>
    <row r="16" spans="1:12" x14ac:dyDescent="0.25">
      <c r="A16" s="47" t="s">
        <v>144</v>
      </c>
      <c r="B16" s="3">
        <v>22</v>
      </c>
      <c r="C16" s="3">
        <v>27</v>
      </c>
      <c r="D16" s="3">
        <v>504.06700000000001</v>
      </c>
      <c r="E16" s="3">
        <v>423</v>
      </c>
      <c r="F16" s="48">
        <f t="shared" si="0"/>
        <v>-16.082584259632156</v>
      </c>
      <c r="G16" s="46"/>
      <c r="H16" s="46"/>
      <c r="I16" s="46"/>
    </row>
    <row r="17" spans="1:9" x14ac:dyDescent="0.25">
      <c r="A17" s="44" t="s">
        <v>145</v>
      </c>
      <c r="B17" s="2">
        <v>73</v>
      </c>
      <c r="C17" s="2">
        <v>92</v>
      </c>
      <c r="D17" s="2">
        <v>3275.1109999999999</v>
      </c>
      <c r="E17" s="2">
        <v>3003</v>
      </c>
      <c r="F17" s="45">
        <f t="shared" si="0"/>
        <v>-8.3084512250119076</v>
      </c>
      <c r="G17" s="46"/>
      <c r="H17" s="46"/>
      <c r="I17" s="46"/>
    </row>
    <row r="18" spans="1:9" x14ac:dyDescent="0.25">
      <c r="A18" s="47" t="s">
        <v>146</v>
      </c>
      <c r="B18" s="3">
        <v>1</v>
      </c>
      <c r="C18" s="3">
        <v>2</v>
      </c>
      <c r="D18" s="3">
        <v>54.322000000000003</v>
      </c>
      <c r="E18" s="3">
        <v>44</v>
      </c>
      <c r="F18" s="48">
        <f t="shared" si="0"/>
        <v>-19.001509517322631</v>
      </c>
      <c r="G18" s="46"/>
      <c r="H18" s="46"/>
      <c r="I18" s="46"/>
    </row>
    <row r="19" spans="1:9" x14ac:dyDescent="0.25">
      <c r="A19" s="44" t="s">
        <v>147</v>
      </c>
      <c r="B19" s="2">
        <v>12</v>
      </c>
      <c r="C19" s="2">
        <v>23</v>
      </c>
      <c r="D19" s="2">
        <v>177.47800000000001</v>
      </c>
      <c r="E19" s="2">
        <v>229</v>
      </c>
      <c r="F19" s="45">
        <f t="shared" si="0"/>
        <v>29.030076967286078</v>
      </c>
      <c r="G19" s="46"/>
      <c r="H19" s="46"/>
      <c r="I19" s="46"/>
    </row>
    <row r="20" spans="1:9" x14ac:dyDescent="0.25">
      <c r="A20" s="47" t="s">
        <v>148</v>
      </c>
      <c r="B20" s="3">
        <v>134</v>
      </c>
      <c r="C20" s="3">
        <v>76</v>
      </c>
      <c r="D20" s="3">
        <v>8922.3410000000003</v>
      </c>
      <c r="E20" s="3">
        <v>14882</v>
      </c>
      <c r="F20" s="48">
        <f t="shared" si="0"/>
        <v>66.794790739336236</v>
      </c>
      <c r="G20" s="46"/>
      <c r="H20" s="46"/>
      <c r="I20" s="46"/>
    </row>
    <row r="21" spans="1:9" x14ac:dyDescent="0.25">
      <c r="A21" s="44" t="s">
        <v>149</v>
      </c>
      <c r="B21" s="2">
        <v>18</v>
      </c>
      <c r="C21" s="2">
        <v>21</v>
      </c>
      <c r="D21" s="2">
        <v>161.95099999999999</v>
      </c>
      <c r="E21" s="2">
        <v>178</v>
      </c>
      <c r="F21" s="45">
        <f t="shared" si="0"/>
        <v>9.9097875283264756</v>
      </c>
      <c r="G21" s="46"/>
      <c r="H21" s="46"/>
      <c r="I21" s="46"/>
    </row>
    <row r="22" spans="1:9" x14ac:dyDescent="0.25">
      <c r="A22" s="47" t="s">
        <v>150</v>
      </c>
      <c r="B22" s="3">
        <v>40</v>
      </c>
      <c r="C22" s="3">
        <v>42</v>
      </c>
      <c r="D22" s="3">
        <v>1282.7429999999999</v>
      </c>
      <c r="E22" s="3">
        <v>1203</v>
      </c>
      <c r="F22" s="48">
        <f t="shared" si="0"/>
        <v>-6.2165998956922692</v>
      </c>
      <c r="G22" s="46"/>
      <c r="H22" s="46"/>
      <c r="I22" s="46"/>
    </row>
    <row r="23" spans="1:9" x14ac:dyDescent="0.25">
      <c r="A23" s="44" t="s">
        <v>151</v>
      </c>
      <c r="B23" s="2">
        <v>188</v>
      </c>
      <c r="C23" s="2">
        <v>11</v>
      </c>
      <c r="D23" s="2">
        <v>586.03147999999999</v>
      </c>
      <c r="E23" s="2">
        <v>504</v>
      </c>
      <c r="F23" s="45">
        <f t="shared" si="0"/>
        <v>-13.997794111674679</v>
      </c>
      <c r="G23" s="46"/>
      <c r="H23" s="46"/>
      <c r="I23" s="46"/>
    </row>
    <row r="24" spans="1:9" x14ac:dyDescent="0.25">
      <c r="A24" s="47" t="s">
        <v>152</v>
      </c>
      <c r="B24" s="3">
        <v>200</v>
      </c>
      <c r="C24" s="3">
        <v>179</v>
      </c>
      <c r="D24" s="3">
        <v>1895.2629999999999</v>
      </c>
      <c r="E24" s="3">
        <v>2731</v>
      </c>
      <c r="F24" s="48">
        <f t="shared" si="0"/>
        <v>44.096096425667582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35</v>
      </c>
      <c r="C26" s="3">
        <v>83</v>
      </c>
      <c r="D26" s="3">
        <v>1086.5355999999999</v>
      </c>
      <c r="E26" s="3">
        <v>1337</v>
      </c>
      <c r="F26" s="48">
        <f t="shared" si="0"/>
        <v>23.051651505942374</v>
      </c>
      <c r="G26" s="46"/>
      <c r="H26" s="46"/>
      <c r="I26" s="46"/>
    </row>
    <row r="27" spans="1:9" x14ac:dyDescent="0.25">
      <c r="A27" s="44" t="s">
        <v>155</v>
      </c>
      <c r="B27" s="2">
        <v>1546</v>
      </c>
      <c r="C27" s="2">
        <v>1408</v>
      </c>
      <c r="D27" s="2">
        <v>20461.645</v>
      </c>
      <c r="E27" s="2">
        <v>18811</v>
      </c>
      <c r="F27" s="45">
        <f t="shared" si="0"/>
        <v>-8.0670200269821919</v>
      </c>
      <c r="G27" s="46"/>
      <c r="H27" s="46"/>
      <c r="I27" s="46"/>
    </row>
    <row r="28" spans="1:9" x14ac:dyDescent="0.25">
      <c r="A28" s="47" t="s">
        <v>156</v>
      </c>
      <c r="B28" s="3">
        <v>139</v>
      </c>
      <c r="C28" s="3">
        <v>200</v>
      </c>
      <c r="D28" s="3">
        <v>4546.9050000000007</v>
      </c>
      <c r="E28" s="3">
        <v>3502</v>
      </c>
      <c r="F28" s="48">
        <f t="shared" si="0"/>
        <v>-22.980576897911888</v>
      </c>
      <c r="G28" s="46"/>
      <c r="H28" s="46"/>
      <c r="I28" s="46"/>
    </row>
    <row r="29" spans="1:9" x14ac:dyDescent="0.25">
      <c r="A29" s="44" t="s">
        <v>157</v>
      </c>
      <c r="B29" s="2">
        <v>220</v>
      </c>
      <c r="C29" s="2">
        <v>222</v>
      </c>
      <c r="D29" s="2">
        <v>4493.567</v>
      </c>
      <c r="E29" s="2">
        <v>5366</v>
      </c>
      <c r="F29" s="45">
        <f t="shared" si="0"/>
        <v>19.415155042753341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48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111</v>
      </c>
      <c r="C31" s="2">
        <v>152</v>
      </c>
      <c r="D31" s="2">
        <v>1728.8620000000001</v>
      </c>
      <c r="E31" s="2">
        <v>2093</v>
      </c>
      <c r="F31" s="45">
        <f t="shared" si="0"/>
        <v>21.062294156502944</v>
      </c>
      <c r="G31" s="46"/>
      <c r="H31" s="46"/>
      <c r="I31" s="46"/>
    </row>
    <row r="32" spans="1:9" x14ac:dyDescent="0.25">
      <c r="A32" s="47" t="s">
        <v>160</v>
      </c>
      <c r="B32" s="3">
        <v>40</v>
      </c>
      <c r="C32" s="3">
        <v>45</v>
      </c>
      <c r="D32" s="3">
        <v>1516.2329999999999</v>
      </c>
      <c r="E32" s="3">
        <v>1057</v>
      </c>
      <c r="F32" s="48">
        <f t="shared" si="0"/>
        <v>-30.287759203235908</v>
      </c>
      <c r="G32" s="46"/>
      <c r="H32" s="46"/>
      <c r="I32" s="46"/>
    </row>
    <row r="33" spans="1:9" x14ac:dyDescent="0.25">
      <c r="A33" s="44" t="s">
        <v>161</v>
      </c>
      <c r="B33" s="2">
        <v>2771</v>
      </c>
      <c r="C33" s="2">
        <v>2867</v>
      </c>
      <c r="D33" s="2">
        <v>36796.39</v>
      </c>
      <c r="E33" s="2">
        <v>36581</v>
      </c>
      <c r="F33" s="45">
        <f t="shared" si="0"/>
        <v>-0.5853563352274449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9125</v>
      </c>
      <c r="C35" s="50">
        <f t="shared" ref="C35:E35" si="1">SUM(C7:C34)</f>
        <v>8712</v>
      </c>
      <c r="D35" s="50">
        <f t="shared" si="1"/>
        <v>163355.93308000002</v>
      </c>
      <c r="E35" s="50">
        <f t="shared" si="1"/>
        <v>162962</v>
      </c>
      <c r="F35" s="51">
        <f t="shared" ref="F35" si="2">((E35*100)/D35)-100</f>
        <v>-0.24115015143472363</v>
      </c>
      <c r="G35" s="46"/>
      <c r="H35" s="46"/>
      <c r="I35" s="46"/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28331</v>
      </c>
      <c r="C39" s="55">
        <f t="shared" si="4"/>
        <v>33299</v>
      </c>
      <c r="D39" s="55">
        <f>_xlfn.RANK.EQ(B39,$B$39:$B$66)+COUNTIF($B$39:$B$66,B39)-1</f>
        <v>2</v>
      </c>
      <c r="E39" s="54" t="str">
        <f t="shared" ref="E39:E66" si="6">INDEX($A$39:$B$66,MATCH(ROW()-38,$D$39:$D$66,0),1)</f>
        <v>Vigo</v>
      </c>
      <c r="F39" s="54">
        <f>LOOKUP(E39,$A$39:$A$66,$B$39:$B$66)</f>
        <v>36581</v>
      </c>
      <c r="G39" s="54">
        <f>LOOKUP(E39,$A$39:$A$66,$C$39:$C$66)</f>
        <v>36796.39</v>
      </c>
    </row>
    <row r="40" spans="1:9" x14ac:dyDescent="0.25">
      <c r="A40" s="54" t="str">
        <f t="shared" si="5"/>
        <v>Alicante</v>
      </c>
      <c r="B40" s="55">
        <f t="shared" si="3"/>
        <v>714</v>
      </c>
      <c r="C40" s="55">
        <f t="shared" si="4"/>
        <v>1281.5550000000001</v>
      </c>
      <c r="D40" s="55">
        <f t="shared" ref="D40:D66" si="7">_xlfn.RANK.EQ(B40,$B$39:$B$66)+COUNTIF($B$39:$B$66,B40)-1</f>
        <v>19</v>
      </c>
      <c r="E40" s="54" t="str">
        <f t="shared" si="6"/>
        <v>A Coruña</v>
      </c>
      <c r="F40" s="54">
        <f t="shared" ref="F40:F55" si="8">LOOKUP(E40,$A$39:$A$66,$B$39:$B$66)</f>
        <v>28331</v>
      </c>
      <c r="G40" s="54">
        <f t="shared" ref="G40:G66" si="9">LOOKUP(E40,$A$39:$A$66,$C$39:$C$66)</f>
        <v>33299</v>
      </c>
    </row>
    <row r="41" spans="1:9" x14ac:dyDescent="0.25">
      <c r="A41" s="54" t="str">
        <f t="shared" si="5"/>
        <v>Almería</v>
      </c>
      <c r="B41" s="55">
        <f t="shared" si="3"/>
        <v>3923</v>
      </c>
      <c r="C41" s="55">
        <f t="shared" si="4"/>
        <v>3914.9259999999999</v>
      </c>
      <c r="D41" s="55">
        <f t="shared" si="7"/>
        <v>8</v>
      </c>
      <c r="E41" s="54" t="str">
        <f t="shared" si="6"/>
        <v>Pasaia</v>
      </c>
      <c r="F41" s="54">
        <f t="shared" si="8"/>
        <v>18811</v>
      </c>
      <c r="G41" s="54">
        <f t="shared" si="9"/>
        <v>20461.645</v>
      </c>
    </row>
    <row r="42" spans="1:9" x14ac:dyDescent="0.25">
      <c r="A42" s="54" t="str">
        <f t="shared" si="5"/>
        <v>Avilés</v>
      </c>
      <c r="B42" s="55">
        <f t="shared" si="3"/>
        <v>18702</v>
      </c>
      <c r="C42" s="55">
        <f t="shared" si="4"/>
        <v>17811.315000000002</v>
      </c>
      <c r="D42" s="55">
        <f t="shared" si="7"/>
        <v>4</v>
      </c>
      <c r="E42" s="54" t="str">
        <f t="shared" si="6"/>
        <v>Avilés</v>
      </c>
      <c r="F42" s="54">
        <f t="shared" si="8"/>
        <v>18702</v>
      </c>
      <c r="G42" s="54">
        <f t="shared" si="9"/>
        <v>17811.315000000002</v>
      </c>
    </row>
    <row r="43" spans="1:9" x14ac:dyDescent="0.25">
      <c r="A43" s="54" t="str">
        <f t="shared" si="5"/>
        <v>Bahía de Algeciras</v>
      </c>
      <c r="B43" s="55">
        <f t="shared" si="3"/>
        <v>911</v>
      </c>
      <c r="C43" s="55">
        <f t="shared" si="4"/>
        <v>887.55999999999972</v>
      </c>
      <c r="D43" s="55">
        <f t="shared" si="7"/>
        <v>18</v>
      </c>
      <c r="E43" s="54" t="str">
        <f t="shared" si="6"/>
        <v>Gijón</v>
      </c>
      <c r="F43" s="54">
        <f t="shared" si="8"/>
        <v>14882</v>
      </c>
      <c r="G43" s="54">
        <f t="shared" si="9"/>
        <v>8922.3410000000003</v>
      </c>
    </row>
    <row r="44" spans="1:9" x14ac:dyDescent="0.25">
      <c r="A44" s="54" t="str">
        <f t="shared" si="5"/>
        <v>Bahía de Cádiz</v>
      </c>
      <c r="B44" s="55">
        <f t="shared" si="3"/>
        <v>14155</v>
      </c>
      <c r="C44" s="55">
        <f t="shared" si="4"/>
        <v>14026.361000000001</v>
      </c>
      <c r="D44" s="55">
        <f t="shared" si="7"/>
        <v>6</v>
      </c>
      <c r="E44" s="54" t="str">
        <f t="shared" si="6"/>
        <v>Bahía de Cádiz</v>
      </c>
      <c r="F44" s="54">
        <f t="shared" si="8"/>
        <v>14155</v>
      </c>
      <c r="G44" s="54">
        <f t="shared" si="9"/>
        <v>14026.361000000001</v>
      </c>
    </row>
    <row r="45" spans="1:9" x14ac:dyDescent="0.25">
      <c r="A45" s="54" t="str">
        <f t="shared" si="5"/>
        <v>Baleares</v>
      </c>
      <c r="B45" s="55">
        <f t="shared" si="3"/>
        <v>2114</v>
      </c>
      <c r="C45" s="55">
        <f t="shared" si="4"/>
        <v>2458.326</v>
      </c>
      <c r="D45" s="55">
        <f t="shared" si="7"/>
        <v>13</v>
      </c>
      <c r="E45" s="54" t="str">
        <f t="shared" si="6"/>
        <v>Santander</v>
      </c>
      <c r="F45" s="54">
        <f t="shared" si="8"/>
        <v>5366</v>
      </c>
      <c r="G45" s="54">
        <f t="shared" si="9"/>
        <v>4493.567</v>
      </c>
    </row>
    <row r="46" spans="1:9" x14ac:dyDescent="0.25">
      <c r="A46" s="54" t="str">
        <f t="shared" si="5"/>
        <v>Barcelona</v>
      </c>
      <c r="B46" s="55">
        <f t="shared" si="3"/>
        <v>2168</v>
      </c>
      <c r="C46" s="55">
        <f t="shared" si="4"/>
        <v>2187.4450000000002</v>
      </c>
      <c r="D46" s="55">
        <f t="shared" si="7"/>
        <v>12</v>
      </c>
      <c r="E46" s="54" t="str">
        <f t="shared" si="6"/>
        <v>Almería</v>
      </c>
      <c r="F46" s="54">
        <f t="shared" si="8"/>
        <v>3923</v>
      </c>
      <c r="G46" s="54">
        <f t="shared" si="9"/>
        <v>3914.9259999999999</v>
      </c>
    </row>
    <row r="47" spans="1:9" x14ac:dyDescent="0.25">
      <c r="A47" s="54" t="str">
        <f t="shared" si="5"/>
        <v>Bilbao</v>
      </c>
      <c r="B47" s="55">
        <f t="shared" si="3"/>
        <v>0</v>
      </c>
      <c r="C47" s="55">
        <f t="shared" si="4"/>
        <v>0</v>
      </c>
      <c r="D47" s="55">
        <f t="shared" si="7"/>
        <v>28</v>
      </c>
      <c r="E47" s="54" t="str">
        <f t="shared" si="6"/>
        <v>Santa Cruz de Tenerife</v>
      </c>
      <c r="F47" s="54">
        <f t="shared" si="8"/>
        <v>3502</v>
      </c>
      <c r="G47" s="54">
        <f t="shared" si="9"/>
        <v>4546.9050000000007</v>
      </c>
    </row>
    <row r="48" spans="1:9" x14ac:dyDescent="0.25">
      <c r="A48" s="54" t="str">
        <f t="shared" si="5"/>
        <v>Cartagena</v>
      </c>
      <c r="B48" s="55">
        <f t="shared" si="3"/>
        <v>423</v>
      </c>
      <c r="C48" s="55">
        <f t="shared" si="4"/>
        <v>504.06700000000001</v>
      </c>
      <c r="D48" s="55">
        <f t="shared" si="7"/>
        <v>21</v>
      </c>
      <c r="E48" s="54" t="str">
        <f t="shared" si="6"/>
        <v>Castellón</v>
      </c>
      <c r="F48" s="54">
        <f t="shared" si="8"/>
        <v>3003</v>
      </c>
      <c r="G48" s="54">
        <f t="shared" si="9"/>
        <v>3275.1109999999999</v>
      </c>
    </row>
    <row r="49" spans="1:7" x14ac:dyDescent="0.25">
      <c r="A49" s="54" t="str">
        <f t="shared" si="5"/>
        <v>Castellón</v>
      </c>
      <c r="B49" s="55">
        <f t="shared" si="3"/>
        <v>3003</v>
      </c>
      <c r="C49" s="55">
        <f t="shared" si="4"/>
        <v>3275.1109999999999</v>
      </c>
      <c r="D49" s="55">
        <f t="shared" si="7"/>
        <v>10</v>
      </c>
      <c r="E49" s="54" t="str">
        <f t="shared" si="6"/>
        <v>Marín y Ría de Pontevedra</v>
      </c>
      <c r="F49" s="54">
        <f t="shared" si="8"/>
        <v>2731</v>
      </c>
      <c r="G49" s="54">
        <f t="shared" si="9"/>
        <v>1895.2629999999999</v>
      </c>
    </row>
    <row r="50" spans="1:7" x14ac:dyDescent="0.25">
      <c r="A50" s="54" t="str">
        <f t="shared" si="5"/>
        <v>Ceuta</v>
      </c>
      <c r="B50" s="55">
        <f t="shared" si="3"/>
        <v>44</v>
      </c>
      <c r="C50" s="55">
        <f t="shared" si="4"/>
        <v>54.322000000000003</v>
      </c>
      <c r="D50" s="55">
        <f t="shared" si="7"/>
        <v>24</v>
      </c>
      <c r="E50" s="54" t="str">
        <f t="shared" si="6"/>
        <v>Barcelona</v>
      </c>
      <c r="F50" s="54">
        <f t="shared" si="8"/>
        <v>2168</v>
      </c>
      <c r="G50" s="54">
        <f t="shared" si="9"/>
        <v>2187.4450000000002</v>
      </c>
    </row>
    <row r="51" spans="1:7" x14ac:dyDescent="0.25">
      <c r="A51" s="54" t="str">
        <f t="shared" si="5"/>
        <v>Ferrol-San Cibrao</v>
      </c>
      <c r="B51" s="55">
        <f t="shared" si="3"/>
        <v>229</v>
      </c>
      <c r="C51" s="55">
        <f t="shared" si="4"/>
        <v>177.47800000000001</v>
      </c>
      <c r="D51" s="55">
        <f t="shared" si="7"/>
        <v>22</v>
      </c>
      <c r="E51" s="54" t="str">
        <f t="shared" si="6"/>
        <v>Baleares</v>
      </c>
      <c r="F51" s="54">
        <f t="shared" si="8"/>
        <v>2114</v>
      </c>
      <c r="G51" s="54">
        <f t="shared" si="9"/>
        <v>2458.326</v>
      </c>
    </row>
    <row r="52" spans="1:7" x14ac:dyDescent="0.25">
      <c r="A52" s="54" t="str">
        <f t="shared" si="5"/>
        <v>Gijón</v>
      </c>
      <c r="B52" s="55">
        <f t="shared" si="3"/>
        <v>14882</v>
      </c>
      <c r="C52" s="55">
        <f t="shared" si="4"/>
        <v>8922.3410000000003</v>
      </c>
      <c r="D52" s="55">
        <f t="shared" si="7"/>
        <v>5</v>
      </c>
      <c r="E52" s="54" t="str">
        <f t="shared" si="6"/>
        <v>Tarragona</v>
      </c>
      <c r="F52" s="54">
        <f t="shared" si="8"/>
        <v>2093</v>
      </c>
      <c r="G52" s="54">
        <f t="shared" si="9"/>
        <v>1728.8620000000001</v>
      </c>
    </row>
    <row r="53" spans="1:7" x14ac:dyDescent="0.25">
      <c r="A53" s="54" t="str">
        <f t="shared" si="5"/>
        <v>Huelva</v>
      </c>
      <c r="B53" s="55">
        <f t="shared" si="3"/>
        <v>178</v>
      </c>
      <c r="C53" s="55">
        <f t="shared" si="4"/>
        <v>161.95099999999999</v>
      </c>
      <c r="D53" s="55">
        <f t="shared" si="7"/>
        <v>23</v>
      </c>
      <c r="E53" s="54" t="str">
        <f t="shared" si="6"/>
        <v>Motril</v>
      </c>
      <c r="F53" s="54">
        <f t="shared" si="8"/>
        <v>1337</v>
      </c>
      <c r="G53" s="54">
        <f t="shared" si="9"/>
        <v>1086.5355999999999</v>
      </c>
    </row>
    <row r="54" spans="1:7" x14ac:dyDescent="0.25">
      <c r="A54" s="54" t="str">
        <f t="shared" si="5"/>
        <v>Las Palmas</v>
      </c>
      <c r="B54" s="55">
        <f t="shared" si="3"/>
        <v>1203</v>
      </c>
      <c r="C54" s="55">
        <f t="shared" si="4"/>
        <v>1282.7429999999999</v>
      </c>
      <c r="D54" s="55">
        <f t="shared" si="7"/>
        <v>16</v>
      </c>
      <c r="E54" s="54" t="str">
        <f t="shared" si="6"/>
        <v>Las Palmas</v>
      </c>
      <c r="F54" s="54">
        <f t="shared" si="8"/>
        <v>1203</v>
      </c>
      <c r="G54" s="54">
        <f t="shared" si="9"/>
        <v>1282.7429999999999</v>
      </c>
    </row>
    <row r="55" spans="1:7" x14ac:dyDescent="0.25">
      <c r="A55" s="54" t="str">
        <f t="shared" si="5"/>
        <v>Málaga</v>
      </c>
      <c r="B55" s="55">
        <f t="shared" si="3"/>
        <v>504</v>
      </c>
      <c r="C55" s="55">
        <f t="shared" si="4"/>
        <v>586.03147999999999</v>
      </c>
      <c r="D55" s="55">
        <f t="shared" si="7"/>
        <v>20</v>
      </c>
      <c r="E55" s="54" t="str">
        <f t="shared" si="6"/>
        <v>Valencia</v>
      </c>
      <c r="F55" s="54">
        <f t="shared" si="8"/>
        <v>1057</v>
      </c>
      <c r="G55" s="54">
        <f t="shared" si="9"/>
        <v>1516.2329999999999</v>
      </c>
    </row>
    <row r="56" spans="1:7" x14ac:dyDescent="0.25">
      <c r="A56" s="54" t="str">
        <f t="shared" si="5"/>
        <v>Marín y Ría de Pontevedra</v>
      </c>
      <c r="B56" s="55">
        <f t="shared" si="3"/>
        <v>2731</v>
      </c>
      <c r="C56" s="55">
        <f t="shared" si="4"/>
        <v>1895.2629999999999</v>
      </c>
      <c r="D56" s="55">
        <f t="shared" si="7"/>
        <v>11</v>
      </c>
      <c r="E56" s="54" t="str">
        <f t="shared" si="6"/>
        <v>Bahía de Algeciras</v>
      </c>
      <c r="F56" s="54">
        <f t="shared" ref="F56:F66" si="10">LOOKUP(E56,$A$39:$A$66,$B$39:$B$66)</f>
        <v>911</v>
      </c>
      <c r="G56" s="54">
        <f t="shared" si="9"/>
        <v>887.55999999999972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Alicante</v>
      </c>
      <c r="F57" s="54">
        <f t="shared" si="10"/>
        <v>714</v>
      </c>
      <c r="G57" s="54">
        <f t="shared" si="9"/>
        <v>1281.5550000000001</v>
      </c>
    </row>
    <row r="58" spans="1:7" x14ac:dyDescent="0.25">
      <c r="A58" s="54" t="str">
        <f t="shared" si="5"/>
        <v>Motril</v>
      </c>
      <c r="B58" s="55">
        <f t="shared" si="3"/>
        <v>1337</v>
      </c>
      <c r="C58" s="55">
        <f t="shared" si="4"/>
        <v>1086.5355999999999</v>
      </c>
      <c r="D58" s="55">
        <f t="shared" si="7"/>
        <v>15</v>
      </c>
      <c r="E58" s="54" t="str">
        <f t="shared" si="6"/>
        <v>Málaga</v>
      </c>
      <c r="F58" s="54">
        <f t="shared" si="10"/>
        <v>504</v>
      </c>
      <c r="G58" s="54">
        <f t="shared" si="9"/>
        <v>586.03147999999999</v>
      </c>
    </row>
    <row r="59" spans="1:7" x14ac:dyDescent="0.25">
      <c r="A59" s="54" t="str">
        <f t="shared" si="5"/>
        <v>Pasaia</v>
      </c>
      <c r="B59" s="55">
        <f t="shared" si="3"/>
        <v>18811</v>
      </c>
      <c r="C59" s="55">
        <f t="shared" si="4"/>
        <v>20461.645</v>
      </c>
      <c r="D59" s="55">
        <f t="shared" si="7"/>
        <v>3</v>
      </c>
      <c r="E59" s="54" t="str">
        <f t="shared" si="6"/>
        <v>Cartagena</v>
      </c>
      <c r="F59" s="54">
        <f t="shared" si="10"/>
        <v>423</v>
      </c>
      <c r="G59" s="54">
        <f t="shared" si="9"/>
        <v>504.06700000000001</v>
      </c>
    </row>
    <row r="60" spans="1:7" x14ac:dyDescent="0.25">
      <c r="A60" s="54" t="str">
        <f t="shared" si="5"/>
        <v>Santa Cruz de Tenerife</v>
      </c>
      <c r="B60" s="55">
        <f t="shared" si="3"/>
        <v>3502</v>
      </c>
      <c r="C60" s="55">
        <f t="shared" si="4"/>
        <v>4546.9050000000007</v>
      </c>
      <c r="D60" s="55">
        <f t="shared" si="7"/>
        <v>9</v>
      </c>
      <c r="E60" s="54" t="str">
        <f t="shared" si="6"/>
        <v>Ferrol-San Cibrao</v>
      </c>
      <c r="F60" s="54">
        <f t="shared" si="10"/>
        <v>229</v>
      </c>
      <c r="G60" s="54">
        <f t="shared" si="9"/>
        <v>177.47800000000001</v>
      </c>
    </row>
    <row r="61" spans="1:7" x14ac:dyDescent="0.25">
      <c r="A61" s="54" t="str">
        <f t="shared" si="5"/>
        <v>Santander</v>
      </c>
      <c r="B61" s="55">
        <f t="shared" si="3"/>
        <v>5366</v>
      </c>
      <c r="C61" s="55">
        <f t="shared" si="4"/>
        <v>4493.567</v>
      </c>
      <c r="D61" s="55">
        <f t="shared" si="7"/>
        <v>7</v>
      </c>
      <c r="E61" s="54" t="str">
        <f t="shared" si="6"/>
        <v>Huelva</v>
      </c>
      <c r="F61" s="54">
        <f t="shared" si="10"/>
        <v>178</v>
      </c>
      <c r="G61" s="54">
        <f t="shared" si="9"/>
        <v>161.95099999999999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str">
        <f t="shared" si="6"/>
        <v>Ceuta</v>
      </c>
      <c r="F62" s="54">
        <f t="shared" si="10"/>
        <v>44</v>
      </c>
      <c r="G62" s="54">
        <f t="shared" si="9"/>
        <v>54.322000000000003</v>
      </c>
    </row>
    <row r="63" spans="1:7" x14ac:dyDescent="0.25">
      <c r="A63" s="54" t="str">
        <f t="shared" si="5"/>
        <v>Tarragona</v>
      </c>
      <c r="B63" s="55">
        <f t="shared" si="3"/>
        <v>2093</v>
      </c>
      <c r="C63" s="55">
        <f t="shared" si="4"/>
        <v>1728.8620000000001</v>
      </c>
      <c r="D63" s="55">
        <f t="shared" si="7"/>
        <v>14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1057</v>
      </c>
      <c r="C64" s="55">
        <f t="shared" si="4"/>
        <v>1516.2329999999999</v>
      </c>
      <c r="D64" s="55">
        <f t="shared" si="7"/>
        <v>17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36581</v>
      </c>
      <c r="C65" s="55">
        <f t="shared" si="4"/>
        <v>36796.39</v>
      </c>
      <c r="D65" s="55">
        <f t="shared" si="7"/>
        <v>1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Bilbao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99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21205</v>
      </c>
      <c r="C7" s="2">
        <v>26634</v>
      </c>
      <c r="D7" s="2">
        <v>61164</v>
      </c>
      <c r="E7" s="2">
        <v>65672</v>
      </c>
      <c r="F7" s="45">
        <f>((E7*100)/D7)-100</f>
        <v>7.370348571054862</v>
      </c>
      <c r="G7" s="46"/>
      <c r="H7" s="46"/>
      <c r="I7" s="46"/>
    </row>
    <row r="8" spans="1:12" x14ac:dyDescent="0.25">
      <c r="A8" s="47" t="s">
        <v>136</v>
      </c>
      <c r="B8" s="3">
        <v>1616</v>
      </c>
      <c r="C8" s="3">
        <v>1792</v>
      </c>
      <c r="D8" s="3">
        <v>14635</v>
      </c>
      <c r="E8" s="3">
        <v>12494</v>
      </c>
      <c r="F8" s="48">
        <f t="shared" ref="F8:F34" si="0">((E8*100)/D8)-100</f>
        <v>-14.629313290058079</v>
      </c>
      <c r="G8" s="46"/>
      <c r="H8" s="46"/>
      <c r="I8" s="46"/>
    </row>
    <row r="9" spans="1:12" x14ac:dyDescent="0.25">
      <c r="A9" s="44" t="s">
        <v>137</v>
      </c>
      <c r="B9" s="2">
        <v>2804</v>
      </c>
      <c r="C9" s="2">
        <v>4433</v>
      </c>
      <c r="D9" s="2">
        <v>40747</v>
      </c>
      <c r="E9" s="2">
        <v>44833</v>
      </c>
      <c r="F9" s="45">
        <f t="shared" si="0"/>
        <v>10.027732102976913</v>
      </c>
      <c r="G9" s="46"/>
      <c r="H9" s="46"/>
      <c r="I9" s="46"/>
    </row>
    <row r="10" spans="1:12" x14ac:dyDescent="0.25">
      <c r="A10" s="47" t="s">
        <v>138</v>
      </c>
      <c r="B10" s="3">
        <v>3622</v>
      </c>
      <c r="C10" s="3">
        <v>4009</v>
      </c>
      <c r="D10" s="3">
        <v>53086</v>
      </c>
      <c r="E10" s="3">
        <v>56726</v>
      </c>
      <c r="F10" s="48">
        <f t="shared" si="0"/>
        <v>6.8567984025920197</v>
      </c>
      <c r="G10" s="46"/>
      <c r="H10" s="46"/>
      <c r="I10" s="46"/>
    </row>
    <row r="11" spans="1:12" x14ac:dyDescent="0.25">
      <c r="A11" s="44" t="s">
        <v>139</v>
      </c>
      <c r="B11" s="2">
        <v>179530</v>
      </c>
      <c r="C11" s="2">
        <v>319683</v>
      </c>
      <c r="D11" s="2">
        <v>1982166</v>
      </c>
      <c r="E11" s="2">
        <v>3108689</v>
      </c>
      <c r="F11" s="45">
        <f t="shared" si="0"/>
        <v>56.832929229943403</v>
      </c>
      <c r="G11" s="46"/>
      <c r="H11" s="46"/>
      <c r="I11" s="46"/>
    </row>
    <row r="12" spans="1:12" x14ac:dyDescent="0.25">
      <c r="A12" s="47" t="s">
        <v>140</v>
      </c>
      <c r="B12" s="3">
        <v>5167</v>
      </c>
      <c r="C12" s="3">
        <v>6780</v>
      </c>
      <c r="D12" s="3">
        <v>74594</v>
      </c>
      <c r="E12" s="3">
        <v>101904</v>
      </c>
      <c r="F12" s="48">
        <f t="shared" si="0"/>
        <v>36.611523715044115</v>
      </c>
      <c r="G12" s="46"/>
      <c r="H12" s="46"/>
      <c r="I12" s="46"/>
    </row>
    <row r="13" spans="1:12" x14ac:dyDescent="0.25">
      <c r="A13" s="44" t="s">
        <v>141</v>
      </c>
      <c r="B13" s="2">
        <v>2766</v>
      </c>
      <c r="C13" s="2">
        <v>3683</v>
      </c>
      <c r="D13" s="2">
        <v>37533</v>
      </c>
      <c r="E13" s="2">
        <v>43275</v>
      </c>
      <c r="F13" s="45">
        <f t="shared" si="0"/>
        <v>15.298537287187273</v>
      </c>
      <c r="G13" s="46"/>
      <c r="H13" s="46"/>
      <c r="I13" s="46"/>
    </row>
    <row r="14" spans="1:12" x14ac:dyDescent="0.25">
      <c r="A14" s="47" t="s">
        <v>142</v>
      </c>
      <c r="B14" s="3">
        <v>95691</v>
      </c>
      <c r="C14" s="3">
        <v>102519</v>
      </c>
      <c r="D14" s="3">
        <v>1024041.2299999999</v>
      </c>
      <c r="E14" s="3">
        <v>1435122</v>
      </c>
      <c r="F14" s="48">
        <f t="shared" si="0"/>
        <v>40.142990141129388</v>
      </c>
      <c r="G14" s="46"/>
      <c r="H14" s="46"/>
      <c r="I14" s="46"/>
    </row>
    <row r="15" spans="1:12" x14ac:dyDescent="0.25">
      <c r="A15" s="44" t="s">
        <v>143</v>
      </c>
      <c r="B15" s="2">
        <v>6083</v>
      </c>
      <c r="C15" s="2">
        <v>8108</v>
      </c>
      <c r="D15" s="2">
        <v>101056</v>
      </c>
      <c r="E15" s="2">
        <v>116474</v>
      </c>
      <c r="F15" s="45">
        <f t="shared" si="0"/>
        <v>15.256887270424315</v>
      </c>
      <c r="G15" s="46"/>
      <c r="H15" s="46"/>
      <c r="I15" s="46"/>
    </row>
    <row r="16" spans="1:12" x14ac:dyDescent="0.25">
      <c r="A16" s="47" t="s">
        <v>144</v>
      </c>
      <c r="B16" s="3">
        <v>14854</v>
      </c>
      <c r="C16" s="3">
        <v>17799</v>
      </c>
      <c r="D16" s="3">
        <v>185950</v>
      </c>
      <c r="E16" s="3">
        <v>177157</v>
      </c>
      <c r="F16" s="48">
        <f t="shared" si="0"/>
        <v>-4.7286905082011259</v>
      </c>
      <c r="G16" s="46"/>
      <c r="H16" s="46"/>
      <c r="I16" s="46"/>
    </row>
    <row r="17" spans="1:9" x14ac:dyDescent="0.25">
      <c r="A17" s="44" t="s">
        <v>145</v>
      </c>
      <c r="B17" s="2">
        <v>2728</v>
      </c>
      <c r="C17" s="2">
        <v>2028</v>
      </c>
      <c r="D17" s="2">
        <v>31537</v>
      </c>
      <c r="E17" s="2">
        <v>32233</v>
      </c>
      <c r="F17" s="45">
        <f t="shared" si="0"/>
        <v>2.2069315407299399</v>
      </c>
      <c r="G17" s="46"/>
      <c r="H17" s="46"/>
      <c r="I17" s="46"/>
    </row>
    <row r="18" spans="1:9" x14ac:dyDescent="0.25">
      <c r="A18" s="47" t="s">
        <v>146</v>
      </c>
      <c r="B18" s="3">
        <v>42580</v>
      </c>
      <c r="C18" s="3">
        <v>58162</v>
      </c>
      <c r="D18" s="3">
        <v>555985</v>
      </c>
      <c r="E18" s="3">
        <v>478899</v>
      </c>
      <c r="F18" s="48">
        <f t="shared" si="0"/>
        <v>-13.864762538557699</v>
      </c>
      <c r="G18" s="46"/>
      <c r="H18" s="46"/>
      <c r="I18" s="46"/>
    </row>
    <row r="19" spans="1:9" x14ac:dyDescent="0.25">
      <c r="A19" s="44" t="s">
        <v>147</v>
      </c>
      <c r="B19" s="2">
        <v>967</v>
      </c>
      <c r="C19" s="2">
        <v>955</v>
      </c>
      <c r="D19" s="2">
        <v>13728</v>
      </c>
      <c r="E19" s="2">
        <v>14881</v>
      </c>
      <c r="F19" s="45">
        <f t="shared" si="0"/>
        <v>8.3988927738927686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19313</v>
      </c>
      <c r="E20" s="3">
        <v>34773</v>
      </c>
      <c r="F20" s="48">
        <f t="shared" si="0"/>
        <v>80.049707450939792</v>
      </c>
      <c r="G20" s="46"/>
      <c r="H20" s="46"/>
      <c r="I20" s="46"/>
    </row>
    <row r="21" spans="1:9" x14ac:dyDescent="0.25">
      <c r="A21" s="44" t="s">
        <v>149</v>
      </c>
      <c r="B21" s="2">
        <v>13679</v>
      </c>
      <c r="C21" s="2">
        <v>17487</v>
      </c>
      <c r="D21" s="2">
        <v>156752</v>
      </c>
      <c r="E21" s="2">
        <v>210753</v>
      </c>
      <c r="F21" s="45">
        <f t="shared" si="0"/>
        <v>34.449959171174839</v>
      </c>
      <c r="G21" s="46"/>
      <c r="H21" s="46"/>
      <c r="I21" s="46"/>
    </row>
    <row r="22" spans="1:9" x14ac:dyDescent="0.25">
      <c r="A22" s="47" t="s">
        <v>150</v>
      </c>
      <c r="B22" s="3">
        <v>184257</v>
      </c>
      <c r="C22" s="3">
        <v>229951</v>
      </c>
      <c r="D22" s="3">
        <v>2329507</v>
      </c>
      <c r="E22" s="3">
        <v>2278145</v>
      </c>
      <c r="F22" s="48">
        <f t="shared" si="0"/>
        <v>-2.2048442009403715</v>
      </c>
      <c r="G22" s="46"/>
      <c r="H22" s="46"/>
      <c r="I22" s="46"/>
    </row>
    <row r="23" spans="1:9" x14ac:dyDescent="0.25">
      <c r="A23" s="44" t="s">
        <v>151</v>
      </c>
      <c r="B23" s="2">
        <v>2551</v>
      </c>
      <c r="C23" s="2">
        <v>5429</v>
      </c>
      <c r="D23" s="2">
        <v>61677</v>
      </c>
      <c r="E23" s="2">
        <v>63991</v>
      </c>
      <c r="F23" s="45">
        <f t="shared" si="0"/>
        <v>3.7518037518037488</v>
      </c>
      <c r="G23" s="46"/>
      <c r="H23" s="46"/>
      <c r="I23" s="46"/>
    </row>
    <row r="24" spans="1:9" x14ac:dyDescent="0.25">
      <c r="A24" s="47" t="s">
        <v>152</v>
      </c>
      <c r="B24" s="3">
        <v>2603</v>
      </c>
      <c r="C24" s="3">
        <v>2767</v>
      </c>
      <c r="D24" s="3">
        <v>29188</v>
      </c>
      <c r="E24" s="3">
        <v>29492</v>
      </c>
      <c r="F24" s="48">
        <f t="shared" si="0"/>
        <v>1.0415239139372403</v>
      </c>
      <c r="G24" s="46"/>
      <c r="H24" s="46"/>
      <c r="I24" s="46"/>
    </row>
    <row r="25" spans="1:9" x14ac:dyDescent="0.25">
      <c r="A25" s="44" t="s">
        <v>153</v>
      </c>
      <c r="B25" s="2">
        <v>653</v>
      </c>
      <c r="C25" s="2">
        <v>0</v>
      </c>
      <c r="D25" s="2">
        <v>4692</v>
      </c>
      <c r="E25" s="2">
        <v>6183</v>
      </c>
      <c r="F25" s="45">
        <f t="shared" si="0"/>
        <v>31.777493606138108</v>
      </c>
      <c r="G25" s="46"/>
      <c r="H25" s="46"/>
      <c r="I25" s="46"/>
    </row>
    <row r="26" spans="1:9" x14ac:dyDescent="0.25">
      <c r="A26" s="47" t="s">
        <v>154</v>
      </c>
      <c r="B26" s="3">
        <v>1114</v>
      </c>
      <c r="C26" s="3">
        <v>1251</v>
      </c>
      <c r="D26" s="3">
        <v>19228</v>
      </c>
      <c r="E26" s="3">
        <v>17261</v>
      </c>
      <c r="F26" s="48">
        <f t="shared" si="0"/>
        <v>-10.229873101726653</v>
      </c>
      <c r="G26" s="46"/>
      <c r="H26" s="46"/>
      <c r="I26" s="46"/>
    </row>
    <row r="27" spans="1:9" x14ac:dyDescent="0.25">
      <c r="A27" s="44" t="s">
        <v>155</v>
      </c>
      <c r="B27" s="2">
        <v>3373</v>
      </c>
      <c r="C27" s="2">
        <v>2264</v>
      </c>
      <c r="D27" s="2">
        <v>22843</v>
      </c>
      <c r="E27" s="2">
        <v>23939</v>
      </c>
      <c r="F27" s="45">
        <f t="shared" si="0"/>
        <v>4.7979687431598279</v>
      </c>
      <c r="G27" s="46"/>
      <c r="H27" s="46"/>
      <c r="I27" s="46"/>
    </row>
    <row r="28" spans="1:9" x14ac:dyDescent="0.25">
      <c r="A28" s="47" t="s">
        <v>156</v>
      </c>
      <c r="B28" s="3">
        <v>37853</v>
      </c>
      <c r="C28" s="3">
        <v>42396</v>
      </c>
      <c r="D28" s="3">
        <v>497617</v>
      </c>
      <c r="E28" s="3">
        <v>444591</v>
      </c>
      <c r="F28" s="48">
        <f t="shared" si="0"/>
        <v>-10.655986431331726</v>
      </c>
      <c r="G28" s="46"/>
      <c r="H28" s="46"/>
      <c r="I28" s="46"/>
    </row>
    <row r="29" spans="1:9" x14ac:dyDescent="0.25">
      <c r="A29" s="44" t="s">
        <v>157</v>
      </c>
      <c r="B29" s="2">
        <v>1628</v>
      </c>
      <c r="C29" s="2">
        <v>2913</v>
      </c>
      <c r="D29" s="2">
        <v>24495</v>
      </c>
      <c r="E29" s="2">
        <v>25332</v>
      </c>
      <c r="F29" s="45">
        <f t="shared" si="0"/>
        <v>3.417023882424985</v>
      </c>
      <c r="G29" s="46"/>
      <c r="H29" s="46"/>
      <c r="I29" s="46"/>
    </row>
    <row r="30" spans="1:9" x14ac:dyDescent="0.25">
      <c r="A30" s="47" t="s">
        <v>158</v>
      </c>
      <c r="B30" s="3">
        <v>2323</v>
      </c>
      <c r="C30" s="3">
        <v>3326</v>
      </c>
      <c r="D30" s="3">
        <v>26913</v>
      </c>
      <c r="E30" s="3">
        <v>25580</v>
      </c>
      <c r="F30" s="48">
        <f t="shared" si="0"/>
        <v>-4.9529966930479645</v>
      </c>
      <c r="G30" s="46"/>
      <c r="H30" s="46"/>
      <c r="I30" s="46"/>
    </row>
    <row r="31" spans="1:9" x14ac:dyDescent="0.25">
      <c r="A31" s="44" t="s">
        <v>159</v>
      </c>
      <c r="B31" s="2">
        <v>4950</v>
      </c>
      <c r="C31" s="2">
        <v>11332</v>
      </c>
      <c r="D31" s="2">
        <v>66441</v>
      </c>
      <c r="E31" s="2">
        <v>102226</v>
      </c>
      <c r="F31" s="45">
        <f t="shared" si="0"/>
        <v>53.859815475384181</v>
      </c>
      <c r="G31" s="46"/>
      <c r="H31" s="46"/>
      <c r="I31" s="46"/>
    </row>
    <row r="32" spans="1:9" x14ac:dyDescent="0.25">
      <c r="A32" s="47" t="s">
        <v>160</v>
      </c>
      <c r="B32" s="3">
        <v>36668</v>
      </c>
      <c r="C32" s="3">
        <v>34875</v>
      </c>
      <c r="D32" s="3">
        <v>336071</v>
      </c>
      <c r="E32" s="3">
        <v>417914</v>
      </c>
      <c r="F32" s="48">
        <f t="shared" si="0"/>
        <v>24.35288971675628</v>
      </c>
      <c r="G32" s="46"/>
      <c r="H32" s="46"/>
      <c r="I32" s="46"/>
    </row>
    <row r="33" spans="1:9" x14ac:dyDescent="0.25">
      <c r="A33" s="44" t="s">
        <v>161</v>
      </c>
      <c r="B33" s="2">
        <v>13496</v>
      </c>
      <c r="C33" s="2">
        <v>10612</v>
      </c>
      <c r="D33" s="2">
        <v>122432</v>
      </c>
      <c r="E33" s="2">
        <v>129671</v>
      </c>
      <c r="F33" s="45">
        <f t="shared" si="0"/>
        <v>5.9126698902247767</v>
      </c>
      <c r="G33" s="46"/>
      <c r="H33" s="46"/>
      <c r="I33" s="46"/>
    </row>
    <row r="34" spans="1:9" x14ac:dyDescent="0.25">
      <c r="A34" s="47" t="s">
        <v>162</v>
      </c>
      <c r="B34" s="3">
        <v>605</v>
      </c>
      <c r="C34" s="3">
        <v>749</v>
      </c>
      <c r="D34" s="3">
        <v>5249</v>
      </c>
      <c r="E34" s="3">
        <v>7778</v>
      </c>
      <c r="F34" s="48">
        <f t="shared" si="0"/>
        <v>48.180605829681838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685366</v>
      </c>
      <c r="C35" s="50">
        <f t="shared" ref="C35:E35" si="1">SUM(C7:C34)</f>
        <v>921937</v>
      </c>
      <c r="D35" s="50">
        <f t="shared" si="1"/>
        <v>7898640.2300000004</v>
      </c>
      <c r="E35" s="50">
        <f t="shared" si="1"/>
        <v>9505988</v>
      </c>
      <c r="F35" s="51">
        <f t="shared" ref="F35" si="2">((E35*100)/D35)-100</f>
        <v>20.349676946863539</v>
      </c>
      <c r="G35" s="46"/>
      <c r="H35" s="46"/>
      <c r="I35" s="46"/>
    </row>
    <row r="37" spans="1:9" s="72" customFormat="1" x14ac:dyDescent="0.25">
      <c r="A37" s="53"/>
    </row>
    <row r="38" spans="1:9" s="54" customFormat="1" x14ac:dyDescent="0.25">
      <c r="B38" s="54">
        <f t="shared" ref="B38:B66" si="3">E6</f>
        <v>2021</v>
      </c>
      <c r="C38" s="54">
        <f t="shared" ref="C38:C66" si="4">D6</f>
        <v>2020</v>
      </c>
      <c r="F38" s="54">
        <f>B38</f>
        <v>2021</v>
      </c>
      <c r="G38" s="54">
        <f>C38</f>
        <v>2020</v>
      </c>
    </row>
    <row r="39" spans="1:9" s="54" customFormat="1" x14ac:dyDescent="0.25">
      <c r="A39" s="54" t="str">
        <f t="shared" ref="A39:A66" si="5">A7</f>
        <v>A Coruña</v>
      </c>
      <c r="B39" s="55">
        <f t="shared" si="3"/>
        <v>65672</v>
      </c>
      <c r="C39" s="55">
        <f t="shared" si="4"/>
        <v>61164</v>
      </c>
      <c r="D39" s="55">
        <f>_xlfn.RANK.EQ(B39,$B$39:$B$66)+COUNTIF($B$39:$B$66,B39)-1</f>
        <v>13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3108689</v>
      </c>
      <c r="G39" s="54">
        <f>LOOKUP(E39,$A$39:$A$66,$C$39:$C$66)</f>
        <v>1982166</v>
      </c>
    </row>
    <row r="40" spans="1:9" s="54" customFormat="1" x14ac:dyDescent="0.25">
      <c r="A40" s="54" t="str">
        <f t="shared" si="5"/>
        <v>Alicante</v>
      </c>
      <c r="B40" s="55">
        <f t="shared" si="3"/>
        <v>12494</v>
      </c>
      <c r="C40" s="55">
        <f t="shared" si="4"/>
        <v>14635</v>
      </c>
      <c r="D40" s="55">
        <f t="shared" ref="D40:D66" si="7">_xlfn.RANK.EQ(B40,$B$39:$B$66)+COUNTIF($B$39:$B$66,B40)-1</f>
        <v>26</v>
      </c>
      <c r="E40" s="54" t="str">
        <f t="shared" si="6"/>
        <v>Las Palmas</v>
      </c>
      <c r="F40" s="54">
        <f t="shared" ref="F40:F55" si="8">LOOKUP(E40,$A$39:$A$66,$B$39:$B$66)</f>
        <v>2278145</v>
      </c>
      <c r="G40" s="54">
        <f t="shared" ref="G40:G66" si="9">LOOKUP(E40,$A$39:$A$66,$C$39:$C$66)</f>
        <v>2329507</v>
      </c>
    </row>
    <row r="41" spans="1:9" s="54" customFormat="1" x14ac:dyDescent="0.25">
      <c r="A41" s="54" t="str">
        <f t="shared" si="5"/>
        <v>Almería</v>
      </c>
      <c r="B41" s="55">
        <f t="shared" si="3"/>
        <v>44833</v>
      </c>
      <c r="C41" s="55">
        <f t="shared" si="4"/>
        <v>40747</v>
      </c>
      <c r="D41" s="55">
        <f t="shared" si="7"/>
        <v>16</v>
      </c>
      <c r="E41" s="54" t="str">
        <f t="shared" si="6"/>
        <v>Barcelona</v>
      </c>
      <c r="F41" s="54">
        <f t="shared" si="8"/>
        <v>1435122</v>
      </c>
      <c r="G41" s="54">
        <f t="shared" si="9"/>
        <v>1024041.2299999999</v>
      </c>
    </row>
    <row r="42" spans="1:9" s="54" customFormat="1" x14ac:dyDescent="0.25">
      <c r="A42" s="54" t="str">
        <f t="shared" si="5"/>
        <v>Avilés</v>
      </c>
      <c r="B42" s="55">
        <f t="shared" si="3"/>
        <v>56726</v>
      </c>
      <c r="C42" s="55">
        <f t="shared" si="4"/>
        <v>53086</v>
      </c>
      <c r="D42" s="55">
        <f t="shared" si="7"/>
        <v>15</v>
      </c>
      <c r="E42" s="54" t="str">
        <f t="shared" si="6"/>
        <v>Ceuta</v>
      </c>
      <c r="F42" s="54">
        <f t="shared" si="8"/>
        <v>478899</v>
      </c>
      <c r="G42" s="54">
        <f t="shared" si="9"/>
        <v>555985</v>
      </c>
    </row>
    <row r="43" spans="1:9" s="54" customFormat="1" x14ac:dyDescent="0.25">
      <c r="A43" s="54" t="str">
        <f t="shared" si="5"/>
        <v>Bahía de Algeciras</v>
      </c>
      <c r="B43" s="55">
        <f t="shared" si="3"/>
        <v>3108689</v>
      </c>
      <c r="C43" s="55">
        <f t="shared" si="4"/>
        <v>1982166</v>
      </c>
      <c r="D43" s="55">
        <f t="shared" si="7"/>
        <v>1</v>
      </c>
      <c r="E43" s="54" t="str">
        <f t="shared" si="6"/>
        <v>Santa Cruz de Tenerife</v>
      </c>
      <c r="F43" s="54">
        <f t="shared" si="8"/>
        <v>444591</v>
      </c>
      <c r="G43" s="54">
        <f t="shared" si="9"/>
        <v>497617</v>
      </c>
    </row>
    <row r="44" spans="1:9" s="54" customFormat="1" x14ac:dyDescent="0.25">
      <c r="A44" s="54" t="str">
        <f t="shared" si="5"/>
        <v>Bahía de Cádiz</v>
      </c>
      <c r="B44" s="55">
        <f t="shared" si="3"/>
        <v>101904</v>
      </c>
      <c r="C44" s="55">
        <f t="shared" si="4"/>
        <v>74594</v>
      </c>
      <c r="D44" s="55">
        <f t="shared" si="7"/>
        <v>12</v>
      </c>
      <c r="E44" s="54" t="str">
        <f t="shared" si="6"/>
        <v>Valencia</v>
      </c>
      <c r="F44" s="54">
        <f t="shared" si="8"/>
        <v>417914</v>
      </c>
      <c r="G44" s="54">
        <f t="shared" si="9"/>
        <v>336071</v>
      </c>
    </row>
    <row r="45" spans="1:9" s="54" customFormat="1" x14ac:dyDescent="0.25">
      <c r="A45" s="54" t="str">
        <f t="shared" si="5"/>
        <v>Baleares</v>
      </c>
      <c r="B45" s="55">
        <f t="shared" si="3"/>
        <v>43275</v>
      </c>
      <c r="C45" s="55">
        <f t="shared" si="4"/>
        <v>37533</v>
      </c>
      <c r="D45" s="55">
        <f t="shared" si="7"/>
        <v>17</v>
      </c>
      <c r="E45" s="54" t="str">
        <f t="shared" si="6"/>
        <v>Huelva</v>
      </c>
      <c r="F45" s="54">
        <f t="shared" si="8"/>
        <v>210753</v>
      </c>
      <c r="G45" s="54">
        <f t="shared" si="9"/>
        <v>156752</v>
      </c>
    </row>
    <row r="46" spans="1:9" s="54" customFormat="1" x14ac:dyDescent="0.25">
      <c r="A46" s="54" t="str">
        <f t="shared" si="5"/>
        <v>Barcelona</v>
      </c>
      <c r="B46" s="55">
        <f t="shared" si="3"/>
        <v>1435122</v>
      </c>
      <c r="C46" s="55">
        <f t="shared" si="4"/>
        <v>1024041.2299999999</v>
      </c>
      <c r="D46" s="55">
        <f t="shared" si="7"/>
        <v>3</v>
      </c>
      <c r="E46" s="54" t="str">
        <f t="shared" si="6"/>
        <v>Cartagena</v>
      </c>
      <c r="F46" s="54">
        <f t="shared" si="8"/>
        <v>177157</v>
      </c>
      <c r="G46" s="54">
        <f t="shared" si="9"/>
        <v>185950</v>
      </c>
    </row>
    <row r="47" spans="1:9" s="54" customFormat="1" x14ac:dyDescent="0.25">
      <c r="A47" s="54" t="str">
        <f t="shared" si="5"/>
        <v>Bilbao</v>
      </c>
      <c r="B47" s="55">
        <f t="shared" si="3"/>
        <v>116474</v>
      </c>
      <c r="C47" s="55">
        <f t="shared" si="4"/>
        <v>101056</v>
      </c>
      <c r="D47" s="55">
        <f t="shared" si="7"/>
        <v>10</v>
      </c>
      <c r="E47" s="54" t="str">
        <f t="shared" si="6"/>
        <v>Vigo</v>
      </c>
      <c r="F47" s="54">
        <f t="shared" si="8"/>
        <v>129671</v>
      </c>
      <c r="G47" s="54">
        <f t="shared" si="9"/>
        <v>122432</v>
      </c>
    </row>
    <row r="48" spans="1:9" s="54" customFormat="1" x14ac:dyDescent="0.25">
      <c r="A48" s="54" t="str">
        <f t="shared" si="5"/>
        <v>Cartagena</v>
      </c>
      <c r="B48" s="55">
        <f t="shared" si="3"/>
        <v>177157</v>
      </c>
      <c r="C48" s="55">
        <f t="shared" si="4"/>
        <v>185950</v>
      </c>
      <c r="D48" s="55">
        <f t="shared" si="7"/>
        <v>8</v>
      </c>
      <c r="E48" s="54" t="str">
        <f t="shared" si="6"/>
        <v>Bilbao</v>
      </c>
      <c r="F48" s="54">
        <f t="shared" si="8"/>
        <v>116474</v>
      </c>
      <c r="G48" s="54">
        <f t="shared" si="9"/>
        <v>101056</v>
      </c>
    </row>
    <row r="49" spans="1:7" s="54" customFormat="1" x14ac:dyDescent="0.25">
      <c r="A49" s="54" t="str">
        <f t="shared" si="5"/>
        <v>Castellón</v>
      </c>
      <c r="B49" s="55">
        <f t="shared" si="3"/>
        <v>32233</v>
      </c>
      <c r="C49" s="55">
        <f t="shared" si="4"/>
        <v>31537</v>
      </c>
      <c r="D49" s="55">
        <f t="shared" si="7"/>
        <v>19</v>
      </c>
      <c r="E49" s="54" t="str">
        <f t="shared" si="6"/>
        <v>Tarragona</v>
      </c>
      <c r="F49" s="54">
        <f t="shared" si="8"/>
        <v>102226</v>
      </c>
      <c r="G49" s="54">
        <f t="shared" si="9"/>
        <v>66441</v>
      </c>
    </row>
    <row r="50" spans="1:7" s="54" customFormat="1" x14ac:dyDescent="0.25">
      <c r="A50" s="54" t="str">
        <f t="shared" si="5"/>
        <v>Ceuta</v>
      </c>
      <c r="B50" s="55">
        <f t="shared" si="3"/>
        <v>478899</v>
      </c>
      <c r="C50" s="55">
        <f t="shared" si="4"/>
        <v>555985</v>
      </c>
      <c r="D50" s="55">
        <f t="shared" si="7"/>
        <v>4</v>
      </c>
      <c r="E50" s="54" t="str">
        <f t="shared" si="6"/>
        <v>Bahía de Cádiz</v>
      </c>
      <c r="F50" s="54">
        <f t="shared" si="8"/>
        <v>101904</v>
      </c>
      <c r="G50" s="54">
        <f t="shared" si="9"/>
        <v>74594</v>
      </c>
    </row>
    <row r="51" spans="1:7" s="54" customFormat="1" x14ac:dyDescent="0.25">
      <c r="A51" s="54" t="str">
        <f t="shared" si="5"/>
        <v>Ferrol-San Cibrao</v>
      </c>
      <c r="B51" s="55">
        <f t="shared" si="3"/>
        <v>14881</v>
      </c>
      <c r="C51" s="55">
        <f t="shared" si="4"/>
        <v>13728</v>
      </c>
      <c r="D51" s="55">
        <f t="shared" si="7"/>
        <v>25</v>
      </c>
      <c r="E51" s="54" t="str">
        <f t="shared" si="6"/>
        <v>A Coruña</v>
      </c>
      <c r="F51" s="54">
        <f t="shared" si="8"/>
        <v>65672</v>
      </c>
      <c r="G51" s="54">
        <f t="shared" si="9"/>
        <v>61164</v>
      </c>
    </row>
    <row r="52" spans="1:7" s="54" customFormat="1" x14ac:dyDescent="0.25">
      <c r="A52" s="54" t="str">
        <f t="shared" si="5"/>
        <v>Gijón</v>
      </c>
      <c r="B52" s="55">
        <f t="shared" si="3"/>
        <v>34773</v>
      </c>
      <c r="C52" s="55">
        <f t="shared" si="4"/>
        <v>19313</v>
      </c>
      <c r="D52" s="55">
        <f t="shared" si="7"/>
        <v>18</v>
      </c>
      <c r="E52" s="54" t="str">
        <f t="shared" si="6"/>
        <v>Málaga</v>
      </c>
      <c r="F52" s="54">
        <f t="shared" si="8"/>
        <v>63991</v>
      </c>
      <c r="G52" s="54">
        <f t="shared" si="9"/>
        <v>61677</v>
      </c>
    </row>
    <row r="53" spans="1:7" s="54" customFormat="1" x14ac:dyDescent="0.25">
      <c r="A53" s="54" t="str">
        <f t="shared" si="5"/>
        <v>Huelva</v>
      </c>
      <c r="B53" s="55">
        <f t="shared" si="3"/>
        <v>210753</v>
      </c>
      <c r="C53" s="55">
        <f t="shared" si="4"/>
        <v>156752</v>
      </c>
      <c r="D53" s="55">
        <f t="shared" si="7"/>
        <v>7</v>
      </c>
      <c r="E53" s="54" t="str">
        <f t="shared" si="6"/>
        <v>Avilés</v>
      </c>
      <c r="F53" s="54">
        <f t="shared" si="8"/>
        <v>56726</v>
      </c>
      <c r="G53" s="54">
        <f t="shared" si="9"/>
        <v>53086</v>
      </c>
    </row>
    <row r="54" spans="1:7" s="54" customFormat="1" x14ac:dyDescent="0.25">
      <c r="A54" s="54" t="str">
        <f t="shared" si="5"/>
        <v>Las Palmas</v>
      </c>
      <c r="B54" s="55">
        <f t="shared" si="3"/>
        <v>2278145</v>
      </c>
      <c r="C54" s="55">
        <f t="shared" si="4"/>
        <v>2329507</v>
      </c>
      <c r="D54" s="55">
        <f t="shared" si="7"/>
        <v>2</v>
      </c>
      <c r="E54" s="54" t="str">
        <f t="shared" si="6"/>
        <v>Almería</v>
      </c>
      <c r="F54" s="54">
        <f t="shared" si="8"/>
        <v>44833</v>
      </c>
      <c r="G54" s="54">
        <f t="shared" si="9"/>
        <v>40747</v>
      </c>
    </row>
    <row r="55" spans="1:7" s="54" customFormat="1" x14ac:dyDescent="0.25">
      <c r="A55" s="54" t="str">
        <f t="shared" si="5"/>
        <v>Málaga</v>
      </c>
      <c r="B55" s="55">
        <f t="shared" si="3"/>
        <v>63991</v>
      </c>
      <c r="C55" s="55">
        <f t="shared" si="4"/>
        <v>61677</v>
      </c>
      <c r="D55" s="55">
        <f t="shared" si="7"/>
        <v>14</v>
      </c>
      <c r="E55" s="54" t="str">
        <f t="shared" si="6"/>
        <v>Baleares</v>
      </c>
      <c r="F55" s="54">
        <f t="shared" si="8"/>
        <v>43275</v>
      </c>
      <c r="G55" s="54">
        <f t="shared" si="9"/>
        <v>37533</v>
      </c>
    </row>
    <row r="56" spans="1:7" s="54" customFormat="1" x14ac:dyDescent="0.25">
      <c r="A56" s="54" t="str">
        <f t="shared" si="5"/>
        <v>Marín y Ría de Pontevedra</v>
      </c>
      <c r="B56" s="55">
        <f t="shared" si="3"/>
        <v>29492</v>
      </c>
      <c r="C56" s="55">
        <f t="shared" si="4"/>
        <v>29188</v>
      </c>
      <c r="D56" s="55">
        <f t="shared" si="7"/>
        <v>20</v>
      </c>
      <c r="E56" s="54" t="str">
        <f t="shared" si="6"/>
        <v>Gijón</v>
      </c>
      <c r="F56" s="54">
        <f t="shared" ref="F56:F66" si="10">LOOKUP(E56,$A$39:$A$66,$B$39:$B$66)</f>
        <v>34773</v>
      </c>
      <c r="G56" s="54">
        <f t="shared" si="9"/>
        <v>19313</v>
      </c>
    </row>
    <row r="57" spans="1:7" s="54" customFormat="1" x14ac:dyDescent="0.25">
      <c r="A57" s="54" t="str">
        <f t="shared" si="5"/>
        <v>Melilla</v>
      </c>
      <c r="B57" s="55">
        <f t="shared" si="3"/>
        <v>6183</v>
      </c>
      <c r="C57" s="55">
        <f t="shared" si="4"/>
        <v>4692</v>
      </c>
      <c r="D57" s="55">
        <f t="shared" si="7"/>
        <v>28</v>
      </c>
      <c r="E57" s="54" t="str">
        <f t="shared" si="6"/>
        <v>Castellón</v>
      </c>
      <c r="F57" s="54">
        <f t="shared" si="10"/>
        <v>32233</v>
      </c>
      <c r="G57" s="54">
        <f t="shared" si="9"/>
        <v>31537</v>
      </c>
    </row>
    <row r="58" spans="1:7" s="54" customFormat="1" x14ac:dyDescent="0.25">
      <c r="A58" s="54" t="str">
        <f t="shared" si="5"/>
        <v>Motril</v>
      </c>
      <c r="B58" s="55">
        <f t="shared" si="3"/>
        <v>17261</v>
      </c>
      <c r="C58" s="55">
        <f t="shared" si="4"/>
        <v>19228</v>
      </c>
      <c r="D58" s="55">
        <f t="shared" si="7"/>
        <v>24</v>
      </c>
      <c r="E58" s="54" t="str">
        <f t="shared" si="6"/>
        <v>Marín y Ría de Pontevedra</v>
      </c>
      <c r="F58" s="54">
        <f t="shared" si="10"/>
        <v>29492</v>
      </c>
      <c r="G58" s="54">
        <f t="shared" si="9"/>
        <v>29188</v>
      </c>
    </row>
    <row r="59" spans="1:7" s="54" customFormat="1" x14ac:dyDescent="0.25">
      <c r="A59" s="54" t="str">
        <f t="shared" si="5"/>
        <v>Pasaia</v>
      </c>
      <c r="B59" s="55">
        <f t="shared" si="3"/>
        <v>23939</v>
      </c>
      <c r="C59" s="55">
        <f t="shared" si="4"/>
        <v>22843</v>
      </c>
      <c r="D59" s="55">
        <f t="shared" si="7"/>
        <v>23</v>
      </c>
      <c r="E59" s="54" t="str">
        <f t="shared" si="6"/>
        <v>Sevilla</v>
      </c>
      <c r="F59" s="54">
        <f t="shared" si="10"/>
        <v>25580</v>
      </c>
      <c r="G59" s="54">
        <f t="shared" si="9"/>
        <v>26913</v>
      </c>
    </row>
    <row r="60" spans="1:7" s="54" customFormat="1" x14ac:dyDescent="0.25">
      <c r="A60" s="54" t="str">
        <f t="shared" si="5"/>
        <v>Santa Cruz de Tenerife</v>
      </c>
      <c r="B60" s="55">
        <f t="shared" si="3"/>
        <v>444591</v>
      </c>
      <c r="C60" s="55">
        <f t="shared" si="4"/>
        <v>497617</v>
      </c>
      <c r="D60" s="55">
        <f t="shared" si="7"/>
        <v>5</v>
      </c>
      <c r="E60" s="54" t="str">
        <f t="shared" si="6"/>
        <v>Santander</v>
      </c>
      <c r="F60" s="54">
        <f t="shared" si="10"/>
        <v>25332</v>
      </c>
      <c r="G60" s="54">
        <f t="shared" si="9"/>
        <v>24495</v>
      </c>
    </row>
    <row r="61" spans="1:7" s="54" customFormat="1" x14ac:dyDescent="0.25">
      <c r="A61" s="54" t="str">
        <f t="shared" si="5"/>
        <v>Santander</v>
      </c>
      <c r="B61" s="55">
        <f t="shared" si="3"/>
        <v>25332</v>
      </c>
      <c r="C61" s="55">
        <f t="shared" si="4"/>
        <v>24495</v>
      </c>
      <c r="D61" s="55">
        <f t="shared" si="7"/>
        <v>22</v>
      </c>
      <c r="E61" s="54" t="str">
        <f t="shared" si="6"/>
        <v>Pasaia</v>
      </c>
      <c r="F61" s="54">
        <f t="shared" si="10"/>
        <v>23939</v>
      </c>
      <c r="G61" s="54">
        <f t="shared" si="9"/>
        <v>22843</v>
      </c>
    </row>
    <row r="62" spans="1:7" s="54" customFormat="1" x14ac:dyDescent="0.25">
      <c r="A62" s="54" t="str">
        <f t="shared" si="5"/>
        <v>Sevilla</v>
      </c>
      <c r="B62" s="55">
        <f t="shared" si="3"/>
        <v>25580</v>
      </c>
      <c r="C62" s="55">
        <f t="shared" si="4"/>
        <v>26913</v>
      </c>
      <c r="D62" s="55">
        <f t="shared" si="7"/>
        <v>21</v>
      </c>
      <c r="E62" s="54" t="str">
        <f t="shared" si="6"/>
        <v>Motril</v>
      </c>
      <c r="F62" s="54">
        <f t="shared" si="10"/>
        <v>17261</v>
      </c>
      <c r="G62" s="54">
        <f t="shared" si="9"/>
        <v>19228</v>
      </c>
    </row>
    <row r="63" spans="1:7" x14ac:dyDescent="0.25">
      <c r="A63" s="54" t="str">
        <f t="shared" si="5"/>
        <v>Tarragona</v>
      </c>
      <c r="B63" s="55">
        <f t="shared" si="3"/>
        <v>102226</v>
      </c>
      <c r="C63" s="55">
        <f t="shared" si="4"/>
        <v>66441</v>
      </c>
      <c r="D63" s="55">
        <f t="shared" si="7"/>
        <v>11</v>
      </c>
      <c r="E63" s="54" t="str">
        <f t="shared" si="6"/>
        <v>Ferrol-San Cibrao</v>
      </c>
      <c r="F63" s="54">
        <f t="shared" si="10"/>
        <v>14881</v>
      </c>
      <c r="G63" s="54">
        <f t="shared" si="9"/>
        <v>13728</v>
      </c>
    </row>
    <row r="64" spans="1:7" x14ac:dyDescent="0.25">
      <c r="A64" s="54" t="str">
        <f t="shared" si="5"/>
        <v>Valencia</v>
      </c>
      <c r="B64" s="55">
        <f t="shared" si="3"/>
        <v>417914</v>
      </c>
      <c r="C64" s="55">
        <f t="shared" si="4"/>
        <v>336071</v>
      </c>
      <c r="D64" s="55">
        <f t="shared" si="7"/>
        <v>6</v>
      </c>
      <c r="E64" s="54" t="str">
        <f t="shared" si="6"/>
        <v>Alicante</v>
      </c>
      <c r="F64" s="54">
        <f t="shared" si="10"/>
        <v>12494</v>
      </c>
      <c r="G64" s="54">
        <f t="shared" si="9"/>
        <v>14635</v>
      </c>
    </row>
    <row r="65" spans="1:7" x14ac:dyDescent="0.25">
      <c r="A65" s="54" t="str">
        <f t="shared" si="5"/>
        <v>Vigo</v>
      </c>
      <c r="B65" s="55">
        <f t="shared" si="3"/>
        <v>129671</v>
      </c>
      <c r="C65" s="55">
        <f t="shared" si="4"/>
        <v>122432</v>
      </c>
      <c r="D65" s="55">
        <f t="shared" si="7"/>
        <v>9</v>
      </c>
      <c r="E65" s="54" t="str">
        <f t="shared" si="6"/>
        <v>Vilagarcía</v>
      </c>
      <c r="F65" s="54">
        <f t="shared" si="10"/>
        <v>7778</v>
      </c>
      <c r="G65" s="54">
        <f t="shared" si="9"/>
        <v>5249</v>
      </c>
    </row>
    <row r="66" spans="1:7" x14ac:dyDescent="0.25">
      <c r="A66" s="54" t="str">
        <f t="shared" si="5"/>
        <v>Vilagarcía</v>
      </c>
      <c r="B66" s="55">
        <f t="shared" si="3"/>
        <v>7778</v>
      </c>
      <c r="C66" s="55">
        <f t="shared" si="4"/>
        <v>5249</v>
      </c>
      <c r="D66" s="55">
        <f t="shared" si="7"/>
        <v>27</v>
      </c>
      <c r="E66" s="54" t="str">
        <f t="shared" si="6"/>
        <v>Melilla</v>
      </c>
      <c r="F66" s="54">
        <f t="shared" si="10"/>
        <v>6183</v>
      </c>
      <c r="G66" s="54">
        <f t="shared" si="9"/>
        <v>4692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120</v>
      </c>
    </row>
    <row r="2" spans="1:12" s="40" customFormat="1" ht="21" x14ac:dyDescent="0.25">
      <c r="I2" s="40" t="s">
        <v>80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1863</v>
      </c>
      <c r="C7" s="2">
        <v>3036</v>
      </c>
      <c r="D7" s="2">
        <v>26725</v>
      </c>
      <c r="E7" s="2">
        <v>27387</v>
      </c>
      <c r="F7" s="45">
        <f>((E7*100)/D7)-100</f>
        <v>2.4770813844714752</v>
      </c>
      <c r="G7" s="46"/>
      <c r="H7" s="46"/>
      <c r="I7" s="46"/>
    </row>
    <row r="8" spans="1:12" x14ac:dyDescent="0.25">
      <c r="A8" s="47" t="s">
        <v>136</v>
      </c>
      <c r="B8" s="3">
        <v>144</v>
      </c>
      <c r="C8" s="3">
        <v>124</v>
      </c>
      <c r="D8" s="3">
        <v>2194</v>
      </c>
      <c r="E8" s="3">
        <v>2655</v>
      </c>
      <c r="F8" s="48">
        <f t="shared" ref="F8:F34" si="0">((E8*100)/D8)-100</f>
        <v>21.011850501367363</v>
      </c>
      <c r="G8" s="46"/>
      <c r="H8" s="46"/>
      <c r="I8" s="46"/>
    </row>
    <row r="9" spans="1:12" x14ac:dyDescent="0.25">
      <c r="A9" s="44" t="s">
        <v>137</v>
      </c>
      <c r="B9" s="2">
        <v>1690</v>
      </c>
      <c r="C9" s="2">
        <v>2273</v>
      </c>
      <c r="D9" s="2">
        <v>23866</v>
      </c>
      <c r="E9" s="2">
        <v>24545</v>
      </c>
      <c r="F9" s="45">
        <f t="shared" si="0"/>
        <v>2.8450515377524539</v>
      </c>
      <c r="G9" s="46"/>
      <c r="H9" s="46"/>
      <c r="I9" s="46"/>
    </row>
    <row r="10" spans="1:12" x14ac:dyDescent="0.25">
      <c r="A10" s="47" t="s">
        <v>138</v>
      </c>
      <c r="B10" s="3">
        <v>1393</v>
      </c>
      <c r="C10" s="3">
        <v>1099</v>
      </c>
      <c r="D10" s="3">
        <v>18150</v>
      </c>
      <c r="E10" s="3">
        <v>17948</v>
      </c>
      <c r="F10" s="48">
        <f t="shared" si="0"/>
        <v>-1.1129476584022058</v>
      </c>
      <c r="G10" s="46"/>
      <c r="H10" s="46"/>
      <c r="I10" s="46"/>
    </row>
    <row r="11" spans="1:12" x14ac:dyDescent="0.25">
      <c r="A11" s="44" t="s">
        <v>139</v>
      </c>
      <c r="B11" s="2">
        <v>168634</v>
      </c>
      <c r="C11" s="2">
        <v>306890</v>
      </c>
      <c r="D11" s="2">
        <v>1808368</v>
      </c>
      <c r="E11" s="2">
        <v>2942643</v>
      </c>
      <c r="F11" s="45">
        <f t="shared" si="0"/>
        <v>62.723682347840708</v>
      </c>
      <c r="G11" s="46"/>
      <c r="H11" s="46"/>
      <c r="I11" s="46"/>
    </row>
    <row r="12" spans="1:12" x14ac:dyDescent="0.25">
      <c r="A12" s="47" t="s">
        <v>140</v>
      </c>
      <c r="B12" s="3">
        <v>2688</v>
      </c>
      <c r="C12" s="3">
        <v>1944</v>
      </c>
      <c r="D12" s="3">
        <v>21568</v>
      </c>
      <c r="E12" s="3">
        <v>33374</v>
      </c>
      <c r="F12" s="48">
        <f t="shared" si="0"/>
        <v>54.738501483679528</v>
      </c>
      <c r="G12" s="46"/>
      <c r="H12" s="46"/>
      <c r="I12" s="46"/>
    </row>
    <row r="13" spans="1:12" x14ac:dyDescent="0.25">
      <c r="A13" s="44" t="s">
        <v>141</v>
      </c>
      <c r="B13" s="2">
        <v>408</v>
      </c>
      <c r="C13" s="2">
        <v>120</v>
      </c>
      <c r="D13" s="2">
        <v>5310.5</v>
      </c>
      <c r="E13" s="2">
        <v>3535</v>
      </c>
      <c r="F13" s="45">
        <f t="shared" si="0"/>
        <v>-33.433763299124379</v>
      </c>
      <c r="G13" s="46"/>
      <c r="H13" s="46"/>
      <c r="I13" s="46"/>
    </row>
    <row r="14" spans="1:12" x14ac:dyDescent="0.25">
      <c r="A14" s="47" t="s">
        <v>142</v>
      </c>
      <c r="B14" s="3">
        <v>87992</v>
      </c>
      <c r="C14" s="3">
        <v>88059</v>
      </c>
      <c r="D14" s="3">
        <v>904953.72199999995</v>
      </c>
      <c r="E14" s="3">
        <v>1278910</v>
      </c>
      <c r="F14" s="48">
        <f t="shared" si="0"/>
        <v>41.323248792605114</v>
      </c>
      <c r="G14" s="46"/>
      <c r="H14" s="46"/>
      <c r="I14" s="46"/>
    </row>
    <row r="15" spans="1:12" x14ac:dyDescent="0.25">
      <c r="A15" s="44" t="s">
        <v>143</v>
      </c>
      <c r="B15" s="2">
        <v>3224</v>
      </c>
      <c r="C15" s="2">
        <v>4172</v>
      </c>
      <c r="D15" s="2">
        <v>53558</v>
      </c>
      <c r="E15" s="2">
        <v>60683</v>
      </c>
      <c r="F15" s="45">
        <f t="shared" si="0"/>
        <v>13.303334702565436</v>
      </c>
      <c r="G15" s="46"/>
      <c r="H15" s="46"/>
      <c r="I15" s="46"/>
    </row>
    <row r="16" spans="1:12" x14ac:dyDescent="0.25">
      <c r="A16" s="47" t="s">
        <v>144</v>
      </c>
      <c r="B16" s="3">
        <v>1849</v>
      </c>
      <c r="C16" s="3">
        <v>3150</v>
      </c>
      <c r="D16" s="3">
        <v>19635</v>
      </c>
      <c r="E16" s="3">
        <v>16360</v>
      </c>
      <c r="F16" s="48">
        <f t="shared" si="0"/>
        <v>-16.679399032340214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41163</v>
      </c>
      <c r="C18" s="3">
        <v>56680</v>
      </c>
      <c r="D18" s="3">
        <v>541380</v>
      </c>
      <c r="E18" s="3">
        <v>464192</v>
      </c>
      <c r="F18" s="48">
        <f t="shared" si="0"/>
        <v>-14.257637888359383</v>
      </c>
      <c r="G18" s="46"/>
      <c r="H18" s="46"/>
      <c r="I18" s="46"/>
    </row>
    <row r="19" spans="1:9" x14ac:dyDescent="0.25">
      <c r="A19" s="44" t="s">
        <v>147</v>
      </c>
      <c r="B19" s="2">
        <v>392</v>
      </c>
      <c r="C19" s="2">
        <v>381</v>
      </c>
      <c r="D19" s="2">
        <v>6295</v>
      </c>
      <c r="E19" s="2">
        <v>7481</v>
      </c>
      <c r="F19" s="45">
        <f t="shared" si="0"/>
        <v>18.840349483717233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19313</v>
      </c>
      <c r="E20" s="3">
        <v>34322</v>
      </c>
      <c r="F20" s="48">
        <f t="shared" si="0"/>
        <v>77.714492828664618</v>
      </c>
      <c r="G20" s="46"/>
      <c r="H20" s="46"/>
      <c r="I20" s="46"/>
    </row>
    <row r="21" spans="1:9" x14ac:dyDescent="0.25">
      <c r="A21" s="44" t="s">
        <v>149</v>
      </c>
      <c r="B21" s="2">
        <v>11981</v>
      </c>
      <c r="C21" s="2">
        <v>15738</v>
      </c>
      <c r="D21" s="2">
        <v>135613</v>
      </c>
      <c r="E21" s="2">
        <v>190134</v>
      </c>
      <c r="F21" s="45">
        <f t="shared" si="0"/>
        <v>40.203372832987981</v>
      </c>
      <c r="G21" s="46"/>
      <c r="H21" s="46"/>
      <c r="I21" s="46"/>
    </row>
    <row r="22" spans="1:9" x14ac:dyDescent="0.25">
      <c r="A22" s="47" t="s">
        <v>150</v>
      </c>
      <c r="B22" s="3">
        <v>165127</v>
      </c>
      <c r="C22" s="3">
        <v>202407</v>
      </c>
      <c r="D22" s="3">
        <v>2114032</v>
      </c>
      <c r="E22" s="3">
        <v>2077818</v>
      </c>
      <c r="F22" s="48">
        <f t="shared" si="0"/>
        <v>-1.7130298879108778</v>
      </c>
      <c r="G22" s="46"/>
      <c r="H22" s="46"/>
      <c r="I22" s="46"/>
    </row>
    <row r="23" spans="1:9" x14ac:dyDescent="0.25">
      <c r="A23" s="44" t="s">
        <v>151</v>
      </c>
      <c r="B23" s="2">
        <v>1593</v>
      </c>
      <c r="C23" s="2">
        <v>2246</v>
      </c>
      <c r="D23" s="2">
        <v>28200</v>
      </c>
      <c r="E23" s="2">
        <v>23168</v>
      </c>
      <c r="F23" s="45">
        <f t="shared" si="0"/>
        <v>-17.843971631205676</v>
      </c>
      <c r="G23" s="46"/>
      <c r="H23" s="46"/>
      <c r="I23" s="46"/>
    </row>
    <row r="24" spans="1:9" x14ac:dyDescent="0.25">
      <c r="A24" s="47" t="s">
        <v>152</v>
      </c>
      <c r="B24" s="3">
        <v>1434</v>
      </c>
      <c r="C24" s="3">
        <v>1828</v>
      </c>
      <c r="D24" s="3">
        <v>16888</v>
      </c>
      <c r="E24" s="3">
        <v>17765</v>
      </c>
      <c r="F24" s="48">
        <f t="shared" si="0"/>
        <v>5.1930364756039751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651</v>
      </c>
      <c r="C26" s="3">
        <v>875</v>
      </c>
      <c r="D26" s="3">
        <v>8979</v>
      </c>
      <c r="E26" s="3">
        <v>9057</v>
      </c>
      <c r="F26" s="48">
        <f t="shared" si="0"/>
        <v>0.86869361844303228</v>
      </c>
      <c r="G26" s="46"/>
      <c r="H26" s="46"/>
      <c r="I26" s="46"/>
    </row>
    <row r="27" spans="1:9" x14ac:dyDescent="0.25">
      <c r="A27" s="44" t="s">
        <v>155</v>
      </c>
      <c r="B27" s="2">
        <v>1708</v>
      </c>
      <c r="C27" s="2">
        <v>1272</v>
      </c>
      <c r="D27" s="2">
        <v>8543</v>
      </c>
      <c r="E27" s="2">
        <v>9147</v>
      </c>
      <c r="F27" s="45">
        <f t="shared" si="0"/>
        <v>7.0701158843497609</v>
      </c>
      <c r="G27" s="46"/>
      <c r="H27" s="46"/>
      <c r="I27" s="46"/>
    </row>
    <row r="28" spans="1:9" x14ac:dyDescent="0.25">
      <c r="A28" s="47" t="s">
        <v>156</v>
      </c>
      <c r="B28" s="3">
        <v>29805</v>
      </c>
      <c r="C28" s="3">
        <v>30563</v>
      </c>
      <c r="D28" s="3">
        <v>383369</v>
      </c>
      <c r="E28" s="3">
        <v>372977</v>
      </c>
      <c r="F28" s="48">
        <f t="shared" si="0"/>
        <v>-2.7107043083817359</v>
      </c>
      <c r="G28" s="46"/>
      <c r="H28" s="46"/>
      <c r="I28" s="46"/>
    </row>
    <row r="29" spans="1:9" x14ac:dyDescent="0.25">
      <c r="A29" s="44" t="s">
        <v>157</v>
      </c>
      <c r="B29" s="2">
        <v>696</v>
      </c>
      <c r="C29" s="2">
        <v>1322</v>
      </c>
      <c r="D29" s="2">
        <v>11741</v>
      </c>
      <c r="E29" s="2">
        <v>12947</v>
      </c>
      <c r="F29" s="45">
        <f t="shared" si="0"/>
        <v>10.271697470402856</v>
      </c>
      <c r="G29" s="46"/>
      <c r="H29" s="46"/>
      <c r="I29" s="46"/>
    </row>
    <row r="30" spans="1:9" x14ac:dyDescent="0.25">
      <c r="A30" s="47" t="s">
        <v>158</v>
      </c>
      <c r="B30" s="3">
        <v>1670</v>
      </c>
      <c r="C30" s="3">
        <v>1944</v>
      </c>
      <c r="D30" s="3">
        <v>15256</v>
      </c>
      <c r="E30" s="3">
        <v>14715</v>
      </c>
      <c r="F30" s="48">
        <f t="shared" si="0"/>
        <v>-3.546145778710013</v>
      </c>
      <c r="G30" s="46"/>
      <c r="H30" s="46"/>
      <c r="I30" s="46"/>
    </row>
    <row r="31" spans="1:9" x14ac:dyDescent="0.25">
      <c r="A31" s="44" t="s">
        <v>159</v>
      </c>
      <c r="B31" s="2">
        <v>1563</v>
      </c>
      <c r="C31" s="2">
        <v>8691</v>
      </c>
      <c r="D31" s="2">
        <v>20156</v>
      </c>
      <c r="E31" s="2">
        <v>53788</v>
      </c>
      <c r="F31" s="45">
        <f t="shared" si="0"/>
        <v>166.85850367136339</v>
      </c>
      <c r="G31" s="46"/>
      <c r="H31" s="46"/>
      <c r="I31" s="46"/>
    </row>
    <row r="32" spans="1:9" x14ac:dyDescent="0.25">
      <c r="A32" s="47" t="s">
        <v>160</v>
      </c>
      <c r="B32" s="3">
        <v>32799</v>
      </c>
      <c r="C32" s="3">
        <v>30340</v>
      </c>
      <c r="D32" s="3">
        <v>283263</v>
      </c>
      <c r="E32" s="3">
        <v>371341</v>
      </c>
      <c r="F32" s="48">
        <f t="shared" si="0"/>
        <v>31.094071587182242</v>
      </c>
      <c r="G32" s="46"/>
      <c r="H32" s="46"/>
      <c r="I32" s="46"/>
    </row>
    <row r="33" spans="1:9" x14ac:dyDescent="0.25">
      <c r="A33" s="44" t="s">
        <v>161</v>
      </c>
      <c r="B33" s="2">
        <v>7442</v>
      </c>
      <c r="C33" s="2">
        <v>4686</v>
      </c>
      <c r="D33" s="2">
        <v>60624</v>
      </c>
      <c r="E33" s="2">
        <v>63681</v>
      </c>
      <c r="F33" s="45">
        <f t="shared" si="0"/>
        <v>5.0425574030087148</v>
      </c>
      <c r="G33" s="46"/>
      <c r="H33" s="46"/>
      <c r="I33" s="46"/>
    </row>
    <row r="34" spans="1:9" x14ac:dyDescent="0.25">
      <c r="A34" s="47" t="s">
        <v>162</v>
      </c>
      <c r="B34" s="3">
        <v>170</v>
      </c>
      <c r="C34" s="3">
        <v>107</v>
      </c>
      <c r="D34" s="3">
        <v>1702</v>
      </c>
      <c r="E34" s="3">
        <v>1794</v>
      </c>
      <c r="F34" s="48">
        <f t="shared" si="0"/>
        <v>5.4054054054054035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568079</v>
      </c>
      <c r="C35" s="50">
        <f t="shared" ref="C35:E35" si="1">SUM(C7:C34)</f>
        <v>769947</v>
      </c>
      <c r="D35" s="50">
        <f t="shared" si="1"/>
        <v>6539682.2220000001</v>
      </c>
      <c r="E35" s="50">
        <f t="shared" si="1"/>
        <v>8132367</v>
      </c>
      <c r="F35" s="51">
        <f t="shared" ref="F35" si="2">((E35*100)/D35)-100</f>
        <v>24.354161623359687</v>
      </c>
      <c r="G35" s="46"/>
      <c r="H35" s="46"/>
      <c r="I35" s="46"/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27387</v>
      </c>
      <c r="C39" s="55">
        <f t="shared" si="4"/>
        <v>26725</v>
      </c>
      <c r="D39" s="55">
        <f>_xlfn.RANK.EQ(B39,$B$39:$B$66)+COUNTIF($B$39:$B$66,B39)-1</f>
        <v>13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2942643</v>
      </c>
      <c r="G39" s="54">
        <f>LOOKUP(E39,$A$39:$A$66,$C$39:$C$66)</f>
        <v>1808368</v>
      </c>
    </row>
    <row r="40" spans="1:9" x14ac:dyDescent="0.25">
      <c r="A40" s="54" t="str">
        <f t="shared" si="5"/>
        <v>Alicante</v>
      </c>
      <c r="B40" s="55">
        <f t="shared" si="3"/>
        <v>2655</v>
      </c>
      <c r="C40" s="55">
        <f t="shared" si="4"/>
        <v>2194</v>
      </c>
      <c r="D40" s="55">
        <f t="shared" ref="D40:D66" si="7">_xlfn.RANK.EQ(B40,$B$39:$B$66)+COUNTIF($B$39:$B$66,B40)-1</f>
        <v>25</v>
      </c>
      <c r="E40" s="54" t="str">
        <f t="shared" si="6"/>
        <v>Las Palmas</v>
      </c>
      <c r="F40" s="54">
        <f t="shared" ref="F40:F66" si="8">LOOKUP(E40,$A$39:$A$66,$B$39:$B$66)</f>
        <v>2077818</v>
      </c>
      <c r="G40" s="54">
        <f t="shared" ref="G40:G66" si="9">LOOKUP(E40,$A$39:$A$66,$C$39:$C$66)</f>
        <v>2114032</v>
      </c>
    </row>
    <row r="41" spans="1:9" x14ac:dyDescent="0.25">
      <c r="A41" s="54" t="str">
        <f t="shared" si="5"/>
        <v>Almería</v>
      </c>
      <c r="B41" s="55">
        <f t="shared" si="3"/>
        <v>24545</v>
      </c>
      <c r="C41" s="55">
        <f t="shared" si="4"/>
        <v>23866</v>
      </c>
      <c r="D41" s="55">
        <f t="shared" si="7"/>
        <v>14</v>
      </c>
      <c r="E41" s="54" t="str">
        <f t="shared" si="6"/>
        <v>Barcelona</v>
      </c>
      <c r="F41" s="54">
        <f t="shared" si="8"/>
        <v>1278910</v>
      </c>
      <c r="G41" s="54">
        <f t="shared" si="9"/>
        <v>904953.72199999995</v>
      </c>
    </row>
    <row r="42" spans="1:9" x14ac:dyDescent="0.25">
      <c r="A42" s="54" t="str">
        <f t="shared" si="5"/>
        <v>Avilés</v>
      </c>
      <c r="B42" s="55">
        <f t="shared" si="3"/>
        <v>17948</v>
      </c>
      <c r="C42" s="55">
        <f t="shared" si="4"/>
        <v>18150</v>
      </c>
      <c r="D42" s="55">
        <f t="shared" si="7"/>
        <v>16</v>
      </c>
      <c r="E42" s="54" t="str">
        <f t="shared" si="6"/>
        <v>Ceuta</v>
      </c>
      <c r="F42" s="54">
        <f t="shared" si="8"/>
        <v>464192</v>
      </c>
      <c r="G42" s="54">
        <f t="shared" si="9"/>
        <v>541380</v>
      </c>
    </row>
    <row r="43" spans="1:9" x14ac:dyDescent="0.25">
      <c r="A43" s="54" t="str">
        <f t="shared" si="5"/>
        <v>Bahía de Algeciras</v>
      </c>
      <c r="B43" s="55">
        <f t="shared" si="3"/>
        <v>2942643</v>
      </c>
      <c r="C43" s="55">
        <f t="shared" si="4"/>
        <v>1808368</v>
      </c>
      <c r="D43" s="55">
        <f t="shared" si="7"/>
        <v>1</v>
      </c>
      <c r="E43" s="54" t="str">
        <f t="shared" si="6"/>
        <v>Santa Cruz de Tenerife</v>
      </c>
      <c r="F43" s="54">
        <f t="shared" si="8"/>
        <v>372977</v>
      </c>
      <c r="G43" s="54">
        <f t="shared" si="9"/>
        <v>383369</v>
      </c>
    </row>
    <row r="44" spans="1:9" x14ac:dyDescent="0.25">
      <c r="A44" s="54" t="str">
        <f t="shared" si="5"/>
        <v>Bahía de Cádiz</v>
      </c>
      <c r="B44" s="55">
        <f t="shared" si="3"/>
        <v>33374</v>
      </c>
      <c r="C44" s="55">
        <f t="shared" si="4"/>
        <v>21568</v>
      </c>
      <c r="D44" s="55">
        <f t="shared" si="7"/>
        <v>12</v>
      </c>
      <c r="E44" s="54" t="str">
        <f t="shared" si="6"/>
        <v>Valencia</v>
      </c>
      <c r="F44" s="54">
        <f t="shared" si="8"/>
        <v>371341</v>
      </c>
      <c r="G44" s="54">
        <f t="shared" si="9"/>
        <v>283263</v>
      </c>
    </row>
    <row r="45" spans="1:9" x14ac:dyDescent="0.25">
      <c r="A45" s="54" t="str">
        <f t="shared" si="5"/>
        <v>Baleares</v>
      </c>
      <c r="B45" s="55">
        <f t="shared" si="3"/>
        <v>3535</v>
      </c>
      <c r="C45" s="55">
        <f t="shared" si="4"/>
        <v>5310.5</v>
      </c>
      <c r="D45" s="55">
        <f t="shared" si="7"/>
        <v>24</v>
      </c>
      <c r="E45" s="54" t="str">
        <f t="shared" si="6"/>
        <v>Huelva</v>
      </c>
      <c r="F45" s="54">
        <f t="shared" si="8"/>
        <v>190134</v>
      </c>
      <c r="G45" s="54">
        <f t="shared" si="9"/>
        <v>135613</v>
      </c>
    </row>
    <row r="46" spans="1:9" x14ac:dyDescent="0.25">
      <c r="A46" s="54" t="str">
        <f t="shared" si="5"/>
        <v>Barcelona</v>
      </c>
      <c r="B46" s="55">
        <f t="shared" si="3"/>
        <v>1278910</v>
      </c>
      <c r="C46" s="55">
        <f t="shared" si="4"/>
        <v>904953.72199999995</v>
      </c>
      <c r="D46" s="55">
        <f t="shared" si="7"/>
        <v>3</v>
      </c>
      <c r="E46" s="54" t="str">
        <f t="shared" si="6"/>
        <v>Vigo</v>
      </c>
      <c r="F46" s="54">
        <f t="shared" si="8"/>
        <v>63681</v>
      </c>
      <c r="G46" s="54">
        <f t="shared" si="9"/>
        <v>60624</v>
      </c>
    </row>
    <row r="47" spans="1:9" x14ac:dyDescent="0.25">
      <c r="A47" s="54" t="str">
        <f t="shared" si="5"/>
        <v>Bilbao</v>
      </c>
      <c r="B47" s="55">
        <f t="shared" si="3"/>
        <v>60683</v>
      </c>
      <c r="C47" s="55">
        <f t="shared" si="4"/>
        <v>53558</v>
      </c>
      <c r="D47" s="55">
        <f t="shared" si="7"/>
        <v>9</v>
      </c>
      <c r="E47" s="54" t="str">
        <f t="shared" si="6"/>
        <v>Bilbao</v>
      </c>
      <c r="F47" s="54">
        <f t="shared" si="8"/>
        <v>60683</v>
      </c>
      <c r="G47" s="54">
        <f t="shared" si="9"/>
        <v>53558</v>
      </c>
    </row>
    <row r="48" spans="1:9" x14ac:dyDescent="0.25">
      <c r="A48" s="54" t="str">
        <f t="shared" si="5"/>
        <v>Cartagena</v>
      </c>
      <c r="B48" s="55">
        <f t="shared" si="3"/>
        <v>16360</v>
      </c>
      <c r="C48" s="55">
        <f t="shared" si="4"/>
        <v>19635</v>
      </c>
      <c r="D48" s="55">
        <f t="shared" si="7"/>
        <v>18</v>
      </c>
      <c r="E48" s="54" t="str">
        <f t="shared" si="6"/>
        <v>Tarragona</v>
      </c>
      <c r="F48" s="54">
        <f t="shared" si="8"/>
        <v>53788</v>
      </c>
      <c r="G48" s="54">
        <f t="shared" si="9"/>
        <v>20156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str">
        <f t="shared" si="6"/>
        <v>Gijón</v>
      </c>
      <c r="F49" s="54">
        <f t="shared" si="8"/>
        <v>34322</v>
      </c>
      <c r="G49" s="54">
        <f t="shared" si="9"/>
        <v>19313</v>
      </c>
    </row>
    <row r="50" spans="1:7" x14ac:dyDescent="0.25">
      <c r="A50" s="54" t="str">
        <f t="shared" si="5"/>
        <v>Ceuta</v>
      </c>
      <c r="B50" s="55">
        <f t="shared" si="3"/>
        <v>464192</v>
      </c>
      <c r="C50" s="55">
        <f t="shared" si="4"/>
        <v>541380</v>
      </c>
      <c r="D50" s="55">
        <f t="shared" si="7"/>
        <v>4</v>
      </c>
      <c r="E50" s="54" t="str">
        <f t="shared" si="6"/>
        <v>Bahía de Cádiz</v>
      </c>
      <c r="F50" s="54">
        <f t="shared" si="8"/>
        <v>33374</v>
      </c>
      <c r="G50" s="54">
        <f t="shared" si="9"/>
        <v>21568</v>
      </c>
    </row>
    <row r="51" spans="1:7" x14ac:dyDescent="0.25">
      <c r="A51" s="54" t="str">
        <f t="shared" si="5"/>
        <v>Ferrol-San Cibrao</v>
      </c>
      <c r="B51" s="55">
        <f t="shared" si="3"/>
        <v>7481</v>
      </c>
      <c r="C51" s="55">
        <f t="shared" si="4"/>
        <v>6295</v>
      </c>
      <c r="D51" s="55">
        <f t="shared" si="7"/>
        <v>23</v>
      </c>
      <c r="E51" s="54" t="str">
        <f t="shared" si="6"/>
        <v>A Coruña</v>
      </c>
      <c r="F51" s="54">
        <f t="shared" si="8"/>
        <v>27387</v>
      </c>
      <c r="G51" s="54">
        <f t="shared" si="9"/>
        <v>26725</v>
      </c>
    </row>
    <row r="52" spans="1:7" x14ac:dyDescent="0.25">
      <c r="A52" s="54" t="str">
        <f t="shared" si="5"/>
        <v>Gijón</v>
      </c>
      <c r="B52" s="55">
        <f t="shared" si="3"/>
        <v>34322</v>
      </c>
      <c r="C52" s="55">
        <f t="shared" si="4"/>
        <v>19313</v>
      </c>
      <c r="D52" s="55">
        <f t="shared" si="7"/>
        <v>11</v>
      </c>
      <c r="E52" s="54" t="str">
        <f t="shared" si="6"/>
        <v>Almería</v>
      </c>
      <c r="F52" s="54">
        <f t="shared" si="8"/>
        <v>24545</v>
      </c>
      <c r="G52" s="54">
        <f t="shared" si="9"/>
        <v>23866</v>
      </c>
    </row>
    <row r="53" spans="1:7" x14ac:dyDescent="0.25">
      <c r="A53" s="54" t="str">
        <f t="shared" si="5"/>
        <v>Huelva</v>
      </c>
      <c r="B53" s="55">
        <f t="shared" si="3"/>
        <v>190134</v>
      </c>
      <c r="C53" s="55">
        <f t="shared" si="4"/>
        <v>135613</v>
      </c>
      <c r="D53" s="55">
        <f t="shared" si="7"/>
        <v>7</v>
      </c>
      <c r="E53" s="54" t="str">
        <f t="shared" si="6"/>
        <v>Málaga</v>
      </c>
      <c r="F53" s="54">
        <f t="shared" si="8"/>
        <v>23168</v>
      </c>
      <c r="G53" s="54">
        <f t="shared" si="9"/>
        <v>28200</v>
      </c>
    </row>
    <row r="54" spans="1:7" x14ac:dyDescent="0.25">
      <c r="A54" s="54" t="str">
        <f t="shared" si="5"/>
        <v>Las Palmas</v>
      </c>
      <c r="B54" s="55">
        <f t="shared" si="3"/>
        <v>2077818</v>
      </c>
      <c r="C54" s="55">
        <f t="shared" si="4"/>
        <v>2114032</v>
      </c>
      <c r="D54" s="55">
        <f t="shared" si="7"/>
        <v>2</v>
      </c>
      <c r="E54" s="54" t="str">
        <f t="shared" si="6"/>
        <v>Avilés</v>
      </c>
      <c r="F54" s="54">
        <f t="shared" si="8"/>
        <v>17948</v>
      </c>
      <c r="G54" s="54">
        <f t="shared" si="9"/>
        <v>18150</v>
      </c>
    </row>
    <row r="55" spans="1:7" x14ac:dyDescent="0.25">
      <c r="A55" s="54" t="str">
        <f t="shared" si="5"/>
        <v>Málaga</v>
      </c>
      <c r="B55" s="55">
        <f t="shared" si="3"/>
        <v>23168</v>
      </c>
      <c r="C55" s="55">
        <f t="shared" si="4"/>
        <v>28200</v>
      </c>
      <c r="D55" s="55">
        <f t="shared" si="7"/>
        <v>15</v>
      </c>
      <c r="E55" s="54" t="str">
        <f t="shared" si="6"/>
        <v>Marín y Ría de Pontevedra</v>
      </c>
      <c r="F55" s="54">
        <f t="shared" si="8"/>
        <v>17765</v>
      </c>
      <c r="G55" s="54">
        <f t="shared" si="9"/>
        <v>16888</v>
      </c>
    </row>
    <row r="56" spans="1:7" x14ac:dyDescent="0.25">
      <c r="A56" s="54" t="str">
        <f t="shared" si="5"/>
        <v>Marín y Ría de Pontevedra</v>
      </c>
      <c r="B56" s="55">
        <f t="shared" si="3"/>
        <v>17765</v>
      </c>
      <c r="C56" s="55">
        <f t="shared" si="4"/>
        <v>16888</v>
      </c>
      <c r="D56" s="55">
        <f t="shared" si="7"/>
        <v>17</v>
      </c>
      <c r="E56" s="54" t="str">
        <f t="shared" si="6"/>
        <v>Cartagena</v>
      </c>
      <c r="F56" s="54">
        <f t="shared" si="8"/>
        <v>16360</v>
      </c>
      <c r="G56" s="54">
        <f t="shared" si="9"/>
        <v>19635</v>
      </c>
    </row>
    <row r="57" spans="1:7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str">
        <f t="shared" si="6"/>
        <v>Sevilla</v>
      </c>
      <c r="F57" s="54">
        <f t="shared" si="8"/>
        <v>14715</v>
      </c>
      <c r="G57" s="54">
        <f t="shared" si="9"/>
        <v>15256</v>
      </c>
    </row>
    <row r="58" spans="1:7" x14ac:dyDescent="0.25">
      <c r="A58" s="54" t="str">
        <f t="shared" si="5"/>
        <v>Motril</v>
      </c>
      <c r="B58" s="55">
        <f t="shared" si="3"/>
        <v>9057</v>
      </c>
      <c r="C58" s="55">
        <f t="shared" si="4"/>
        <v>8979</v>
      </c>
      <c r="D58" s="55">
        <f t="shared" si="7"/>
        <v>22</v>
      </c>
      <c r="E58" s="54" t="str">
        <f t="shared" si="6"/>
        <v>Santander</v>
      </c>
      <c r="F58" s="54">
        <f t="shared" si="8"/>
        <v>12947</v>
      </c>
      <c r="G58" s="54">
        <f t="shared" si="9"/>
        <v>11741</v>
      </c>
    </row>
    <row r="59" spans="1:7" x14ac:dyDescent="0.25">
      <c r="A59" s="54" t="str">
        <f t="shared" si="5"/>
        <v>Pasaia</v>
      </c>
      <c r="B59" s="55">
        <f t="shared" si="3"/>
        <v>9147</v>
      </c>
      <c r="C59" s="55">
        <f t="shared" si="4"/>
        <v>8543</v>
      </c>
      <c r="D59" s="55">
        <f t="shared" si="7"/>
        <v>21</v>
      </c>
      <c r="E59" s="54" t="str">
        <f t="shared" si="6"/>
        <v>Pasaia</v>
      </c>
      <c r="F59" s="54">
        <f t="shared" si="8"/>
        <v>9147</v>
      </c>
      <c r="G59" s="54">
        <f t="shared" si="9"/>
        <v>8543</v>
      </c>
    </row>
    <row r="60" spans="1:7" x14ac:dyDescent="0.25">
      <c r="A60" s="54" t="str">
        <f t="shared" si="5"/>
        <v>Santa Cruz de Tenerife</v>
      </c>
      <c r="B60" s="55">
        <f t="shared" si="3"/>
        <v>372977</v>
      </c>
      <c r="C60" s="55">
        <f t="shared" si="4"/>
        <v>383369</v>
      </c>
      <c r="D60" s="55">
        <f t="shared" si="7"/>
        <v>5</v>
      </c>
      <c r="E60" s="54" t="str">
        <f t="shared" si="6"/>
        <v>Motril</v>
      </c>
      <c r="F60" s="54">
        <f t="shared" si="8"/>
        <v>9057</v>
      </c>
      <c r="G60" s="54">
        <f t="shared" si="9"/>
        <v>8979</v>
      </c>
    </row>
    <row r="61" spans="1:7" x14ac:dyDescent="0.25">
      <c r="A61" s="54" t="str">
        <f t="shared" si="5"/>
        <v>Santander</v>
      </c>
      <c r="B61" s="55">
        <f t="shared" si="3"/>
        <v>12947</v>
      </c>
      <c r="C61" s="55">
        <f t="shared" si="4"/>
        <v>11741</v>
      </c>
      <c r="D61" s="55">
        <f t="shared" si="7"/>
        <v>20</v>
      </c>
      <c r="E61" s="54" t="str">
        <f t="shared" si="6"/>
        <v>Ferrol-San Cibrao</v>
      </c>
      <c r="F61" s="54">
        <f t="shared" si="8"/>
        <v>7481</v>
      </c>
      <c r="G61" s="54">
        <f t="shared" si="9"/>
        <v>6295</v>
      </c>
    </row>
    <row r="62" spans="1:7" x14ac:dyDescent="0.25">
      <c r="A62" s="54" t="str">
        <f t="shared" si="5"/>
        <v>Sevilla</v>
      </c>
      <c r="B62" s="55">
        <f t="shared" si="3"/>
        <v>14715</v>
      </c>
      <c r="C62" s="55">
        <f t="shared" si="4"/>
        <v>15256</v>
      </c>
      <c r="D62" s="55">
        <f t="shared" si="7"/>
        <v>19</v>
      </c>
      <c r="E62" s="54" t="str">
        <f t="shared" si="6"/>
        <v>Baleares</v>
      </c>
      <c r="F62" s="54">
        <f t="shared" si="8"/>
        <v>3535</v>
      </c>
      <c r="G62" s="54">
        <f t="shared" si="9"/>
        <v>5310.5</v>
      </c>
    </row>
    <row r="63" spans="1:7" x14ac:dyDescent="0.25">
      <c r="A63" s="54" t="str">
        <f t="shared" si="5"/>
        <v>Tarragona</v>
      </c>
      <c r="B63" s="55">
        <f t="shared" si="3"/>
        <v>53788</v>
      </c>
      <c r="C63" s="55">
        <f t="shared" si="4"/>
        <v>20156</v>
      </c>
      <c r="D63" s="55">
        <f t="shared" si="7"/>
        <v>10</v>
      </c>
      <c r="E63" s="54" t="str">
        <f t="shared" si="6"/>
        <v>Alicante</v>
      </c>
      <c r="F63" s="54">
        <f t="shared" si="8"/>
        <v>2655</v>
      </c>
      <c r="G63" s="54">
        <f t="shared" si="9"/>
        <v>2194</v>
      </c>
    </row>
    <row r="64" spans="1:7" x14ac:dyDescent="0.25">
      <c r="A64" s="54" t="str">
        <f t="shared" si="5"/>
        <v>Valencia</v>
      </c>
      <c r="B64" s="55">
        <f t="shared" si="3"/>
        <v>371341</v>
      </c>
      <c r="C64" s="55">
        <f t="shared" si="4"/>
        <v>283263</v>
      </c>
      <c r="D64" s="55">
        <f t="shared" si="7"/>
        <v>6</v>
      </c>
      <c r="E64" s="54" t="str">
        <f t="shared" si="6"/>
        <v>Vilagarcía</v>
      </c>
      <c r="F64" s="54">
        <f t="shared" si="8"/>
        <v>1794</v>
      </c>
      <c r="G64" s="54">
        <f t="shared" si="9"/>
        <v>1702</v>
      </c>
    </row>
    <row r="65" spans="1:7" x14ac:dyDescent="0.25">
      <c r="A65" s="54" t="str">
        <f t="shared" si="5"/>
        <v>Vigo</v>
      </c>
      <c r="B65" s="55">
        <f t="shared" si="3"/>
        <v>63681</v>
      </c>
      <c r="C65" s="55">
        <f t="shared" si="4"/>
        <v>60624</v>
      </c>
      <c r="D65" s="55">
        <f t="shared" si="7"/>
        <v>8</v>
      </c>
      <c r="E65" s="54" t="e">
        <f t="shared" si="6"/>
        <v>#N/A</v>
      </c>
      <c r="F65" s="54" t="e">
        <f t="shared" si="8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1794</v>
      </c>
      <c r="C66" s="55">
        <f t="shared" si="4"/>
        <v>1702</v>
      </c>
      <c r="D66" s="55">
        <f t="shared" si="7"/>
        <v>26</v>
      </c>
      <c r="E66" s="54" t="str">
        <f t="shared" si="6"/>
        <v>Castellón</v>
      </c>
      <c r="F66" s="54">
        <f t="shared" si="8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79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619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0</v>
      </c>
      <c r="D8" s="3">
        <v>0</v>
      </c>
      <c r="E8" s="3">
        <v>0</v>
      </c>
      <c r="F8" s="48" t="e">
        <f t="shared" ref="F8:F34" si="0">((E8*100)/D8)-100</f>
        <v>#DIV/0!</v>
      </c>
      <c r="G8" s="46"/>
      <c r="H8" s="46"/>
      <c r="I8" s="46"/>
    </row>
    <row r="9" spans="1:12" x14ac:dyDescent="0.25">
      <c r="A9" s="44" t="s">
        <v>137</v>
      </c>
      <c r="B9" s="2">
        <v>0</v>
      </c>
      <c r="C9" s="2">
        <v>0</v>
      </c>
      <c r="D9" s="2">
        <v>0</v>
      </c>
      <c r="E9" s="2">
        <v>0</v>
      </c>
      <c r="F9" s="45" t="e">
        <f t="shared" si="0"/>
        <v>#DIV/0!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10001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152960</v>
      </c>
      <c r="C11" s="2">
        <v>287127</v>
      </c>
      <c r="D11" s="2">
        <v>1744400.1840000001</v>
      </c>
      <c r="E11" s="2">
        <v>2588251</v>
      </c>
      <c r="F11" s="45">
        <f t="shared" si="0"/>
        <v>48.374841033609982</v>
      </c>
      <c r="G11" s="46"/>
      <c r="H11" s="46"/>
      <c r="I11" s="46"/>
    </row>
    <row r="12" spans="1:12" x14ac:dyDescent="0.25">
      <c r="A12" s="47" t="s">
        <v>140</v>
      </c>
      <c r="B12" s="3">
        <v>0</v>
      </c>
      <c r="C12" s="3">
        <v>0</v>
      </c>
      <c r="D12" s="3">
        <v>0</v>
      </c>
      <c r="E12" s="3">
        <v>0</v>
      </c>
      <c r="F12" s="48" t="e">
        <f t="shared" si="0"/>
        <v>#DIV/0!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0</v>
      </c>
      <c r="D13" s="2">
        <v>0</v>
      </c>
      <c r="E13" s="2">
        <v>0</v>
      </c>
      <c r="F13" s="45" t="e">
        <f t="shared" si="0"/>
        <v>#DIV/0!</v>
      </c>
      <c r="G13" s="46"/>
      <c r="H13" s="46"/>
      <c r="I13" s="46"/>
    </row>
    <row r="14" spans="1:12" x14ac:dyDescent="0.25">
      <c r="A14" s="47" t="s">
        <v>142</v>
      </c>
      <c r="B14" s="3">
        <v>0</v>
      </c>
      <c r="C14" s="3">
        <v>0</v>
      </c>
      <c r="D14" s="3">
        <v>0</v>
      </c>
      <c r="E14" s="3">
        <v>0</v>
      </c>
      <c r="F14" s="48" t="e">
        <f t="shared" si="0"/>
        <v>#DIV/0!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0</v>
      </c>
      <c r="D15" s="2">
        <v>0</v>
      </c>
      <c r="E15" s="2">
        <v>0</v>
      </c>
      <c r="F15" s="45" t="e">
        <f t="shared" si="0"/>
        <v>#DIV/0!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48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0</v>
      </c>
      <c r="F18" s="48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4972</v>
      </c>
      <c r="F19" s="45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98</v>
      </c>
      <c r="E20" s="3">
        <v>0</v>
      </c>
      <c r="F20" s="48">
        <f t="shared" si="0"/>
        <v>-100</v>
      </c>
      <c r="G20" s="46"/>
      <c r="H20" s="46"/>
      <c r="I20" s="46"/>
    </row>
    <row r="21" spans="1:9" x14ac:dyDescent="0.25">
      <c r="A21" s="44" t="s">
        <v>149</v>
      </c>
      <c r="B21" s="2">
        <v>9998</v>
      </c>
      <c r="C21" s="2">
        <v>15807</v>
      </c>
      <c r="D21" s="2">
        <v>89363</v>
      </c>
      <c r="E21" s="2">
        <v>73337</v>
      </c>
      <c r="F21" s="45">
        <f t="shared" si="0"/>
        <v>-17.933596678714906</v>
      </c>
      <c r="G21" s="46"/>
      <c r="H21" s="46"/>
      <c r="I21" s="46"/>
    </row>
    <row r="22" spans="1:9" x14ac:dyDescent="0.25">
      <c r="A22" s="47" t="s">
        <v>150</v>
      </c>
      <c r="B22" s="3">
        <v>1</v>
      </c>
      <c r="C22" s="3">
        <v>0</v>
      </c>
      <c r="D22" s="3">
        <v>2</v>
      </c>
      <c r="E22" s="3">
        <v>1</v>
      </c>
      <c r="F22" s="48">
        <f t="shared" si="0"/>
        <v>-50</v>
      </c>
      <c r="G22" s="46"/>
      <c r="H22" s="46"/>
      <c r="I22" s="46"/>
    </row>
    <row r="23" spans="1:9" x14ac:dyDescent="0.25">
      <c r="A23" s="44" t="s">
        <v>151</v>
      </c>
      <c r="B23" s="2">
        <v>0</v>
      </c>
      <c r="C23" s="2">
        <v>0</v>
      </c>
      <c r="D23" s="2">
        <v>0</v>
      </c>
      <c r="E23" s="2">
        <v>0</v>
      </c>
      <c r="F23" s="45" t="e">
        <f t="shared" si="0"/>
        <v>#DIV/0!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48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0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45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130</v>
      </c>
      <c r="C28" s="3">
        <v>134</v>
      </c>
      <c r="D28" s="3">
        <v>1534</v>
      </c>
      <c r="E28" s="3">
        <v>1034</v>
      </c>
      <c r="F28" s="48">
        <f t="shared" si="0"/>
        <v>-32.594524119947849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0</v>
      </c>
      <c r="E29" s="2">
        <v>0</v>
      </c>
      <c r="F29" s="45" t="e">
        <f t="shared" si="0"/>
        <v>#DIV/0!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48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99245</v>
      </c>
      <c r="E31" s="2">
        <v>3570</v>
      </c>
      <c r="F31" s="45">
        <f t="shared" si="0"/>
        <v>-96.402841452969923</v>
      </c>
      <c r="G31" s="46"/>
      <c r="H31" s="46"/>
      <c r="I31" s="46"/>
    </row>
    <row r="32" spans="1:9" x14ac:dyDescent="0.25">
      <c r="A32" s="47" t="s">
        <v>160</v>
      </c>
      <c r="B32" s="3">
        <v>0</v>
      </c>
      <c r="C32" s="3">
        <v>0</v>
      </c>
      <c r="D32" s="3">
        <v>0</v>
      </c>
      <c r="E32" s="3">
        <v>0</v>
      </c>
      <c r="F32" s="48" t="e">
        <f t="shared" si="0"/>
        <v>#DIV/0!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0</v>
      </c>
      <c r="D33" s="2">
        <v>0</v>
      </c>
      <c r="E33" s="2">
        <v>0</v>
      </c>
      <c r="F33" s="45" t="e">
        <f t="shared" si="0"/>
        <v>#DIV/0!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163089</v>
      </c>
      <c r="C35" s="50">
        <f t="shared" ref="C35:E35" si="1">SUM(C7:C34)</f>
        <v>303068</v>
      </c>
      <c r="D35" s="50">
        <f t="shared" si="1"/>
        <v>1934642.1840000001</v>
      </c>
      <c r="E35" s="50">
        <f t="shared" si="1"/>
        <v>2681785</v>
      </c>
      <c r="F35" s="51">
        <f t="shared" ref="F35" si="2">((E35*100)/D35)-100</f>
        <v>38.619173208310428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s="54" customFormat="1" x14ac:dyDescent="0.25">
      <c r="B38" s="54">
        <f t="shared" ref="B38:B66" si="3">E6</f>
        <v>2021</v>
      </c>
      <c r="C38" s="54">
        <f t="shared" ref="C38:C66" si="4">D6</f>
        <v>2020</v>
      </c>
      <c r="F38" s="54">
        <f>B38</f>
        <v>2021</v>
      </c>
      <c r="G38" s="54">
        <f>C38</f>
        <v>2020</v>
      </c>
    </row>
    <row r="39" spans="1:9" s="54" customFormat="1" x14ac:dyDescent="0.25">
      <c r="A39" s="54" t="str">
        <f t="shared" ref="A39:A66" si="5">A7</f>
        <v>A Coruña</v>
      </c>
      <c r="B39" s="55">
        <f t="shared" si="3"/>
        <v>619</v>
      </c>
      <c r="C39" s="55">
        <f t="shared" si="4"/>
        <v>0</v>
      </c>
      <c r="D39" s="55">
        <f>_xlfn.RANK.EQ(B39,$B$39:$B$66)+COUNTIF($B$39:$B$66,B39)-1</f>
        <v>7</v>
      </c>
      <c r="E39" s="54" t="str">
        <f t="shared" ref="E39:E47" si="6">INDEX($A$39:$B$66,MATCH(ROW()-38,$D$39:$D$66,0),1)</f>
        <v>Bahía de Algeciras</v>
      </c>
      <c r="F39" s="54">
        <f>LOOKUP(E39,$A$39:$A$66,$B$39:$B$66)</f>
        <v>2588251</v>
      </c>
      <c r="G39" s="54">
        <f>LOOKUP(E39,$A$39:$A$66,$C$39:$C$66)</f>
        <v>1744400.1840000001</v>
      </c>
    </row>
    <row r="40" spans="1:9" s="54" customFormat="1" x14ac:dyDescent="0.25">
      <c r="A40" s="54" t="str">
        <f t="shared" si="5"/>
        <v>Alicante</v>
      </c>
      <c r="B40" s="55">
        <f t="shared" si="3"/>
        <v>0</v>
      </c>
      <c r="C40" s="55">
        <f t="shared" si="4"/>
        <v>0</v>
      </c>
      <c r="D40" s="55">
        <f t="shared" ref="D40:D66" si="7">_xlfn.RANK.EQ(B40,$B$39:$B$66)+COUNTIF($B$39:$B$66,B40)-1</f>
        <v>28</v>
      </c>
      <c r="E40" s="54" t="str">
        <f t="shared" si="6"/>
        <v>Huelva</v>
      </c>
      <c r="F40" s="54">
        <f t="shared" ref="F40:F66" si="8">LOOKUP(E40,$A$39:$A$66,$B$39:$B$66)</f>
        <v>73337</v>
      </c>
      <c r="G40" s="54">
        <f t="shared" ref="G40:G66" si="9">LOOKUP(E40,$A$39:$A$66,$C$39:$C$66)</f>
        <v>89363</v>
      </c>
    </row>
    <row r="41" spans="1:9" s="54" customFormat="1" x14ac:dyDescent="0.25">
      <c r="A41" s="54" t="str">
        <f t="shared" si="5"/>
        <v>Almería</v>
      </c>
      <c r="B41" s="55">
        <f t="shared" si="3"/>
        <v>0</v>
      </c>
      <c r="C41" s="55">
        <f t="shared" si="4"/>
        <v>0</v>
      </c>
      <c r="D41" s="55">
        <f t="shared" si="7"/>
        <v>28</v>
      </c>
      <c r="E41" s="54" t="str">
        <f t="shared" si="6"/>
        <v>Avilés</v>
      </c>
      <c r="F41" s="54">
        <f t="shared" si="8"/>
        <v>10001</v>
      </c>
      <c r="G41" s="54">
        <f t="shared" si="9"/>
        <v>0</v>
      </c>
    </row>
    <row r="42" spans="1:9" s="54" customFormat="1" x14ac:dyDescent="0.25">
      <c r="A42" s="54" t="str">
        <f t="shared" si="5"/>
        <v>Avilés</v>
      </c>
      <c r="B42" s="55">
        <f t="shared" si="3"/>
        <v>10001</v>
      </c>
      <c r="C42" s="55">
        <f t="shared" si="4"/>
        <v>0</v>
      </c>
      <c r="D42" s="55">
        <f t="shared" si="7"/>
        <v>3</v>
      </c>
      <c r="E42" s="54" t="str">
        <f t="shared" si="6"/>
        <v>Ferrol-San Cibrao</v>
      </c>
      <c r="F42" s="54">
        <f t="shared" si="8"/>
        <v>4972</v>
      </c>
      <c r="G42" s="54">
        <f t="shared" si="9"/>
        <v>0</v>
      </c>
    </row>
    <row r="43" spans="1:9" s="54" customFormat="1" x14ac:dyDescent="0.25">
      <c r="A43" s="54" t="str">
        <f t="shared" si="5"/>
        <v>Bahía de Algeciras</v>
      </c>
      <c r="B43" s="55">
        <f t="shared" si="3"/>
        <v>2588251</v>
      </c>
      <c r="C43" s="55">
        <f t="shared" si="4"/>
        <v>1744400.1840000001</v>
      </c>
      <c r="D43" s="55">
        <f t="shared" si="7"/>
        <v>1</v>
      </c>
      <c r="E43" s="54" t="str">
        <f t="shared" si="6"/>
        <v>Tarragona</v>
      </c>
      <c r="F43" s="54">
        <f t="shared" si="8"/>
        <v>3570</v>
      </c>
      <c r="G43" s="54">
        <f t="shared" si="9"/>
        <v>99245</v>
      </c>
    </row>
    <row r="44" spans="1:9" s="54" customFormat="1" x14ac:dyDescent="0.25">
      <c r="A44" s="54" t="str">
        <f t="shared" si="5"/>
        <v>Bahía de Cádiz</v>
      </c>
      <c r="B44" s="55">
        <f t="shared" si="3"/>
        <v>0</v>
      </c>
      <c r="C44" s="55">
        <f t="shared" si="4"/>
        <v>0</v>
      </c>
      <c r="D44" s="55">
        <f t="shared" si="7"/>
        <v>28</v>
      </c>
      <c r="E44" s="54" t="str">
        <f t="shared" si="6"/>
        <v>Santa Cruz de Tenerife</v>
      </c>
      <c r="F44" s="54">
        <f t="shared" si="8"/>
        <v>1034</v>
      </c>
      <c r="G44" s="54">
        <f t="shared" si="9"/>
        <v>1534</v>
      </c>
    </row>
    <row r="45" spans="1:9" s="54" customFormat="1" x14ac:dyDescent="0.25">
      <c r="A45" s="54" t="str">
        <f t="shared" si="5"/>
        <v>Baleares</v>
      </c>
      <c r="B45" s="55">
        <f t="shared" si="3"/>
        <v>0</v>
      </c>
      <c r="C45" s="55">
        <f t="shared" si="4"/>
        <v>0</v>
      </c>
      <c r="D45" s="55">
        <f t="shared" si="7"/>
        <v>28</v>
      </c>
      <c r="E45" s="54" t="str">
        <f t="shared" si="6"/>
        <v>A Coruña</v>
      </c>
      <c r="F45" s="54">
        <f t="shared" si="8"/>
        <v>619</v>
      </c>
      <c r="G45" s="54">
        <f t="shared" si="9"/>
        <v>0</v>
      </c>
    </row>
    <row r="46" spans="1:9" s="54" customFormat="1" x14ac:dyDescent="0.25">
      <c r="A46" s="54" t="str">
        <f t="shared" si="5"/>
        <v>Barcelona</v>
      </c>
      <c r="B46" s="55">
        <f t="shared" si="3"/>
        <v>0</v>
      </c>
      <c r="C46" s="55">
        <f t="shared" si="4"/>
        <v>0</v>
      </c>
      <c r="D46" s="55">
        <f t="shared" si="7"/>
        <v>28</v>
      </c>
      <c r="E46" s="54" t="str">
        <f t="shared" si="6"/>
        <v>Las Palmas</v>
      </c>
      <c r="F46" s="54">
        <f t="shared" si="8"/>
        <v>1</v>
      </c>
      <c r="G46" s="54">
        <f t="shared" si="9"/>
        <v>2</v>
      </c>
    </row>
    <row r="47" spans="1:9" s="54" customFormat="1" x14ac:dyDescent="0.25">
      <c r="A47" s="54" t="str">
        <f t="shared" si="5"/>
        <v>Bilbao</v>
      </c>
      <c r="B47" s="55">
        <f t="shared" si="3"/>
        <v>0</v>
      </c>
      <c r="C47" s="55">
        <f t="shared" si="4"/>
        <v>0</v>
      </c>
      <c r="D47" s="55">
        <f t="shared" si="7"/>
        <v>28</v>
      </c>
      <c r="E47" s="54" t="e">
        <f t="shared" si="6"/>
        <v>#N/A</v>
      </c>
      <c r="F47" s="54" t="e">
        <f t="shared" si="8"/>
        <v>#N/A</v>
      </c>
      <c r="G47" s="54" t="e">
        <f t="shared" si="9"/>
        <v>#N/A</v>
      </c>
    </row>
    <row r="48" spans="1:9" s="54" customFormat="1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">
        <v>30</v>
      </c>
      <c r="F48" s="54">
        <f t="shared" si="8"/>
        <v>0</v>
      </c>
      <c r="G48" s="54">
        <f t="shared" si="9"/>
        <v>0</v>
      </c>
    </row>
    <row r="49" spans="1:7" s="54" customFormat="1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e">
        <f t="shared" ref="E49:E66" si="10">INDEX($A$39:$B$66,MATCH(ROW()-38,$D$39:$D$66,0),1)</f>
        <v>#N/A</v>
      </c>
      <c r="F49" s="54" t="e">
        <f t="shared" si="8"/>
        <v>#N/A</v>
      </c>
      <c r="G49" s="54" t="e">
        <f t="shared" si="9"/>
        <v>#N/A</v>
      </c>
    </row>
    <row r="50" spans="1:7" s="54" customFormat="1" x14ac:dyDescent="0.25">
      <c r="A50" s="54" t="str">
        <f t="shared" si="5"/>
        <v>Ceuta</v>
      </c>
      <c r="B50" s="55">
        <f t="shared" si="3"/>
        <v>0</v>
      </c>
      <c r="C50" s="55">
        <f t="shared" si="4"/>
        <v>0</v>
      </c>
      <c r="D50" s="55">
        <f t="shared" si="7"/>
        <v>28</v>
      </c>
      <c r="E50" s="54" t="e">
        <f t="shared" si="10"/>
        <v>#N/A</v>
      </c>
      <c r="F50" s="54" t="e">
        <f t="shared" si="8"/>
        <v>#N/A</v>
      </c>
      <c r="G50" s="54" t="e">
        <f t="shared" si="9"/>
        <v>#N/A</v>
      </c>
    </row>
    <row r="51" spans="1:7" s="54" customFormat="1" x14ac:dyDescent="0.25">
      <c r="A51" s="54" t="str">
        <f t="shared" si="5"/>
        <v>Ferrol-San Cibrao</v>
      </c>
      <c r="B51" s="55">
        <f t="shared" si="3"/>
        <v>4972</v>
      </c>
      <c r="C51" s="55">
        <f t="shared" si="4"/>
        <v>0</v>
      </c>
      <c r="D51" s="55">
        <f t="shared" si="7"/>
        <v>4</v>
      </c>
      <c r="E51" s="54" t="e">
        <f t="shared" si="10"/>
        <v>#N/A</v>
      </c>
      <c r="F51" s="54" t="e">
        <f t="shared" si="8"/>
        <v>#N/A</v>
      </c>
      <c r="G51" s="54" t="e">
        <f t="shared" si="9"/>
        <v>#N/A</v>
      </c>
    </row>
    <row r="52" spans="1:7" s="54" customFormat="1" x14ac:dyDescent="0.25">
      <c r="A52" s="54" t="str">
        <f t="shared" si="5"/>
        <v>Gijón</v>
      </c>
      <c r="B52" s="55">
        <f t="shared" si="3"/>
        <v>0</v>
      </c>
      <c r="C52" s="55">
        <f t="shared" si="4"/>
        <v>98</v>
      </c>
      <c r="D52" s="55">
        <f t="shared" si="7"/>
        <v>28</v>
      </c>
      <c r="E52" s="54" t="e">
        <f t="shared" si="10"/>
        <v>#N/A</v>
      </c>
      <c r="F52" s="54" t="e">
        <f t="shared" si="8"/>
        <v>#N/A</v>
      </c>
      <c r="G52" s="54" t="e">
        <f t="shared" si="9"/>
        <v>#N/A</v>
      </c>
    </row>
    <row r="53" spans="1:7" s="54" customFormat="1" x14ac:dyDescent="0.25">
      <c r="A53" s="54" t="str">
        <f t="shared" si="5"/>
        <v>Huelva</v>
      </c>
      <c r="B53" s="55">
        <f t="shared" si="3"/>
        <v>73337</v>
      </c>
      <c r="C53" s="55">
        <f t="shared" si="4"/>
        <v>89363</v>
      </c>
      <c r="D53" s="55">
        <f t="shared" si="7"/>
        <v>2</v>
      </c>
      <c r="E53" s="54" t="e">
        <f t="shared" si="10"/>
        <v>#N/A</v>
      </c>
      <c r="F53" s="54" t="e">
        <f t="shared" si="8"/>
        <v>#N/A</v>
      </c>
      <c r="G53" s="54" t="e">
        <f t="shared" si="9"/>
        <v>#N/A</v>
      </c>
    </row>
    <row r="54" spans="1:7" s="54" customFormat="1" x14ac:dyDescent="0.25">
      <c r="A54" s="54" t="str">
        <f t="shared" si="5"/>
        <v>Las Palmas</v>
      </c>
      <c r="B54" s="55">
        <f t="shared" si="3"/>
        <v>1</v>
      </c>
      <c r="C54" s="55">
        <f t="shared" si="4"/>
        <v>2</v>
      </c>
      <c r="D54" s="55">
        <f t="shared" si="7"/>
        <v>8</v>
      </c>
      <c r="E54" s="54" t="e">
        <f t="shared" si="10"/>
        <v>#N/A</v>
      </c>
      <c r="F54" s="54" t="e">
        <f t="shared" si="8"/>
        <v>#N/A</v>
      </c>
      <c r="G54" s="54" t="e">
        <f t="shared" si="9"/>
        <v>#N/A</v>
      </c>
    </row>
    <row r="55" spans="1:7" s="54" customFormat="1" x14ac:dyDescent="0.25">
      <c r="A55" s="54" t="str">
        <f t="shared" si="5"/>
        <v>Málaga</v>
      </c>
      <c r="B55" s="55">
        <f>E23</f>
        <v>0</v>
      </c>
      <c r="C55" s="55">
        <f t="shared" si="4"/>
        <v>0</v>
      </c>
      <c r="D55" s="55">
        <f t="shared" si="7"/>
        <v>28</v>
      </c>
      <c r="E55" s="54" t="e">
        <f t="shared" si="10"/>
        <v>#N/A</v>
      </c>
      <c r="F55" s="54" t="e">
        <f t="shared" si="8"/>
        <v>#N/A</v>
      </c>
      <c r="G55" s="54" t="e">
        <f t="shared" si="9"/>
        <v>#N/A</v>
      </c>
    </row>
    <row r="56" spans="1:7" s="54" customFormat="1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e">
        <f t="shared" si="10"/>
        <v>#N/A</v>
      </c>
      <c r="F56" s="54" t="e">
        <f t="shared" si="8"/>
        <v>#N/A</v>
      </c>
      <c r="G56" s="54" t="e">
        <f t="shared" si="9"/>
        <v>#N/A</v>
      </c>
    </row>
    <row r="57" spans="1:7" s="54" customFormat="1" x14ac:dyDescent="0.25">
      <c r="A57" s="54" t="str">
        <f t="shared" si="5"/>
        <v>Melilla</v>
      </c>
      <c r="B57" s="55">
        <f t="shared" si="3"/>
        <v>0</v>
      </c>
      <c r="C57" s="55">
        <f t="shared" si="4"/>
        <v>0</v>
      </c>
      <c r="D57" s="55">
        <f t="shared" si="7"/>
        <v>28</v>
      </c>
      <c r="E57" s="54" t="e">
        <f t="shared" si="10"/>
        <v>#N/A</v>
      </c>
      <c r="F57" s="54" t="e">
        <f t="shared" si="8"/>
        <v>#N/A</v>
      </c>
      <c r="G57" s="54" t="e">
        <f t="shared" si="9"/>
        <v>#N/A</v>
      </c>
    </row>
    <row r="58" spans="1:7" s="54" customFormat="1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e">
        <f t="shared" si="10"/>
        <v>#N/A</v>
      </c>
      <c r="F58" s="54" t="e">
        <f t="shared" si="8"/>
        <v>#N/A</v>
      </c>
      <c r="G58" s="54" t="e">
        <f t="shared" si="9"/>
        <v>#N/A</v>
      </c>
    </row>
    <row r="59" spans="1:7" s="54" customFormat="1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e">
        <f t="shared" si="10"/>
        <v>#N/A</v>
      </c>
      <c r="F59" s="54" t="e">
        <f t="shared" si="8"/>
        <v>#N/A</v>
      </c>
      <c r="G59" s="54" t="e">
        <f t="shared" si="9"/>
        <v>#N/A</v>
      </c>
    </row>
    <row r="60" spans="1:7" s="54" customFormat="1" x14ac:dyDescent="0.25">
      <c r="A60" s="54" t="str">
        <f t="shared" si="5"/>
        <v>Santa Cruz de Tenerife</v>
      </c>
      <c r="B60" s="55">
        <f t="shared" si="3"/>
        <v>1034</v>
      </c>
      <c r="C60" s="55">
        <f t="shared" si="4"/>
        <v>1534</v>
      </c>
      <c r="D60" s="55">
        <f t="shared" si="7"/>
        <v>6</v>
      </c>
      <c r="E60" s="54" t="e">
        <f t="shared" si="10"/>
        <v>#N/A</v>
      </c>
      <c r="F60" s="54" t="e">
        <f t="shared" si="8"/>
        <v>#N/A</v>
      </c>
      <c r="G60" s="54" t="e">
        <f t="shared" si="9"/>
        <v>#N/A</v>
      </c>
    </row>
    <row r="61" spans="1:7" s="54" customFormat="1" x14ac:dyDescent="0.25">
      <c r="A61" s="54" t="str">
        <f t="shared" si="5"/>
        <v>Santander</v>
      </c>
      <c r="B61" s="55">
        <f t="shared" si="3"/>
        <v>0</v>
      </c>
      <c r="C61" s="55">
        <f t="shared" si="4"/>
        <v>0</v>
      </c>
      <c r="D61" s="55">
        <f t="shared" si="7"/>
        <v>28</v>
      </c>
      <c r="E61" s="54" t="e">
        <f t="shared" si="10"/>
        <v>#N/A</v>
      </c>
      <c r="F61" s="54" t="e">
        <f t="shared" si="8"/>
        <v>#N/A</v>
      </c>
      <c r="G61" s="54" t="e">
        <f t="shared" si="9"/>
        <v>#N/A</v>
      </c>
    </row>
    <row r="62" spans="1:7" s="54" customFormat="1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10"/>
        <v>#N/A</v>
      </c>
      <c r="F62" s="54" t="e">
        <f t="shared" si="8"/>
        <v>#N/A</v>
      </c>
      <c r="G62" s="54" t="e">
        <f t="shared" si="9"/>
        <v>#N/A</v>
      </c>
    </row>
    <row r="63" spans="1:7" s="54" customFormat="1" x14ac:dyDescent="0.25">
      <c r="A63" s="54" t="str">
        <f t="shared" si="5"/>
        <v>Tarragona</v>
      </c>
      <c r="B63" s="55">
        <f t="shared" si="3"/>
        <v>3570</v>
      </c>
      <c r="C63" s="55">
        <f t="shared" si="4"/>
        <v>99245</v>
      </c>
      <c r="D63" s="55">
        <f t="shared" si="7"/>
        <v>5</v>
      </c>
      <c r="E63" s="54" t="e">
        <f t="shared" si="10"/>
        <v>#N/A</v>
      </c>
      <c r="F63" s="54" t="e">
        <f t="shared" si="8"/>
        <v>#N/A</v>
      </c>
      <c r="G63" s="54" t="e">
        <f t="shared" si="9"/>
        <v>#N/A</v>
      </c>
    </row>
    <row r="64" spans="1:7" s="54" customFormat="1" x14ac:dyDescent="0.25">
      <c r="A64" s="54" t="str">
        <f t="shared" si="5"/>
        <v>Valencia</v>
      </c>
      <c r="B64" s="55">
        <f t="shared" si="3"/>
        <v>0</v>
      </c>
      <c r="C64" s="55">
        <f t="shared" si="4"/>
        <v>0</v>
      </c>
      <c r="D64" s="55">
        <f t="shared" si="7"/>
        <v>28</v>
      </c>
      <c r="E64" s="54" t="e">
        <f t="shared" si="10"/>
        <v>#N/A</v>
      </c>
      <c r="F64" s="54" t="e">
        <f t="shared" si="8"/>
        <v>#N/A</v>
      </c>
      <c r="G64" s="54" t="e">
        <f t="shared" si="9"/>
        <v>#N/A</v>
      </c>
    </row>
    <row r="65" spans="1:7" s="54" customFormat="1" x14ac:dyDescent="0.25">
      <c r="A65" s="54" t="str">
        <f t="shared" si="5"/>
        <v>Vigo</v>
      </c>
      <c r="B65" s="55">
        <f t="shared" si="3"/>
        <v>0</v>
      </c>
      <c r="C65" s="55">
        <f t="shared" si="4"/>
        <v>0</v>
      </c>
      <c r="D65" s="55">
        <f t="shared" si="7"/>
        <v>28</v>
      </c>
      <c r="E65" s="54" t="e">
        <f t="shared" si="10"/>
        <v>#N/A</v>
      </c>
      <c r="F65" s="54" t="e">
        <f t="shared" si="8"/>
        <v>#N/A</v>
      </c>
      <c r="G65" s="54" t="e">
        <f t="shared" si="9"/>
        <v>#N/A</v>
      </c>
    </row>
    <row r="66" spans="1:7" s="54" customFormat="1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10"/>
        <v>Alicante</v>
      </c>
      <c r="F66" s="54">
        <f t="shared" si="8"/>
        <v>0</v>
      </c>
      <c r="G66" s="54">
        <f t="shared" si="9"/>
        <v>0</v>
      </c>
    </row>
    <row r="67" spans="1:7" s="54" customFormat="1" x14ac:dyDescent="0.25"/>
    <row r="68" spans="1:7" s="54" customFormat="1" x14ac:dyDescent="0.25">
      <c r="A68" s="69"/>
      <c r="B68" s="70"/>
      <c r="C68" s="70"/>
      <c r="D68" s="70"/>
      <c r="E68" s="70"/>
      <c r="F68" s="71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100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73725</v>
      </c>
      <c r="E7" s="2">
        <v>0</v>
      </c>
      <c r="F7" s="45">
        <f>((E7*100)/D7)-100</f>
        <v>-100</v>
      </c>
      <c r="G7" s="46"/>
      <c r="H7" s="46"/>
      <c r="I7" s="46"/>
    </row>
    <row r="8" spans="1:12" x14ac:dyDescent="0.25">
      <c r="A8" s="47" t="s">
        <v>136</v>
      </c>
      <c r="B8" s="3">
        <v>1136</v>
      </c>
      <c r="C8" s="3">
        <v>2987</v>
      </c>
      <c r="D8" s="3">
        <v>44227.38</v>
      </c>
      <c r="E8" s="3">
        <v>27100</v>
      </c>
      <c r="F8" s="48">
        <f t="shared" ref="F8:F34" si="0">((E8*100)/D8)-100</f>
        <v>-38.725739575801228</v>
      </c>
      <c r="G8" s="46"/>
      <c r="H8" s="46"/>
      <c r="I8" s="46"/>
    </row>
    <row r="9" spans="1:12" x14ac:dyDescent="0.25">
      <c r="A9" s="44" t="s">
        <v>137</v>
      </c>
      <c r="B9" s="2">
        <v>44</v>
      </c>
      <c r="C9" s="2">
        <v>0</v>
      </c>
      <c r="D9" s="2">
        <v>553</v>
      </c>
      <c r="E9" s="2">
        <v>2</v>
      </c>
      <c r="F9" s="60">
        <f t="shared" si="0"/>
        <v>-99.638336347197111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3005</v>
      </c>
      <c r="D10" s="3">
        <v>2964</v>
      </c>
      <c r="E10" s="3">
        <v>4765</v>
      </c>
      <c r="F10" s="48">
        <f t="shared" si="0"/>
        <v>60.762483130904172</v>
      </c>
      <c r="G10" s="46"/>
      <c r="H10" s="46"/>
      <c r="I10" s="46"/>
    </row>
    <row r="11" spans="1:12" x14ac:dyDescent="0.25">
      <c r="A11" s="44" t="s">
        <v>139</v>
      </c>
      <c r="B11" s="2">
        <v>5953492</v>
      </c>
      <c r="C11" s="2">
        <v>5371965</v>
      </c>
      <c r="D11" s="2">
        <v>73786102.237000167</v>
      </c>
      <c r="E11" s="2">
        <v>65954089</v>
      </c>
      <c r="F11" s="60">
        <f t="shared" si="0"/>
        <v>-10.614482944015421</v>
      </c>
      <c r="G11" s="46"/>
      <c r="H11" s="46"/>
      <c r="I11" s="46"/>
    </row>
    <row r="12" spans="1:12" x14ac:dyDescent="0.25">
      <c r="A12" s="47" t="s">
        <v>140</v>
      </c>
      <c r="B12" s="3">
        <v>166354</v>
      </c>
      <c r="C12" s="3">
        <v>165977</v>
      </c>
      <c r="D12" s="3">
        <v>1628064</v>
      </c>
      <c r="E12" s="3">
        <v>1636471</v>
      </c>
      <c r="F12" s="48">
        <f t="shared" si="0"/>
        <v>0.51638019144211</v>
      </c>
      <c r="G12" s="46"/>
      <c r="H12" s="46"/>
      <c r="I12" s="46"/>
    </row>
    <row r="13" spans="1:12" x14ac:dyDescent="0.25">
      <c r="A13" s="44" t="s">
        <v>141</v>
      </c>
      <c r="B13" s="2">
        <v>788</v>
      </c>
      <c r="C13" s="2">
        <v>641</v>
      </c>
      <c r="D13" s="2">
        <v>6050</v>
      </c>
      <c r="E13" s="2">
        <v>15904</v>
      </c>
      <c r="F13" s="45">
        <f t="shared" si="0"/>
        <v>162.87603305785126</v>
      </c>
      <c r="G13" s="46"/>
      <c r="H13" s="46"/>
      <c r="I13" s="46"/>
    </row>
    <row r="14" spans="1:12" x14ac:dyDescent="0.25">
      <c r="A14" s="47" t="s">
        <v>142</v>
      </c>
      <c r="B14" s="3">
        <v>2514574</v>
      </c>
      <c r="C14" s="3">
        <v>2004756</v>
      </c>
      <c r="D14" s="3">
        <v>20160357.382166699</v>
      </c>
      <c r="E14" s="3">
        <v>22944117</v>
      </c>
      <c r="F14" s="48">
        <f t="shared" si="0"/>
        <v>13.808086657708458</v>
      </c>
      <c r="G14" s="46"/>
      <c r="H14" s="46"/>
      <c r="I14" s="46"/>
    </row>
    <row r="15" spans="1:12" x14ac:dyDescent="0.25">
      <c r="A15" s="44" t="s">
        <v>143</v>
      </c>
      <c r="B15" s="2">
        <v>106</v>
      </c>
      <c r="C15" s="2">
        <v>7131</v>
      </c>
      <c r="D15" s="2">
        <v>88888</v>
      </c>
      <c r="E15" s="2">
        <v>51915</v>
      </c>
      <c r="F15" s="45">
        <f t="shared" si="0"/>
        <v>-41.595040950409505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113472</v>
      </c>
      <c r="E16" s="3">
        <v>67943</v>
      </c>
      <c r="F16" s="48">
        <f t="shared" si="0"/>
        <v>-40.123554709531867</v>
      </c>
      <c r="G16" s="46"/>
      <c r="H16" s="46"/>
      <c r="I16" s="46"/>
    </row>
    <row r="17" spans="1:9" x14ac:dyDescent="0.25">
      <c r="A17" s="44" t="s">
        <v>145</v>
      </c>
      <c r="B17" s="2">
        <v>3800</v>
      </c>
      <c r="C17" s="2">
        <v>10870</v>
      </c>
      <c r="D17" s="2">
        <v>42215</v>
      </c>
      <c r="E17" s="2">
        <v>76435</v>
      </c>
      <c r="F17" s="45">
        <f t="shared" si="0"/>
        <v>81.061234158474463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37</v>
      </c>
      <c r="F18" s="48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993</v>
      </c>
      <c r="D19" s="2">
        <v>0</v>
      </c>
      <c r="E19" s="2">
        <v>7065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42132</v>
      </c>
      <c r="C20" s="3">
        <v>61960</v>
      </c>
      <c r="D20" s="3">
        <v>3198813.7350000003</v>
      </c>
      <c r="E20" s="3">
        <v>550519</v>
      </c>
      <c r="F20" s="48">
        <f t="shared" si="0"/>
        <v>-82.789901331969872</v>
      </c>
      <c r="G20" s="46"/>
      <c r="H20" s="46"/>
      <c r="I20" s="46"/>
    </row>
    <row r="21" spans="1:9" x14ac:dyDescent="0.25">
      <c r="A21" s="44" t="s">
        <v>149</v>
      </c>
      <c r="B21" s="2">
        <v>228588</v>
      </c>
      <c r="C21" s="2">
        <v>152137</v>
      </c>
      <c r="D21" s="2">
        <v>2934073</v>
      </c>
      <c r="E21" s="2">
        <v>2805553</v>
      </c>
      <c r="F21" s="45">
        <f t="shared" si="0"/>
        <v>-4.3802591142074476</v>
      </c>
      <c r="G21" s="46"/>
      <c r="H21" s="46"/>
      <c r="I21" s="46"/>
    </row>
    <row r="22" spans="1:9" x14ac:dyDescent="0.25">
      <c r="A22" s="47" t="s">
        <v>150</v>
      </c>
      <c r="B22" s="3">
        <v>1013535</v>
      </c>
      <c r="C22" s="3">
        <v>1038122</v>
      </c>
      <c r="D22" s="3">
        <v>12073437</v>
      </c>
      <c r="E22" s="3">
        <v>13593061</v>
      </c>
      <c r="F22" s="48">
        <f t="shared" si="0"/>
        <v>12.586507056772646</v>
      </c>
      <c r="G22" s="46"/>
      <c r="H22" s="46"/>
      <c r="I22" s="46"/>
    </row>
    <row r="23" spans="1:9" x14ac:dyDescent="0.25">
      <c r="A23" s="44" t="s">
        <v>151</v>
      </c>
      <c r="B23" s="2">
        <v>40556</v>
      </c>
      <c r="C23" s="2">
        <v>208460</v>
      </c>
      <c r="D23" s="2">
        <v>403133</v>
      </c>
      <c r="E23" s="2">
        <v>2093769</v>
      </c>
      <c r="F23" s="45">
        <f t="shared" si="0"/>
        <v>419.3742511776511</v>
      </c>
      <c r="G23" s="46"/>
      <c r="H23" s="46"/>
      <c r="I23" s="46"/>
    </row>
    <row r="24" spans="1:9" x14ac:dyDescent="0.25">
      <c r="A24" s="47" t="s">
        <v>152</v>
      </c>
      <c r="B24" s="3">
        <v>1173</v>
      </c>
      <c r="C24" s="3">
        <v>244</v>
      </c>
      <c r="D24" s="3">
        <v>14478</v>
      </c>
      <c r="E24" s="3">
        <v>7133</v>
      </c>
      <c r="F24" s="48">
        <f t="shared" si="0"/>
        <v>-50.732145323939768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107</v>
      </c>
      <c r="F25" s="60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4371</v>
      </c>
      <c r="C26" s="3">
        <v>16083</v>
      </c>
      <c r="D26" s="3">
        <v>222650</v>
      </c>
      <c r="E26" s="3">
        <v>177362</v>
      </c>
      <c r="F26" s="48">
        <f t="shared" si="0"/>
        <v>-20.340444644060184</v>
      </c>
      <c r="G26" s="46"/>
      <c r="H26" s="46"/>
      <c r="I26" s="46"/>
    </row>
    <row r="27" spans="1:9" x14ac:dyDescent="0.25">
      <c r="A27" s="44" t="s">
        <v>155</v>
      </c>
      <c r="B27" s="2">
        <v>2588</v>
      </c>
      <c r="C27" s="2">
        <v>0</v>
      </c>
      <c r="D27" s="2">
        <v>28650</v>
      </c>
      <c r="E27" s="2">
        <v>2770</v>
      </c>
      <c r="F27" s="45">
        <f t="shared" si="0"/>
        <v>-90.331588132635261</v>
      </c>
      <c r="G27" s="46"/>
      <c r="H27" s="46"/>
      <c r="I27" s="46"/>
    </row>
    <row r="28" spans="1:9" x14ac:dyDescent="0.25">
      <c r="A28" s="47" t="s">
        <v>156</v>
      </c>
      <c r="B28" s="3">
        <v>40591</v>
      </c>
      <c r="C28" s="3">
        <v>70402</v>
      </c>
      <c r="D28" s="3">
        <v>488969.8</v>
      </c>
      <c r="E28" s="3">
        <v>619076</v>
      </c>
      <c r="F28" s="48">
        <f t="shared" si="0"/>
        <v>26.60822815642193</v>
      </c>
      <c r="G28" s="46"/>
      <c r="H28" s="46"/>
      <c r="I28" s="46"/>
    </row>
    <row r="29" spans="1:9" x14ac:dyDescent="0.25">
      <c r="A29" s="44" t="s">
        <v>157</v>
      </c>
      <c r="B29" s="2">
        <v>1389</v>
      </c>
      <c r="C29" s="2">
        <v>9313</v>
      </c>
      <c r="D29" s="2">
        <v>48857</v>
      </c>
      <c r="E29" s="2">
        <v>117068</v>
      </c>
      <c r="F29" s="45">
        <f t="shared" si="0"/>
        <v>139.61356612153835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123555</v>
      </c>
      <c r="C31" s="2">
        <v>191392</v>
      </c>
      <c r="D31" s="2">
        <v>1412344</v>
      </c>
      <c r="E31" s="2">
        <v>2603281</v>
      </c>
      <c r="F31" s="45">
        <f t="shared" si="0"/>
        <v>84.323436783106672</v>
      </c>
      <c r="G31" s="46"/>
      <c r="H31" s="46"/>
      <c r="I31" s="46"/>
    </row>
    <row r="32" spans="1:9" x14ac:dyDescent="0.25">
      <c r="A32" s="47" t="s">
        <v>160</v>
      </c>
      <c r="B32" s="3">
        <v>3651399</v>
      </c>
      <c r="C32" s="3">
        <v>2850973</v>
      </c>
      <c r="D32" s="3">
        <v>39366648</v>
      </c>
      <c r="E32" s="3">
        <v>36601812</v>
      </c>
      <c r="F32" s="48">
        <f t="shared" si="0"/>
        <v>-7.0232954555846305</v>
      </c>
      <c r="G32" s="46"/>
      <c r="H32" s="46"/>
      <c r="I32" s="46"/>
    </row>
    <row r="33" spans="1:9" x14ac:dyDescent="0.25">
      <c r="A33" s="44" t="s">
        <v>161</v>
      </c>
      <c r="B33" s="2">
        <v>17048</v>
      </c>
      <c r="C33" s="2">
        <v>21356</v>
      </c>
      <c r="D33" s="2">
        <v>226206.37600000002</v>
      </c>
      <c r="E33" s="2">
        <v>254450</v>
      </c>
      <c r="F33" s="45">
        <f t="shared" si="0"/>
        <v>12.485777147148127</v>
      </c>
      <c r="G33" s="46"/>
      <c r="H33" s="46"/>
      <c r="I33" s="46"/>
    </row>
    <row r="34" spans="1:9" x14ac:dyDescent="0.25">
      <c r="A34" s="47" t="s">
        <v>162</v>
      </c>
      <c r="B34" s="3">
        <v>267</v>
      </c>
      <c r="C34" s="3">
        <v>33</v>
      </c>
      <c r="D34" s="3">
        <v>6297.4</v>
      </c>
      <c r="E34" s="3">
        <v>8365</v>
      </c>
      <c r="F34" s="48">
        <f t="shared" si="0"/>
        <v>32.832597579953642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13807486</v>
      </c>
      <c r="C35" s="50">
        <f t="shared" ref="C35:E35" si="1">SUM(C7:C34)</f>
        <v>12188800</v>
      </c>
      <c r="D35" s="50">
        <f t="shared" si="1"/>
        <v>156371175.31016687</v>
      </c>
      <c r="E35" s="50">
        <f t="shared" si="1"/>
        <v>150220169</v>
      </c>
      <c r="F35" s="51">
        <f t="shared" ref="F35" si="2">((E35*100)/D35)-100</f>
        <v>-3.9335934503057643</v>
      </c>
      <c r="G35" s="46"/>
      <c r="H35" s="46"/>
      <c r="I35" s="46"/>
    </row>
    <row r="36" spans="1:9" x14ac:dyDescent="0.25">
      <c r="A36" s="52" t="s">
        <v>84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73725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65954089</v>
      </c>
      <c r="G39" s="54">
        <f>LOOKUP(E39,$A$39:$A$66,$C$39:$C$66)</f>
        <v>73786102.237000167</v>
      </c>
    </row>
    <row r="40" spans="1:9" x14ac:dyDescent="0.25">
      <c r="A40" s="54" t="str">
        <f t="shared" si="5"/>
        <v>Alicante</v>
      </c>
      <c r="B40" s="55">
        <f t="shared" si="3"/>
        <v>27100</v>
      </c>
      <c r="C40" s="55">
        <f t="shared" si="4"/>
        <v>44227.38</v>
      </c>
      <c r="D40" s="55">
        <f t="shared" ref="D40:D66" si="7">_xlfn.RANK.EQ(B40,$B$39:$B$66)+COUNTIF($B$39:$B$66,B40)-1</f>
        <v>17</v>
      </c>
      <c r="E40" s="54" t="str">
        <f t="shared" si="6"/>
        <v>Valencia</v>
      </c>
      <c r="F40" s="54">
        <f t="shared" ref="F40:F55" si="8">LOOKUP(E40,$A$39:$A$66,$B$39:$B$66)</f>
        <v>36601812</v>
      </c>
      <c r="G40" s="54">
        <f t="shared" ref="G40:G66" si="9">LOOKUP(E40,$A$39:$A$66,$C$39:$C$66)</f>
        <v>39366648</v>
      </c>
    </row>
    <row r="41" spans="1:9" x14ac:dyDescent="0.25">
      <c r="A41" s="54" t="str">
        <f t="shared" si="5"/>
        <v>Almería</v>
      </c>
      <c r="B41" s="55">
        <f t="shared" si="3"/>
        <v>2</v>
      </c>
      <c r="C41" s="55">
        <f t="shared" si="4"/>
        <v>553</v>
      </c>
      <c r="D41" s="55">
        <f t="shared" si="7"/>
        <v>26</v>
      </c>
      <c r="E41" s="54" t="str">
        <f t="shared" si="6"/>
        <v>Barcelona</v>
      </c>
      <c r="F41" s="54">
        <f t="shared" si="8"/>
        <v>22944117</v>
      </c>
      <c r="G41" s="54">
        <f t="shared" si="9"/>
        <v>20160357.382166699</v>
      </c>
    </row>
    <row r="42" spans="1:9" x14ac:dyDescent="0.25">
      <c r="A42" s="54" t="str">
        <f t="shared" si="5"/>
        <v>Avilés</v>
      </c>
      <c r="B42" s="55">
        <f t="shared" si="3"/>
        <v>4765</v>
      </c>
      <c r="C42" s="55">
        <f t="shared" si="4"/>
        <v>2964</v>
      </c>
      <c r="D42" s="55">
        <f t="shared" si="7"/>
        <v>22</v>
      </c>
      <c r="E42" s="54" t="str">
        <f t="shared" si="6"/>
        <v>Las Palmas</v>
      </c>
      <c r="F42" s="54">
        <f t="shared" si="8"/>
        <v>13593061</v>
      </c>
      <c r="G42" s="54">
        <f t="shared" si="9"/>
        <v>12073437</v>
      </c>
    </row>
    <row r="43" spans="1:9" x14ac:dyDescent="0.25">
      <c r="A43" s="54" t="str">
        <f t="shared" si="5"/>
        <v>Bahía de Algeciras</v>
      </c>
      <c r="B43" s="55">
        <f t="shared" si="3"/>
        <v>65954089</v>
      </c>
      <c r="C43" s="55">
        <f t="shared" si="4"/>
        <v>73786102.237000167</v>
      </c>
      <c r="D43" s="55">
        <f t="shared" si="7"/>
        <v>1</v>
      </c>
      <c r="E43" s="54" t="str">
        <f t="shared" si="6"/>
        <v>Huelva</v>
      </c>
      <c r="F43" s="54">
        <f t="shared" si="8"/>
        <v>2805553</v>
      </c>
      <c r="G43" s="54">
        <f t="shared" si="9"/>
        <v>2934073</v>
      </c>
    </row>
    <row r="44" spans="1:9" x14ac:dyDescent="0.25">
      <c r="A44" s="54" t="str">
        <f t="shared" si="5"/>
        <v>Bahía de Cádiz</v>
      </c>
      <c r="B44" s="55">
        <f t="shared" si="3"/>
        <v>1636471</v>
      </c>
      <c r="C44" s="55">
        <f t="shared" si="4"/>
        <v>1628064</v>
      </c>
      <c r="D44" s="55">
        <f t="shared" si="7"/>
        <v>8</v>
      </c>
      <c r="E44" s="54" t="str">
        <f t="shared" si="6"/>
        <v>Tarragona</v>
      </c>
      <c r="F44" s="54">
        <f t="shared" si="8"/>
        <v>2603281</v>
      </c>
      <c r="G44" s="54">
        <f t="shared" si="9"/>
        <v>1412344</v>
      </c>
    </row>
    <row r="45" spans="1:9" x14ac:dyDescent="0.25">
      <c r="A45" s="54" t="str">
        <f t="shared" si="5"/>
        <v>Baleares</v>
      </c>
      <c r="B45" s="55">
        <f t="shared" si="3"/>
        <v>15904</v>
      </c>
      <c r="C45" s="55">
        <f t="shared" si="4"/>
        <v>6050</v>
      </c>
      <c r="D45" s="55">
        <f t="shared" si="7"/>
        <v>18</v>
      </c>
      <c r="E45" s="54" t="str">
        <f t="shared" si="6"/>
        <v>Málaga</v>
      </c>
      <c r="F45" s="54">
        <f t="shared" si="8"/>
        <v>2093769</v>
      </c>
      <c r="G45" s="54">
        <f t="shared" si="9"/>
        <v>403133</v>
      </c>
    </row>
    <row r="46" spans="1:9" x14ac:dyDescent="0.25">
      <c r="A46" s="54" t="str">
        <f t="shared" si="5"/>
        <v>Barcelona</v>
      </c>
      <c r="B46" s="55">
        <f t="shared" si="3"/>
        <v>22944117</v>
      </c>
      <c r="C46" s="55">
        <f t="shared" si="4"/>
        <v>20160357.382166699</v>
      </c>
      <c r="D46" s="55">
        <f t="shared" si="7"/>
        <v>3</v>
      </c>
      <c r="E46" s="54" t="str">
        <f t="shared" si="6"/>
        <v>Bahía de Cádiz</v>
      </c>
      <c r="F46" s="54">
        <f t="shared" si="8"/>
        <v>1636471</v>
      </c>
      <c r="G46" s="54">
        <f t="shared" si="9"/>
        <v>1628064</v>
      </c>
    </row>
    <row r="47" spans="1:9" x14ac:dyDescent="0.25">
      <c r="A47" s="54" t="str">
        <f t="shared" si="5"/>
        <v>Bilbao</v>
      </c>
      <c r="B47" s="55">
        <f t="shared" si="3"/>
        <v>51915</v>
      </c>
      <c r="C47" s="55">
        <f t="shared" si="4"/>
        <v>88888</v>
      </c>
      <c r="D47" s="55">
        <f t="shared" si="7"/>
        <v>16</v>
      </c>
      <c r="E47" s="54" t="str">
        <f t="shared" si="6"/>
        <v>Santa Cruz de Tenerife</v>
      </c>
      <c r="F47" s="54">
        <f t="shared" si="8"/>
        <v>619076</v>
      </c>
      <c r="G47" s="54">
        <f t="shared" si="9"/>
        <v>488969.8</v>
      </c>
    </row>
    <row r="48" spans="1:9" x14ac:dyDescent="0.25">
      <c r="A48" s="54" t="str">
        <f t="shared" si="5"/>
        <v>Cartagena</v>
      </c>
      <c r="B48" s="55">
        <f t="shared" si="3"/>
        <v>67943</v>
      </c>
      <c r="C48" s="55">
        <f t="shared" si="4"/>
        <v>113472</v>
      </c>
      <c r="D48" s="55">
        <f t="shared" si="7"/>
        <v>15</v>
      </c>
      <c r="E48" s="54" t="str">
        <f t="shared" si="6"/>
        <v>Gijón</v>
      </c>
      <c r="F48" s="54">
        <f t="shared" si="8"/>
        <v>550519</v>
      </c>
      <c r="G48" s="54">
        <f t="shared" si="9"/>
        <v>3198813.7350000003</v>
      </c>
    </row>
    <row r="49" spans="1:7" x14ac:dyDescent="0.25">
      <c r="A49" s="54" t="str">
        <f t="shared" si="5"/>
        <v>Castellón</v>
      </c>
      <c r="B49" s="55">
        <f t="shared" si="3"/>
        <v>76435</v>
      </c>
      <c r="C49" s="55">
        <f t="shared" si="4"/>
        <v>42215</v>
      </c>
      <c r="D49" s="55">
        <f t="shared" si="7"/>
        <v>14</v>
      </c>
      <c r="E49" s="54" t="str">
        <f t="shared" si="6"/>
        <v>Vigo</v>
      </c>
      <c r="F49" s="54">
        <f t="shared" si="8"/>
        <v>254450</v>
      </c>
      <c r="G49" s="54">
        <f t="shared" si="9"/>
        <v>226206.37600000002</v>
      </c>
    </row>
    <row r="50" spans="1:7" x14ac:dyDescent="0.25">
      <c r="A50" s="54" t="str">
        <f t="shared" si="5"/>
        <v>Ceuta</v>
      </c>
      <c r="B50" s="55">
        <f t="shared" si="3"/>
        <v>37</v>
      </c>
      <c r="C50" s="55">
        <f t="shared" si="4"/>
        <v>0</v>
      </c>
      <c r="D50" s="55">
        <f t="shared" si="7"/>
        <v>25</v>
      </c>
      <c r="E50" s="54" t="str">
        <f t="shared" si="6"/>
        <v>Motril</v>
      </c>
      <c r="F50" s="54">
        <f t="shared" si="8"/>
        <v>177362</v>
      </c>
      <c r="G50" s="54">
        <f t="shared" si="9"/>
        <v>222650</v>
      </c>
    </row>
    <row r="51" spans="1:7" x14ac:dyDescent="0.25">
      <c r="A51" s="54" t="str">
        <f t="shared" si="5"/>
        <v>Ferrol-San Cibrao</v>
      </c>
      <c r="B51" s="55">
        <f t="shared" si="3"/>
        <v>7065</v>
      </c>
      <c r="C51" s="55">
        <f t="shared" si="4"/>
        <v>0</v>
      </c>
      <c r="D51" s="55">
        <f t="shared" si="7"/>
        <v>21</v>
      </c>
      <c r="E51" s="54" t="str">
        <f t="shared" si="6"/>
        <v>Santander</v>
      </c>
      <c r="F51" s="54">
        <f t="shared" si="8"/>
        <v>117068</v>
      </c>
      <c r="G51" s="54">
        <f t="shared" si="9"/>
        <v>48857</v>
      </c>
    </row>
    <row r="52" spans="1:7" x14ac:dyDescent="0.25">
      <c r="A52" s="54" t="str">
        <f t="shared" si="5"/>
        <v>Gijón</v>
      </c>
      <c r="B52" s="55">
        <f t="shared" si="3"/>
        <v>550519</v>
      </c>
      <c r="C52" s="55">
        <f t="shared" si="4"/>
        <v>3198813.7350000003</v>
      </c>
      <c r="D52" s="55">
        <f t="shared" si="7"/>
        <v>10</v>
      </c>
      <c r="E52" s="54" t="str">
        <f t="shared" si="6"/>
        <v>Castellón</v>
      </c>
      <c r="F52" s="54">
        <f t="shared" si="8"/>
        <v>76435</v>
      </c>
      <c r="G52" s="54">
        <f t="shared" si="9"/>
        <v>42215</v>
      </c>
    </row>
    <row r="53" spans="1:7" x14ac:dyDescent="0.25">
      <c r="A53" s="54" t="str">
        <f t="shared" si="5"/>
        <v>Huelva</v>
      </c>
      <c r="B53" s="55">
        <f t="shared" si="3"/>
        <v>2805553</v>
      </c>
      <c r="C53" s="55">
        <f t="shared" si="4"/>
        <v>2934073</v>
      </c>
      <c r="D53" s="55">
        <f t="shared" si="7"/>
        <v>5</v>
      </c>
      <c r="E53" s="54" t="str">
        <f t="shared" si="6"/>
        <v>Cartagena</v>
      </c>
      <c r="F53" s="54">
        <f t="shared" si="8"/>
        <v>67943</v>
      </c>
      <c r="G53" s="54">
        <f t="shared" si="9"/>
        <v>113472</v>
      </c>
    </row>
    <row r="54" spans="1:7" x14ac:dyDescent="0.25">
      <c r="A54" s="54" t="str">
        <f t="shared" si="5"/>
        <v>Las Palmas</v>
      </c>
      <c r="B54" s="55">
        <f t="shared" si="3"/>
        <v>13593061</v>
      </c>
      <c r="C54" s="55">
        <f t="shared" si="4"/>
        <v>12073437</v>
      </c>
      <c r="D54" s="55">
        <f t="shared" si="7"/>
        <v>4</v>
      </c>
      <c r="E54" s="54" t="str">
        <f t="shared" si="6"/>
        <v>Bilbao</v>
      </c>
      <c r="F54" s="54">
        <f t="shared" si="8"/>
        <v>51915</v>
      </c>
      <c r="G54" s="54">
        <f t="shared" si="9"/>
        <v>88888</v>
      </c>
    </row>
    <row r="55" spans="1:7" x14ac:dyDescent="0.25">
      <c r="A55" s="54" t="str">
        <f t="shared" si="5"/>
        <v>Málaga</v>
      </c>
      <c r="B55" s="55">
        <f t="shared" si="3"/>
        <v>2093769</v>
      </c>
      <c r="C55" s="55">
        <f t="shared" si="4"/>
        <v>403133</v>
      </c>
      <c r="D55" s="55">
        <f t="shared" si="7"/>
        <v>7</v>
      </c>
      <c r="E55" s="54" t="str">
        <f t="shared" si="6"/>
        <v>Alicante</v>
      </c>
      <c r="F55" s="54">
        <f t="shared" si="8"/>
        <v>27100</v>
      </c>
      <c r="G55" s="54">
        <f t="shared" si="9"/>
        <v>44227.38</v>
      </c>
    </row>
    <row r="56" spans="1:7" x14ac:dyDescent="0.25">
      <c r="A56" s="54" t="str">
        <f t="shared" si="5"/>
        <v>Marín y Ría de Pontevedra</v>
      </c>
      <c r="B56" s="55">
        <f t="shared" si="3"/>
        <v>7133</v>
      </c>
      <c r="C56" s="55">
        <f t="shared" si="4"/>
        <v>14478</v>
      </c>
      <c r="D56" s="55">
        <f t="shared" si="7"/>
        <v>20</v>
      </c>
      <c r="E56" s="54" t="str">
        <f t="shared" si="6"/>
        <v>Baleares</v>
      </c>
      <c r="F56" s="54">
        <f t="shared" ref="F56:F66" si="10">LOOKUP(E56,$A$39:$A$66,$B$39:$B$66)</f>
        <v>15904</v>
      </c>
      <c r="G56" s="54">
        <f t="shared" si="9"/>
        <v>6050</v>
      </c>
    </row>
    <row r="57" spans="1:7" x14ac:dyDescent="0.25">
      <c r="A57" s="54" t="str">
        <f t="shared" si="5"/>
        <v>Melilla</v>
      </c>
      <c r="B57" s="55">
        <f t="shared" si="3"/>
        <v>107</v>
      </c>
      <c r="C57" s="55">
        <f t="shared" si="4"/>
        <v>0</v>
      </c>
      <c r="D57" s="55">
        <f t="shared" si="7"/>
        <v>24</v>
      </c>
      <c r="E57" s="54" t="str">
        <f t="shared" si="6"/>
        <v>Vilagarcía</v>
      </c>
      <c r="F57" s="54">
        <f t="shared" si="10"/>
        <v>8365</v>
      </c>
      <c r="G57" s="54">
        <f t="shared" si="9"/>
        <v>6297.4</v>
      </c>
    </row>
    <row r="58" spans="1:7" x14ac:dyDescent="0.25">
      <c r="A58" s="54" t="str">
        <f t="shared" si="5"/>
        <v>Motril</v>
      </c>
      <c r="B58" s="55">
        <f t="shared" si="3"/>
        <v>177362</v>
      </c>
      <c r="C58" s="55">
        <f t="shared" si="4"/>
        <v>222650</v>
      </c>
      <c r="D58" s="55">
        <f t="shared" si="7"/>
        <v>12</v>
      </c>
      <c r="E58" s="54" t="str">
        <f t="shared" si="6"/>
        <v>Marín y Ría de Pontevedra</v>
      </c>
      <c r="F58" s="54">
        <f t="shared" si="10"/>
        <v>7133</v>
      </c>
      <c r="G58" s="54">
        <f t="shared" si="9"/>
        <v>14478</v>
      </c>
    </row>
    <row r="59" spans="1:7" x14ac:dyDescent="0.25">
      <c r="A59" s="54" t="str">
        <f t="shared" si="5"/>
        <v>Pasaia</v>
      </c>
      <c r="B59" s="55">
        <f t="shared" si="3"/>
        <v>2770</v>
      </c>
      <c r="C59" s="55">
        <f t="shared" si="4"/>
        <v>28650</v>
      </c>
      <c r="D59" s="55">
        <f t="shared" si="7"/>
        <v>23</v>
      </c>
      <c r="E59" s="54" t="str">
        <f t="shared" si="6"/>
        <v>Ferrol-San Cibrao</v>
      </c>
      <c r="F59" s="54">
        <f t="shared" si="10"/>
        <v>7065</v>
      </c>
      <c r="G59" s="54">
        <f t="shared" si="9"/>
        <v>0</v>
      </c>
    </row>
    <row r="60" spans="1:7" x14ac:dyDescent="0.25">
      <c r="A60" s="54" t="str">
        <f t="shared" si="5"/>
        <v>Santa Cruz de Tenerife</v>
      </c>
      <c r="B60" s="55">
        <f t="shared" si="3"/>
        <v>619076</v>
      </c>
      <c r="C60" s="55">
        <f t="shared" si="4"/>
        <v>488969.8</v>
      </c>
      <c r="D60" s="55">
        <f t="shared" si="7"/>
        <v>9</v>
      </c>
      <c r="E60" s="54" t="str">
        <f t="shared" si="6"/>
        <v>Avilés</v>
      </c>
      <c r="F60" s="54">
        <f t="shared" si="10"/>
        <v>4765</v>
      </c>
      <c r="G60" s="54">
        <f t="shared" si="9"/>
        <v>2964</v>
      </c>
    </row>
    <row r="61" spans="1:7" x14ac:dyDescent="0.25">
      <c r="A61" s="54" t="str">
        <f t="shared" si="5"/>
        <v>Santander</v>
      </c>
      <c r="B61" s="55">
        <f t="shared" si="3"/>
        <v>117068</v>
      </c>
      <c r="C61" s="55">
        <f t="shared" si="4"/>
        <v>48857</v>
      </c>
      <c r="D61" s="55">
        <f t="shared" si="7"/>
        <v>13</v>
      </c>
      <c r="E61" s="54" t="str">
        <f t="shared" si="6"/>
        <v>Pasaia</v>
      </c>
      <c r="F61" s="54">
        <f t="shared" si="10"/>
        <v>2770</v>
      </c>
      <c r="G61" s="54">
        <f t="shared" si="9"/>
        <v>28650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str">
        <f t="shared" si="6"/>
        <v>Melilla</v>
      </c>
      <c r="F62" s="54">
        <f t="shared" si="10"/>
        <v>107</v>
      </c>
      <c r="G62" s="54">
        <f t="shared" si="9"/>
        <v>0</v>
      </c>
    </row>
    <row r="63" spans="1:7" x14ac:dyDescent="0.25">
      <c r="A63" s="54" t="str">
        <f t="shared" si="5"/>
        <v>Tarragona</v>
      </c>
      <c r="B63" s="55">
        <f t="shared" si="3"/>
        <v>2603281</v>
      </c>
      <c r="C63" s="55">
        <f t="shared" si="4"/>
        <v>1412344</v>
      </c>
      <c r="D63" s="55">
        <f t="shared" si="7"/>
        <v>6</v>
      </c>
      <c r="E63" s="54" t="str">
        <f t="shared" si="6"/>
        <v>Ceuta</v>
      </c>
      <c r="F63" s="54">
        <f t="shared" si="10"/>
        <v>37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36601812</v>
      </c>
      <c r="C64" s="55">
        <f t="shared" si="4"/>
        <v>39366648</v>
      </c>
      <c r="D64" s="55">
        <f t="shared" si="7"/>
        <v>2</v>
      </c>
      <c r="E64" s="54" t="str">
        <f t="shared" si="6"/>
        <v>Almería</v>
      </c>
      <c r="F64" s="54">
        <f t="shared" si="10"/>
        <v>2</v>
      </c>
      <c r="G64" s="54">
        <f t="shared" si="9"/>
        <v>553</v>
      </c>
    </row>
    <row r="65" spans="1:7" x14ac:dyDescent="0.25">
      <c r="A65" s="54" t="str">
        <f t="shared" si="5"/>
        <v>Vigo</v>
      </c>
      <c r="B65" s="55">
        <f t="shared" si="3"/>
        <v>254450</v>
      </c>
      <c r="C65" s="55">
        <f t="shared" si="4"/>
        <v>226206.37600000002</v>
      </c>
      <c r="D65" s="55">
        <f t="shared" si="7"/>
        <v>11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8365</v>
      </c>
      <c r="C66" s="55">
        <f t="shared" si="4"/>
        <v>6297.4</v>
      </c>
      <c r="D66" s="55">
        <f t="shared" si="7"/>
        <v>19</v>
      </c>
      <c r="E66" s="54" t="str">
        <f t="shared" si="6"/>
        <v>A Coruña</v>
      </c>
      <c r="F66" s="54">
        <f t="shared" si="10"/>
        <v>0</v>
      </c>
      <c r="G66" s="54">
        <f t="shared" si="9"/>
        <v>73725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101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1136</v>
      </c>
      <c r="C8" s="3">
        <v>2987</v>
      </c>
      <c r="D8" s="3">
        <v>43266</v>
      </c>
      <c r="E8" s="3">
        <v>27100</v>
      </c>
      <c r="F8" s="48">
        <f t="shared" ref="F8:F34" si="0">((E8*100)/D8)-100</f>
        <v>-37.364212083391116</v>
      </c>
      <c r="G8" s="46"/>
      <c r="H8" s="46"/>
      <c r="I8" s="46"/>
    </row>
    <row r="9" spans="1:12" x14ac:dyDescent="0.25">
      <c r="A9" s="44" t="s">
        <v>137</v>
      </c>
      <c r="B9" s="2">
        <v>44</v>
      </c>
      <c r="C9" s="2">
        <v>0</v>
      </c>
      <c r="D9" s="2">
        <v>508</v>
      </c>
      <c r="E9" s="2">
        <v>2</v>
      </c>
      <c r="F9" s="60">
        <f t="shared" si="0"/>
        <v>-99.606299212598429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4790755</v>
      </c>
      <c r="C11" s="2">
        <v>4311824</v>
      </c>
      <c r="D11" s="2">
        <v>59827039.028000176</v>
      </c>
      <c r="E11" s="2">
        <v>52695003</v>
      </c>
      <c r="F11" s="60">
        <f t="shared" si="0"/>
        <v>-11.921091439377847</v>
      </c>
      <c r="G11" s="46"/>
      <c r="H11" s="46"/>
      <c r="I11" s="46"/>
    </row>
    <row r="12" spans="1:12" x14ac:dyDescent="0.25">
      <c r="A12" s="47" t="s">
        <v>140</v>
      </c>
      <c r="B12" s="3">
        <v>95499</v>
      </c>
      <c r="C12" s="3">
        <v>36783</v>
      </c>
      <c r="D12" s="3">
        <v>342063</v>
      </c>
      <c r="E12" s="3">
        <v>474420</v>
      </c>
      <c r="F12" s="48">
        <f t="shared" si="0"/>
        <v>38.693749397040904</v>
      </c>
      <c r="G12" s="46"/>
      <c r="H12" s="46"/>
      <c r="I12" s="46"/>
    </row>
    <row r="13" spans="1:12" x14ac:dyDescent="0.25">
      <c r="A13" s="44" t="s">
        <v>141</v>
      </c>
      <c r="B13" s="2">
        <v>5</v>
      </c>
      <c r="C13" s="2">
        <v>0</v>
      </c>
      <c r="D13" s="2">
        <v>61.4</v>
      </c>
      <c r="E13" s="2">
        <v>92</v>
      </c>
      <c r="F13" s="45">
        <f t="shared" si="0"/>
        <v>49.837133550488602</v>
      </c>
      <c r="G13" s="46"/>
      <c r="H13" s="46"/>
      <c r="I13" s="46"/>
    </row>
    <row r="14" spans="1:12" x14ac:dyDescent="0.25">
      <c r="A14" s="47" t="s">
        <v>142</v>
      </c>
      <c r="B14" s="3">
        <v>1934618</v>
      </c>
      <c r="C14" s="3">
        <v>1570865</v>
      </c>
      <c r="D14" s="3">
        <v>14598692.944166699</v>
      </c>
      <c r="E14" s="3">
        <v>17922205</v>
      </c>
      <c r="F14" s="48">
        <f t="shared" si="0"/>
        <v>22.765819300016844</v>
      </c>
      <c r="G14" s="46"/>
      <c r="H14" s="46"/>
      <c r="I14" s="46"/>
    </row>
    <row r="15" spans="1:12" x14ac:dyDescent="0.25">
      <c r="A15" s="44" t="s">
        <v>143</v>
      </c>
      <c r="B15" s="2">
        <v>106</v>
      </c>
      <c r="C15" s="2">
        <v>7131</v>
      </c>
      <c r="D15" s="2">
        <v>22065</v>
      </c>
      <c r="E15" s="2">
        <v>28822</v>
      </c>
      <c r="F15" s="45">
        <f t="shared" si="0"/>
        <v>30.623158848855667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2825</v>
      </c>
      <c r="E16" s="3">
        <v>136</v>
      </c>
      <c r="F16" s="48">
        <f t="shared" si="0"/>
        <v>-95.185840707964601</v>
      </c>
      <c r="G16" s="46"/>
      <c r="H16" s="46"/>
      <c r="I16" s="46"/>
    </row>
    <row r="17" spans="1:9" x14ac:dyDescent="0.25">
      <c r="A17" s="44" t="s">
        <v>145</v>
      </c>
      <c r="B17" s="2">
        <v>3800</v>
      </c>
      <c r="C17" s="2">
        <v>10816</v>
      </c>
      <c r="D17" s="2">
        <v>42167</v>
      </c>
      <c r="E17" s="2">
        <v>74519</v>
      </c>
      <c r="F17" s="45">
        <f t="shared" si="0"/>
        <v>76.723504162022437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29</v>
      </c>
      <c r="F18" s="61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0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5226.7250000000004</v>
      </c>
      <c r="E20" s="3">
        <v>479</v>
      </c>
      <c r="F20" s="61">
        <f t="shared" si="0"/>
        <v>-90.83556146535355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11</v>
      </c>
      <c r="D21" s="2">
        <v>0</v>
      </c>
      <c r="E21" s="2">
        <v>1512</v>
      </c>
      <c r="F21" s="60" t="e">
        <f t="shared" si="0"/>
        <v>#DIV/0!</v>
      </c>
      <c r="G21" s="46"/>
      <c r="H21" s="46"/>
      <c r="I21" s="46"/>
    </row>
    <row r="22" spans="1:9" x14ac:dyDescent="0.25">
      <c r="A22" s="47" t="s">
        <v>150</v>
      </c>
      <c r="B22" s="3">
        <v>714710</v>
      </c>
      <c r="C22" s="3">
        <v>763720</v>
      </c>
      <c r="D22" s="3">
        <v>7645537</v>
      </c>
      <c r="E22" s="3">
        <v>9036094</v>
      </c>
      <c r="F22" s="61">
        <f t="shared" si="0"/>
        <v>18.187826440444923</v>
      </c>
      <c r="G22" s="46"/>
      <c r="H22" s="46"/>
      <c r="I22" s="46"/>
    </row>
    <row r="23" spans="1:9" x14ac:dyDescent="0.25">
      <c r="A23" s="44" t="s">
        <v>151</v>
      </c>
      <c r="B23" s="2">
        <v>35668</v>
      </c>
      <c r="C23" s="2">
        <v>208460</v>
      </c>
      <c r="D23" s="2">
        <v>326596</v>
      </c>
      <c r="E23" s="2">
        <v>1969857</v>
      </c>
      <c r="F23" s="45">
        <f t="shared" si="0"/>
        <v>503.14792587784291</v>
      </c>
      <c r="G23" s="46"/>
      <c r="H23" s="46"/>
      <c r="I23" s="46"/>
    </row>
    <row r="24" spans="1:9" x14ac:dyDescent="0.25">
      <c r="A24" s="47" t="s">
        <v>152</v>
      </c>
      <c r="B24" s="3">
        <v>1173</v>
      </c>
      <c r="C24" s="3">
        <v>244</v>
      </c>
      <c r="D24" s="3">
        <v>9743</v>
      </c>
      <c r="E24" s="3">
        <v>7133</v>
      </c>
      <c r="F24" s="48">
        <f t="shared" si="0"/>
        <v>-26.78846351226521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72</v>
      </c>
      <c r="F25" s="60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37666</v>
      </c>
      <c r="C28" s="3">
        <v>65757</v>
      </c>
      <c r="D28" s="3">
        <v>408928.5</v>
      </c>
      <c r="E28" s="3">
        <v>571249</v>
      </c>
      <c r="F28" s="48">
        <f t="shared" si="0"/>
        <v>39.694103003336778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76</v>
      </c>
      <c r="E29" s="2">
        <v>0</v>
      </c>
      <c r="F29" s="60">
        <f t="shared" si="0"/>
        <v>-100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68</v>
      </c>
      <c r="C31" s="2">
        <v>120</v>
      </c>
      <c r="D31" s="2">
        <v>5045</v>
      </c>
      <c r="E31" s="2">
        <v>1941</v>
      </c>
      <c r="F31" s="45">
        <f t="shared" si="0"/>
        <v>-61.526263627353813</v>
      </c>
      <c r="G31" s="46"/>
      <c r="H31" s="46"/>
      <c r="I31" s="46"/>
    </row>
    <row r="32" spans="1:9" x14ac:dyDescent="0.25">
      <c r="A32" s="47" t="s">
        <v>160</v>
      </c>
      <c r="B32" s="3">
        <v>3625753</v>
      </c>
      <c r="C32" s="3">
        <v>2832055</v>
      </c>
      <c r="D32" s="3">
        <v>38993991</v>
      </c>
      <c r="E32" s="3">
        <v>35900587</v>
      </c>
      <c r="F32" s="48">
        <f t="shared" si="0"/>
        <v>-7.9330274246614039</v>
      </c>
      <c r="G32" s="46"/>
      <c r="H32" s="46"/>
      <c r="I32" s="46"/>
    </row>
    <row r="33" spans="1:9" x14ac:dyDescent="0.25">
      <c r="A33" s="44" t="s">
        <v>161</v>
      </c>
      <c r="B33" s="2">
        <v>9062</v>
      </c>
      <c r="C33" s="2">
        <v>17778</v>
      </c>
      <c r="D33" s="2">
        <v>147215.9929999999</v>
      </c>
      <c r="E33" s="2">
        <v>145962</v>
      </c>
      <c r="F33" s="45">
        <f t="shared" si="0"/>
        <v>-0.85180487149918349</v>
      </c>
      <c r="G33" s="46"/>
      <c r="H33" s="46"/>
      <c r="I33" s="46"/>
    </row>
    <row r="34" spans="1:9" x14ac:dyDescent="0.25">
      <c r="A34" s="47" t="s">
        <v>162</v>
      </c>
      <c r="B34" s="3">
        <v>267</v>
      </c>
      <c r="C34" s="3">
        <v>33</v>
      </c>
      <c r="D34" s="3">
        <v>2232</v>
      </c>
      <c r="E34" s="3">
        <v>1180</v>
      </c>
      <c r="F34" s="48">
        <f t="shared" si="0"/>
        <v>-47.132616487455195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11250330</v>
      </c>
      <c r="C35" s="50">
        <f t="shared" ref="C35:E35" si="1">SUM(C7:C34)</f>
        <v>9828584</v>
      </c>
      <c r="D35" s="50">
        <f t="shared" si="1"/>
        <v>122423278.59016687</v>
      </c>
      <c r="E35" s="50">
        <f t="shared" si="1"/>
        <v>118858394</v>
      </c>
      <c r="F35" s="51">
        <f t="shared" ref="F35" si="2">((E35*100)/D35)-100</f>
        <v>-2.9119336054550047</v>
      </c>
      <c r="G35" s="46"/>
      <c r="H35" s="46"/>
      <c r="I35" s="46"/>
    </row>
    <row r="36" spans="1:9" x14ac:dyDescent="0.25">
      <c r="A36" s="52" t="s">
        <v>84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52695003</v>
      </c>
      <c r="G39" s="54">
        <f>LOOKUP(E39,$A$39:$A$66,$C$39:$C$66)</f>
        <v>59827039.028000176</v>
      </c>
    </row>
    <row r="40" spans="1:9" x14ac:dyDescent="0.25">
      <c r="A40" s="54" t="str">
        <f t="shared" si="5"/>
        <v>Alicante</v>
      </c>
      <c r="B40" s="55">
        <f t="shared" si="3"/>
        <v>27100</v>
      </c>
      <c r="C40" s="55">
        <f t="shared" si="4"/>
        <v>43266</v>
      </c>
      <c r="D40" s="55">
        <f t="shared" ref="D40:D66" si="7">_xlfn.RANK.EQ(B40,$B$39:$B$66)+COUNTIF($B$39:$B$66,B40)-1</f>
        <v>11</v>
      </c>
      <c r="E40" s="54" t="str">
        <f t="shared" si="6"/>
        <v>Valencia</v>
      </c>
      <c r="F40" s="54">
        <f t="shared" ref="F40:F55" si="8">LOOKUP(E40,$A$39:$A$66,$B$39:$B$66)</f>
        <v>35900587</v>
      </c>
      <c r="G40" s="54">
        <f t="shared" ref="G40:G66" si="9">LOOKUP(E40,$A$39:$A$66,$C$39:$C$66)</f>
        <v>38993991</v>
      </c>
    </row>
    <row r="41" spans="1:9" x14ac:dyDescent="0.25">
      <c r="A41" s="54" t="str">
        <f t="shared" si="5"/>
        <v>Almería</v>
      </c>
      <c r="B41" s="55">
        <f t="shared" si="3"/>
        <v>2</v>
      </c>
      <c r="C41" s="55">
        <f t="shared" si="4"/>
        <v>508</v>
      </c>
      <c r="D41" s="55">
        <f t="shared" si="7"/>
        <v>21</v>
      </c>
      <c r="E41" s="54" t="str">
        <f t="shared" si="6"/>
        <v>Barcelona</v>
      </c>
      <c r="F41" s="54">
        <f t="shared" si="8"/>
        <v>17922205</v>
      </c>
      <c r="G41" s="54">
        <f t="shared" si="9"/>
        <v>14598692.944166699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Las Palmas</v>
      </c>
      <c r="F42" s="54">
        <f t="shared" si="8"/>
        <v>9036094</v>
      </c>
      <c r="G42" s="54">
        <f t="shared" si="9"/>
        <v>7645537</v>
      </c>
    </row>
    <row r="43" spans="1:9" x14ac:dyDescent="0.25">
      <c r="A43" s="54" t="str">
        <f t="shared" si="5"/>
        <v>Bahía de Algeciras</v>
      </c>
      <c r="B43" s="55">
        <f t="shared" si="3"/>
        <v>52695003</v>
      </c>
      <c r="C43" s="55">
        <f t="shared" si="4"/>
        <v>59827039.028000176</v>
      </c>
      <c r="D43" s="55">
        <f t="shared" si="7"/>
        <v>1</v>
      </c>
      <c r="E43" s="54" t="str">
        <f t="shared" si="6"/>
        <v>Málaga</v>
      </c>
      <c r="F43" s="54">
        <f t="shared" si="8"/>
        <v>1969857</v>
      </c>
      <c r="G43" s="54">
        <f t="shared" si="9"/>
        <v>326596</v>
      </c>
    </row>
    <row r="44" spans="1:9" x14ac:dyDescent="0.25">
      <c r="A44" s="54" t="str">
        <f t="shared" si="5"/>
        <v>Bahía de Cádiz</v>
      </c>
      <c r="B44" s="55">
        <f t="shared" si="3"/>
        <v>474420</v>
      </c>
      <c r="C44" s="55">
        <f t="shared" si="4"/>
        <v>342063</v>
      </c>
      <c r="D44" s="55">
        <f t="shared" si="7"/>
        <v>7</v>
      </c>
      <c r="E44" s="54" t="str">
        <f t="shared" si="6"/>
        <v>Santa Cruz de Tenerife</v>
      </c>
      <c r="F44" s="54">
        <f t="shared" si="8"/>
        <v>571249</v>
      </c>
      <c r="G44" s="54">
        <f t="shared" si="9"/>
        <v>408928.5</v>
      </c>
    </row>
    <row r="45" spans="1:9" x14ac:dyDescent="0.25">
      <c r="A45" s="54" t="str">
        <f t="shared" si="5"/>
        <v>Baleares</v>
      </c>
      <c r="B45" s="55">
        <f t="shared" si="3"/>
        <v>92</v>
      </c>
      <c r="C45" s="55">
        <f t="shared" si="4"/>
        <v>61.4</v>
      </c>
      <c r="D45" s="55">
        <f t="shared" si="7"/>
        <v>18</v>
      </c>
      <c r="E45" s="54" t="str">
        <f t="shared" si="6"/>
        <v>Bahía de Cádiz</v>
      </c>
      <c r="F45" s="54">
        <f t="shared" si="8"/>
        <v>474420</v>
      </c>
      <c r="G45" s="54">
        <f t="shared" si="9"/>
        <v>342063</v>
      </c>
    </row>
    <row r="46" spans="1:9" x14ac:dyDescent="0.25">
      <c r="A46" s="54" t="str">
        <f t="shared" si="5"/>
        <v>Barcelona</v>
      </c>
      <c r="B46" s="55">
        <f t="shared" si="3"/>
        <v>17922205</v>
      </c>
      <c r="C46" s="55">
        <f t="shared" si="4"/>
        <v>14598692.944166699</v>
      </c>
      <c r="D46" s="55">
        <f t="shared" si="7"/>
        <v>3</v>
      </c>
      <c r="E46" s="54" t="str">
        <f t="shared" si="6"/>
        <v>Vigo</v>
      </c>
      <c r="F46" s="54">
        <f t="shared" si="8"/>
        <v>145962</v>
      </c>
      <c r="G46" s="54">
        <f t="shared" si="9"/>
        <v>147215.9929999999</v>
      </c>
    </row>
    <row r="47" spans="1:9" x14ac:dyDescent="0.25">
      <c r="A47" s="54" t="str">
        <f t="shared" si="5"/>
        <v>Bilbao</v>
      </c>
      <c r="B47" s="55">
        <f t="shared" si="3"/>
        <v>28822</v>
      </c>
      <c r="C47" s="55">
        <f t="shared" si="4"/>
        <v>22065</v>
      </c>
      <c r="D47" s="55">
        <f t="shared" si="7"/>
        <v>10</v>
      </c>
      <c r="E47" s="54" t="str">
        <f t="shared" si="6"/>
        <v>Castellón</v>
      </c>
      <c r="F47" s="54">
        <f t="shared" si="8"/>
        <v>74519</v>
      </c>
      <c r="G47" s="54">
        <f t="shared" si="9"/>
        <v>42167</v>
      </c>
    </row>
    <row r="48" spans="1:9" x14ac:dyDescent="0.25">
      <c r="A48" s="54" t="str">
        <f t="shared" si="5"/>
        <v>Cartagena</v>
      </c>
      <c r="B48" s="55">
        <f t="shared" si="3"/>
        <v>136</v>
      </c>
      <c r="C48" s="55">
        <f t="shared" si="4"/>
        <v>2825</v>
      </c>
      <c r="D48" s="55">
        <f t="shared" si="7"/>
        <v>17</v>
      </c>
      <c r="E48" s="54" t="str">
        <f t="shared" si="6"/>
        <v>Bilbao</v>
      </c>
      <c r="F48" s="54">
        <f t="shared" si="8"/>
        <v>28822</v>
      </c>
      <c r="G48" s="54">
        <f t="shared" si="9"/>
        <v>22065</v>
      </c>
    </row>
    <row r="49" spans="1:7" x14ac:dyDescent="0.25">
      <c r="A49" s="54" t="str">
        <f t="shared" si="5"/>
        <v>Castellón</v>
      </c>
      <c r="B49" s="55">
        <f t="shared" si="3"/>
        <v>74519</v>
      </c>
      <c r="C49" s="55">
        <f t="shared" si="4"/>
        <v>42167</v>
      </c>
      <c r="D49" s="55">
        <f t="shared" si="7"/>
        <v>9</v>
      </c>
      <c r="E49" s="54" t="str">
        <f t="shared" si="6"/>
        <v>Alicante</v>
      </c>
      <c r="F49" s="54">
        <f t="shared" si="8"/>
        <v>27100</v>
      </c>
      <c r="G49" s="54">
        <f t="shared" si="9"/>
        <v>43266</v>
      </c>
    </row>
    <row r="50" spans="1:7" x14ac:dyDescent="0.25">
      <c r="A50" s="54" t="str">
        <f t="shared" si="5"/>
        <v>Ceuta</v>
      </c>
      <c r="B50" s="55">
        <f t="shared" si="3"/>
        <v>29</v>
      </c>
      <c r="C50" s="55">
        <f t="shared" si="4"/>
        <v>0</v>
      </c>
      <c r="D50" s="55">
        <f t="shared" si="7"/>
        <v>20</v>
      </c>
      <c r="E50" s="54" t="str">
        <f t="shared" si="6"/>
        <v>Marín y Ría de Pontevedra</v>
      </c>
      <c r="F50" s="54">
        <f t="shared" si="8"/>
        <v>7133</v>
      </c>
      <c r="G50" s="54">
        <f t="shared" si="9"/>
        <v>9743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Tarragona</v>
      </c>
      <c r="F51" s="54">
        <f t="shared" si="8"/>
        <v>1941</v>
      </c>
      <c r="G51" s="54">
        <f t="shared" si="9"/>
        <v>5045</v>
      </c>
    </row>
    <row r="52" spans="1:7" x14ac:dyDescent="0.25">
      <c r="A52" s="54" t="str">
        <f t="shared" si="5"/>
        <v>Gijón</v>
      </c>
      <c r="B52" s="55">
        <f t="shared" si="3"/>
        <v>479</v>
      </c>
      <c r="C52" s="55">
        <f t="shared" si="4"/>
        <v>5226.7250000000004</v>
      </c>
      <c r="D52" s="55">
        <f t="shared" si="7"/>
        <v>16</v>
      </c>
      <c r="E52" s="54" t="str">
        <f t="shared" si="6"/>
        <v>Huelva</v>
      </c>
      <c r="F52" s="54">
        <f t="shared" si="8"/>
        <v>1512</v>
      </c>
      <c r="G52" s="54">
        <f t="shared" si="9"/>
        <v>0</v>
      </c>
    </row>
    <row r="53" spans="1:7" x14ac:dyDescent="0.25">
      <c r="A53" s="54" t="str">
        <f t="shared" si="5"/>
        <v>Huelva</v>
      </c>
      <c r="B53" s="55">
        <f t="shared" si="3"/>
        <v>1512</v>
      </c>
      <c r="C53" s="55">
        <f t="shared" si="4"/>
        <v>0</v>
      </c>
      <c r="D53" s="55">
        <f t="shared" si="7"/>
        <v>14</v>
      </c>
      <c r="E53" s="54" t="str">
        <f t="shared" si="6"/>
        <v>Vilagarcía</v>
      </c>
      <c r="F53" s="54">
        <f t="shared" si="8"/>
        <v>1180</v>
      </c>
      <c r="G53" s="54">
        <f t="shared" si="9"/>
        <v>2232</v>
      </c>
    </row>
    <row r="54" spans="1:7" x14ac:dyDescent="0.25">
      <c r="A54" s="54" t="str">
        <f t="shared" si="5"/>
        <v>Las Palmas</v>
      </c>
      <c r="B54" s="55">
        <f t="shared" si="3"/>
        <v>9036094</v>
      </c>
      <c r="C54" s="55">
        <f t="shared" si="4"/>
        <v>7645537</v>
      </c>
      <c r="D54" s="55">
        <f t="shared" si="7"/>
        <v>4</v>
      </c>
      <c r="E54" s="54" t="str">
        <f t="shared" si="6"/>
        <v>Gijón</v>
      </c>
      <c r="F54" s="54">
        <f t="shared" si="8"/>
        <v>479</v>
      </c>
      <c r="G54" s="54">
        <f t="shared" si="9"/>
        <v>5226.7250000000004</v>
      </c>
    </row>
    <row r="55" spans="1:7" x14ac:dyDescent="0.25">
      <c r="A55" s="54" t="str">
        <f t="shared" si="5"/>
        <v>Málaga</v>
      </c>
      <c r="B55" s="55">
        <f t="shared" si="3"/>
        <v>1969857</v>
      </c>
      <c r="C55" s="55">
        <f t="shared" si="4"/>
        <v>326596</v>
      </c>
      <c r="D55" s="55">
        <f t="shared" si="7"/>
        <v>5</v>
      </c>
      <c r="E55" s="54" t="str">
        <f t="shared" si="6"/>
        <v>Cartagena</v>
      </c>
      <c r="F55" s="54">
        <f t="shared" si="8"/>
        <v>136</v>
      </c>
      <c r="G55" s="54">
        <f t="shared" si="9"/>
        <v>2825</v>
      </c>
    </row>
    <row r="56" spans="1:7" x14ac:dyDescent="0.25">
      <c r="A56" s="54" t="str">
        <f t="shared" si="5"/>
        <v>Marín y Ría de Pontevedra</v>
      </c>
      <c r="B56" s="55">
        <f t="shared" si="3"/>
        <v>7133</v>
      </c>
      <c r="C56" s="55">
        <f t="shared" si="4"/>
        <v>9743</v>
      </c>
      <c r="D56" s="55">
        <f t="shared" si="7"/>
        <v>12</v>
      </c>
      <c r="E56" s="54" t="str">
        <f t="shared" si="6"/>
        <v>Baleares</v>
      </c>
      <c r="F56" s="54">
        <f t="shared" ref="F56:F66" si="10">LOOKUP(E56,$A$39:$A$66,$B$39:$B$66)</f>
        <v>92</v>
      </c>
      <c r="G56" s="54">
        <f t="shared" si="9"/>
        <v>61.4</v>
      </c>
    </row>
    <row r="57" spans="1:7" x14ac:dyDescent="0.25">
      <c r="A57" s="54" t="str">
        <f t="shared" si="5"/>
        <v>Melilla</v>
      </c>
      <c r="B57" s="55">
        <f t="shared" si="3"/>
        <v>72</v>
      </c>
      <c r="C57" s="55">
        <f t="shared" si="4"/>
        <v>0</v>
      </c>
      <c r="D57" s="55">
        <f t="shared" si="7"/>
        <v>19</v>
      </c>
      <c r="E57" s="54" t="str">
        <f t="shared" si="6"/>
        <v>Melilla</v>
      </c>
      <c r="F57" s="54">
        <f t="shared" si="10"/>
        <v>72</v>
      </c>
      <c r="G57" s="54">
        <f t="shared" si="9"/>
        <v>0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str">
        <f t="shared" si="6"/>
        <v>Ceuta</v>
      </c>
      <c r="F58" s="54">
        <f t="shared" si="10"/>
        <v>29</v>
      </c>
      <c r="G58" s="54">
        <f t="shared" si="9"/>
        <v>0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str">
        <f t="shared" si="6"/>
        <v>Almería</v>
      </c>
      <c r="F59" s="54">
        <f t="shared" si="10"/>
        <v>2</v>
      </c>
      <c r="G59" s="54">
        <f t="shared" si="9"/>
        <v>508</v>
      </c>
    </row>
    <row r="60" spans="1:7" x14ac:dyDescent="0.25">
      <c r="A60" s="54" t="str">
        <f t="shared" si="5"/>
        <v>Santa Cruz de Tenerife</v>
      </c>
      <c r="B60" s="55">
        <f t="shared" si="3"/>
        <v>571249</v>
      </c>
      <c r="C60" s="55">
        <f t="shared" si="4"/>
        <v>408928.5</v>
      </c>
      <c r="D60" s="55">
        <f t="shared" si="7"/>
        <v>6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0</v>
      </c>
      <c r="C61" s="55">
        <f t="shared" si="4"/>
        <v>76</v>
      </c>
      <c r="D61" s="55">
        <f t="shared" si="7"/>
        <v>28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1941</v>
      </c>
      <c r="C63" s="55">
        <f t="shared" si="4"/>
        <v>5045</v>
      </c>
      <c r="D63" s="55">
        <f t="shared" si="7"/>
        <v>13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35900587</v>
      </c>
      <c r="C64" s="55">
        <f t="shared" si="4"/>
        <v>38993991</v>
      </c>
      <c r="D64" s="55">
        <f t="shared" si="7"/>
        <v>2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145962</v>
      </c>
      <c r="C65" s="55">
        <f t="shared" si="4"/>
        <v>147215.9929999999</v>
      </c>
      <c r="D65" s="55">
        <f t="shared" si="7"/>
        <v>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1180</v>
      </c>
      <c r="C66" s="55">
        <f t="shared" si="4"/>
        <v>2232</v>
      </c>
      <c r="D66" s="55">
        <f t="shared" si="7"/>
        <v>15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102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60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11908</v>
      </c>
      <c r="C8" s="3">
        <v>22</v>
      </c>
      <c r="D8" s="3">
        <v>49980</v>
      </c>
      <c r="E8" s="3">
        <v>10271</v>
      </c>
      <c r="F8" s="48">
        <f t="shared" ref="F8:F34" si="0">((E8*100)/D8)-100</f>
        <v>-79.449779911964782</v>
      </c>
      <c r="G8" s="46"/>
      <c r="H8" s="46"/>
      <c r="I8" s="46"/>
    </row>
    <row r="9" spans="1:12" x14ac:dyDescent="0.25">
      <c r="A9" s="44" t="s">
        <v>137</v>
      </c>
      <c r="B9" s="2">
        <v>66442</v>
      </c>
      <c r="C9" s="2">
        <v>92882</v>
      </c>
      <c r="D9" s="2">
        <v>654554</v>
      </c>
      <c r="E9" s="2">
        <v>856229</v>
      </c>
      <c r="F9" s="45">
        <f t="shared" si="0"/>
        <v>30.811056077878987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884226</v>
      </c>
      <c r="C11" s="2">
        <v>1242756</v>
      </c>
      <c r="D11" s="2">
        <v>9141084.0739999581</v>
      </c>
      <c r="E11" s="2">
        <v>11696222</v>
      </c>
      <c r="F11" s="45">
        <f t="shared" si="0"/>
        <v>27.952241827286514</v>
      </c>
      <c r="G11" s="46"/>
      <c r="H11" s="46"/>
      <c r="I11" s="46"/>
    </row>
    <row r="12" spans="1:12" x14ac:dyDescent="0.25">
      <c r="A12" s="47" t="s">
        <v>140</v>
      </c>
      <c r="B12" s="3">
        <v>54514</v>
      </c>
      <c r="C12" s="3">
        <v>64196</v>
      </c>
      <c r="D12" s="3">
        <v>765026</v>
      </c>
      <c r="E12" s="3">
        <v>748495</v>
      </c>
      <c r="F12" s="48">
        <f t="shared" si="0"/>
        <v>-2.1608415923118969</v>
      </c>
      <c r="G12" s="46"/>
      <c r="H12" s="46"/>
      <c r="I12" s="46"/>
    </row>
    <row r="13" spans="1:12" x14ac:dyDescent="0.25">
      <c r="A13" s="44" t="s">
        <v>141</v>
      </c>
      <c r="B13" s="2">
        <v>858157</v>
      </c>
      <c r="C13" s="2">
        <v>1020065</v>
      </c>
      <c r="D13" s="2">
        <v>10712184</v>
      </c>
      <c r="E13" s="2">
        <v>12154705</v>
      </c>
      <c r="F13" s="45">
        <f t="shared" si="0"/>
        <v>13.466170857408727</v>
      </c>
      <c r="G13" s="46"/>
      <c r="H13" s="46"/>
      <c r="I13" s="46"/>
    </row>
    <row r="14" spans="1:12" x14ac:dyDescent="0.25">
      <c r="A14" s="47" t="s">
        <v>142</v>
      </c>
      <c r="B14" s="3">
        <v>815774</v>
      </c>
      <c r="C14" s="3">
        <v>868817</v>
      </c>
      <c r="D14" s="3">
        <v>9668363.1556666736</v>
      </c>
      <c r="E14" s="3">
        <v>11091756</v>
      </c>
      <c r="F14" s="48">
        <f t="shared" si="0"/>
        <v>14.72216983801512</v>
      </c>
      <c r="G14" s="46"/>
      <c r="H14" s="46"/>
      <c r="I14" s="46"/>
    </row>
    <row r="15" spans="1:12" x14ac:dyDescent="0.25">
      <c r="A15" s="44" t="s">
        <v>143</v>
      </c>
      <c r="B15" s="2">
        <v>47399</v>
      </c>
      <c r="C15" s="2">
        <v>86611</v>
      </c>
      <c r="D15" s="2">
        <v>717321</v>
      </c>
      <c r="E15" s="2">
        <v>896437</v>
      </c>
      <c r="F15" s="45">
        <f t="shared" si="0"/>
        <v>24.970131921413142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2154</v>
      </c>
      <c r="F16" s="61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49181</v>
      </c>
      <c r="C17" s="2">
        <v>46682</v>
      </c>
      <c r="D17" s="2">
        <v>430745</v>
      </c>
      <c r="E17" s="2">
        <v>410864</v>
      </c>
      <c r="F17" s="45">
        <f t="shared" si="0"/>
        <v>-4.6154917642688815</v>
      </c>
      <c r="G17" s="46"/>
      <c r="H17" s="46"/>
      <c r="I17" s="46"/>
    </row>
    <row r="18" spans="1:9" x14ac:dyDescent="0.25">
      <c r="A18" s="47" t="s">
        <v>146</v>
      </c>
      <c r="B18" s="3">
        <v>47909</v>
      </c>
      <c r="C18" s="3">
        <v>47290</v>
      </c>
      <c r="D18" s="3">
        <v>557712</v>
      </c>
      <c r="E18" s="3">
        <v>595261</v>
      </c>
      <c r="F18" s="48">
        <f t="shared" si="0"/>
        <v>6.7326864044524797</v>
      </c>
      <c r="G18" s="46"/>
      <c r="H18" s="46"/>
      <c r="I18" s="46"/>
    </row>
    <row r="19" spans="1:9" x14ac:dyDescent="0.25">
      <c r="A19" s="44" t="s">
        <v>147</v>
      </c>
      <c r="B19" s="2">
        <v>4852</v>
      </c>
      <c r="C19" s="2">
        <v>973</v>
      </c>
      <c r="D19" s="2">
        <v>46908</v>
      </c>
      <c r="E19" s="2">
        <v>43942</v>
      </c>
      <c r="F19" s="45">
        <f t="shared" si="0"/>
        <v>-6.3230152639208654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42972</v>
      </c>
      <c r="C21" s="2">
        <v>47089</v>
      </c>
      <c r="D21" s="2">
        <v>509083</v>
      </c>
      <c r="E21" s="2">
        <v>458595</v>
      </c>
      <c r="F21" s="45">
        <f t="shared" si="0"/>
        <v>-9.9174397887967132</v>
      </c>
      <c r="G21" s="46"/>
      <c r="H21" s="46"/>
      <c r="I21" s="46"/>
    </row>
    <row r="22" spans="1:9" x14ac:dyDescent="0.25">
      <c r="A22" s="47" t="s">
        <v>150</v>
      </c>
      <c r="B22" s="3">
        <v>314476</v>
      </c>
      <c r="C22" s="3">
        <v>384458</v>
      </c>
      <c r="D22" s="3">
        <v>3686305</v>
      </c>
      <c r="E22" s="3">
        <v>4038354</v>
      </c>
      <c r="F22" s="48">
        <f t="shared" si="0"/>
        <v>9.5501864332983786</v>
      </c>
      <c r="G22" s="46"/>
      <c r="H22" s="46"/>
      <c r="I22" s="46"/>
    </row>
    <row r="23" spans="1:9" x14ac:dyDescent="0.25">
      <c r="A23" s="44" t="s">
        <v>151</v>
      </c>
      <c r="B23" s="2">
        <v>38558</v>
      </c>
      <c r="C23" s="2">
        <v>36784</v>
      </c>
      <c r="D23" s="2">
        <v>472406</v>
      </c>
      <c r="E23" s="2">
        <v>468501</v>
      </c>
      <c r="F23" s="45">
        <f t="shared" si="0"/>
        <v>-0.8266194756205465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39496</v>
      </c>
      <c r="C25" s="2">
        <v>37851</v>
      </c>
      <c r="D25" s="2">
        <v>504824</v>
      </c>
      <c r="E25" s="2">
        <v>491030</v>
      </c>
      <c r="F25" s="45">
        <f t="shared" si="0"/>
        <v>-2.7324374435446828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7404</v>
      </c>
      <c r="D26" s="3">
        <v>134741</v>
      </c>
      <c r="E26" s="3">
        <v>38570</v>
      </c>
      <c r="F26" s="48">
        <f t="shared" si="0"/>
        <v>-71.374711483512812</v>
      </c>
      <c r="G26" s="46"/>
      <c r="H26" s="46"/>
      <c r="I26" s="46"/>
    </row>
    <row r="27" spans="1:9" x14ac:dyDescent="0.25">
      <c r="A27" s="44" t="s">
        <v>155</v>
      </c>
      <c r="B27" s="2">
        <v>52954</v>
      </c>
      <c r="C27" s="2">
        <v>45303</v>
      </c>
      <c r="D27" s="2">
        <v>579286</v>
      </c>
      <c r="E27" s="2">
        <v>559386</v>
      </c>
      <c r="F27" s="45">
        <f t="shared" si="0"/>
        <v>-3.4352634104742776</v>
      </c>
      <c r="G27" s="46"/>
      <c r="H27" s="46"/>
      <c r="I27" s="46"/>
    </row>
    <row r="28" spans="1:9" x14ac:dyDescent="0.25">
      <c r="A28" s="47" t="s">
        <v>156</v>
      </c>
      <c r="B28" s="3">
        <v>310491</v>
      </c>
      <c r="C28" s="3">
        <v>318638</v>
      </c>
      <c r="D28" s="3">
        <v>3736122</v>
      </c>
      <c r="E28" s="3">
        <v>3772772</v>
      </c>
      <c r="F28" s="48">
        <f t="shared" si="0"/>
        <v>0.98096368373410314</v>
      </c>
      <c r="G28" s="46"/>
      <c r="H28" s="46"/>
      <c r="I28" s="46"/>
    </row>
    <row r="29" spans="1:9" x14ac:dyDescent="0.25">
      <c r="A29" s="44" t="s">
        <v>157</v>
      </c>
      <c r="B29" s="2">
        <v>222545</v>
      </c>
      <c r="C29" s="2">
        <v>157879</v>
      </c>
      <c r="D29" s="2">
        <v>2152254</v>
      </c>
      <c r="E29" s="2">
        <v>2430499</v>
      </c>
      <c r="F29" s="45">
        <f t="shared" si="0"/>
        <v>12.928074474481178</v>
      </c>
      <c r="G29" s="46"/>
      <c r="H29" s="46"/>
      <c r="I29" s="46"/>
    </row>
    <row r="30" spans="1:9" x14ac:dyDescent="0.25">
      <c r="A30" s="47" t="s">
        <v>158</v>
      </c>
      <c r="B30" s="3">
        <v>11572</v>
      </c>
      <c r="C30" s="3">
        <v>14166</v>
      </c>
      <c r="D30" s="3">
        <v>133076</v>
      </c>
      <c r="E30" s="3">
        <v>137584</v>
      </c>
      <c r="F30" s="48">
        <f t="shared" si="0"/>
        <v>3.3875379482401087</v>
      </c>
      <c r="G30" s="46"/>
      <c r="H30" s="46"/>
      <c r="I30" s="46"/>
    </row>
    <row r="31" spans="1:9" x14ac:dyDescent="0.25">
      <c r="A31" s="44" t="s">
        <v>159</v>
      </c>
      <c r="B31" s="2">
        <v>22523</v>
      </c>
      <c r="C31" s="2">
        <v>48064</v>
      </c>
      <c r="D31" s="2">
        <v>186386</v>
      </c>
      <c r="E31" s="2">
        <v>456716</v>
      </c>
      <c r="F31" s="45">
        <f t="shared" si="0"/>
        <v>145.03771742512851</v>
      </c>
      <c r="G31" s="46"/>
      <c r="H31" s="46"/>
      <c r="I31" s="46"/>
    </row>
    <row r="32" spans="1:9" x14ac:dyDescent="0.25">
      <c r="A32" s="47" t="s">
        <v>160</v>
      </c>
      <c r="B32" s="3">
        <v>907842</v>
      </c>
      <c r="C32" s="3">
        <v>924757</v>
      </c>
      <c r="D32" s="3">
        <v>11223554</v>
      </c>
      <c r="E32" s="3">
        <v>12863187</v>
      </c>
      <c r="F32" s="48">
        <f t="shared" si="0"/>
        <v>14.608857408268364</v>
      </c>
      <c r="G32" s="46"/>
      <c r="H32" s="46"/>
      <c r="I32" s="46"/>
    </row>
    <row r="33" spans="1:9" x14ac:dyDescent="0.25">
      <c r="A33" s="44" t="s">
        <v>161</v>
      </c>
      <c r="B33" s="2">
        <v>103063</v>
      </c>
      <c r="C33" s="2">
        <v>84392</v>
      </c>
      <c r="D33" s="2">
        <v>1017609.6239999991</v>
      </c>
      <c r="E33" s="2">
        <v>1071527</v>
      </c>
      <c r="F33" s="45">
        <f t="shared" si="0"/>
        <v>5.2984341665385983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61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4906854</v>
      </c>
      <c r="C35" s="50">
        <f t="shared" ref="C35:E35" si="1">SUM(C7:C34)</f>
        <v>5577079</v>
      </c>
      <c r="D35" s="50">
        <f t="shared" si="1"/>
        <v>57079523.853666626</v>
      </c>
      <c r="E35" s="50">
        <f t="shared" si="1"/>
        <v>65293057</v>
      </c>
      <c r="F35" s="51">
        <f t="shared" ref="F35" si="2">((E35*100)/D35)-100</f>
        <v>14.389631503216819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Valencia</v>
      </c>
      <c r="F39" s="54">
        <f>LOOKUP(E39,$A$39:$A$66,$B$39:$B$66)</f>
        <v>12863187</v>
      </c>
      <c r="G39" s="54">
        <f>LOOKUP(E39,$A$39:$A$66,$C$39:$C$66)</f>
        <v>11223554</v>
      </c>
    </row>
    <row r="40" spans="1:9" x14ac:dyDescent="0.25">
      <c r="A40" s="54" t="str">
        <f t="shared" si="5"/>
        <v>Alicante</v>
      </c>
      <c r="B40" s="55">
        <f t="shared" si="3"/>
        <v>10271</v>
      </c>
      <c r="C40" s="55">
        <f t="shared" si="4"/>
        <v>49980</v>
      </c>
      <c r="D40" s="55">
        <f t="shared" ref="D40:D66" si="7">_xlfn.RANK.EQ(B40,$B$39:$B$66)+COUNTIF($B$39:$B$66,B40)-1</f>
        <v>22</v>
      </c>
      <c r="E40" s="54" t="str">
        <f t="shared" si="6"/>
        <v>Baleares</v>
      </c>
      <c r="F40" s="54">
        <f t="shared" ref="F40:F55" si="8">LOOKUP(E40,$A$39:$A$66,$B$39:$B$66)</f>
        <v>12154705</v>
      </c>
      <c r="G40" s="54">
        <f t="shared" ref="G40:G66" si="9">LOOKUP(E40,$A$39:$A$66,$C$39:$C$66)</f>
        <v>10712184</v>
      </c>
    </row>
    <row r="41" spans="1:9" x14ac:dyDescent="0.25">
      <c r="A41" s="54" t="str">
        <f t="shared" si="5"/>
        <v>Almería</v>
      </c>
      <c r="B41" s="55">
        <f t="shared" si="3"/>
        <v>856229</v>
      </c>
      <c r="C41" s="55">
        <f t="shared" si="4"/>
        <v>654554</v>
      </c>
      <c r="D41" s="55">
        <f t="shared" si="7"/>
        <v>10</v>
      </c>
      <c r="E41" s="54" t="str">
        <f t="shared" si="6"/>
        <v>Bahía de Algeciras</v>
      </c>
      <c r="F41" s="54">
        <f t="shared" si="8"/>
        <v>11696222</v>
      </c>
      <c r="G41" s="54">
        <f t="shared" si="9"/>
        <v>9141084.0739999581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Barcelona</v>
      </c>
      <c r="F42" s="54">
        <f t="shared" si="8"/>
        <v>11091756</v>
      </c>
      <c r="G42" s="54">
        <f t="shared" si="9"/>
        <v>9668363.1556666736</v>
      </c>
    </row>
    <row r="43" spans="1:9" x14ac:dyDescent="0.25">
      <c r="A43" s="54" t="str">
        <f t="shared" si="5"/>
        <v>Bahía de Algeciras</v>
      </c>
      <c r="B43" s="55">
        <f t="shared" si="3"/>
        <v>11696222</v>
      </c>
      <c r="C43" s="55">
        <f t="shared" si="4"/>
        <v>9141084.0739999581</v>
      </c>
      <c r="D43" s="55">
        <f t="shared" si="7"/>
        <v>3</v>
      </c>
      <c r="E43" s="54" t="str">
        <f t="shared" si="6"/>
        <v>Las Palmas</v>
      </c>
      <c r="F43" s="54">
        <f t="shared" si="8"/>
        <v>4038354</v>
      </c>
      <c r="G43" s="54">
        <f t="shared" si="9"/>
        <v>3686305</v>
      </c>
    </row>
    <row r="44" spans="1:9" x14ac:dyDescent="0.25">
      <c r="A44" s="54" t="str">
        <f t="shared" si="5"/>
        <v>Bahía de Cádiz</v>
      </c>
      <c r="B44" s="55">
        <f t="shared" si="3"/>
        <v>748495</v>
      </c>
      <c r="C44" s="55">
        <f t="shared" si="4"/>
        <v>765026</v>
      </c>
      <c r="D44" s="55">
        <f t="shared" si="7"/>
        <v>11</v>
      </c>
      <c r="E44" s="54" t="str">
        <f t="shared" si="6"/>
        <v>Santa Cruz de Tenerife</v>
      </c>
      <c r="F44" s="54">
        <f t="shared" si="8"/>
        <v>3772772</v>
      </c>
      <c r="G44" s="54">
        <f t="shared" si="9"/>
        <v>3736122</v>
      </c>
    </row>
    <row r="45" spans="1:9" x14ac:dyDescent="0.25">
      <c r="A45" s="54" t="str">
        <f t="shared" si="5"/>
        <v>Baleares</v>
      </c>
      <c r="B45" s="55">
        <f t="shared" si="3"/>
        <v>12154705</v>
      </c>
      <c r="C45" s="55">
        <f t="shared" si="4"/>
        <v>10712184</v>
      </c>
      <c r="D45" s="55">
        <f t="shared" si="7"/>
        <v>2</v>
      </c>
      <c r="E45" s="54" t="str">
        <f t="shared" si="6"/>
        <v>Santander</v>
      </c>
      <c r="F45" s="54">
        <f t="shared" si="8"/>
        <v>2430499</v>
      </c>
      <c r="G45" s="54">
        <f t="shared" si="9"/>
        <v>2152254</v>
      </c>
    </row>
    <row r="46" spans="1:9" x14ac:dyDescent="0.25">
      <c r="A46" s="54" t="str">
        <f t="shared" si="5"/>
        <v>Barcelona</v>
      </c>
      <c r="B46" s="55">
        <f t="shared" si="3"/>
        <v>11091756</v>
      </c>
      <c r="C46" s="55">
        <f t="shared" si="4"/>
        <v>9668363.1556666736</v>
      </c>
      <c r="D46" s="55">
        <f t="shared" si="7"/>
        <v>4</v>
      </c>
      <c r="E46" s="54" t="str">
        <f t="shared" si="6"/>
        <v>Vigo</v>
      </c>
      <c r="F46" s="54">
        <f t="shared" si="8"/>
        <v>1071527</v>
      </c>
      <c r="G46" s="54">
        <f t="shared" si="9"/>
        <v>1017609.6239999991</v>
      </c>
    </row>
    <row r="47" spans="1:9" x14ac:dyDescent="0.25">
      <c r="A47" s="54" t="str">
        <f t="shared" si="5"/>
        <v>Bilbao</v>
      </c>
      <c r="B47" s="55">
        <f t="shared" si="3"/>
        <v>896437</v>
      </c>
      <c r="C47" s="55">
        <f t="shared" si="4"/>
        <v>717321</v>
      </c>
      <c r="D47" s="55">
        <f t="shared" si="7"/>
        <v>9</v>
      </c>
      <c r="E47" s="54" t="str">
        <f t="shared" si="6"/>
        <v>Bilbao</v>
      </c>
      <c r="F47" s="54">
        <f t="shared" si="8"/>
        <v>896437</v>
      </c>
      <c r="G47" s="54">
        <f t="shared" si="9"/>
        <v>717321</v>
      </c>
    </row>
    <row r="48" spans="1:9" x14ac:dyDescent="0.25">
      <c r="A48" s="54" t="str">
        <f t="shared" si="5"/>
        <v>Cartagena</v>
      </c>
      <c r="B48" s="55">
        <f t="shared" si="3"/>
        <v>2154</v>
      </c>
      <c r="C48" s="55">
        <f t="shared" si="4"/>
        <v>0</v>
      </c>
      <c r="D48" s="55">
        <f t="shared" si="7"/>
        <v>23</v>
      </c>
      <c r="E48" s="54" t="str">
        <f t="shared" si="6"/>
        <v>Almería</v>
      </c>
      <c r="F48" s="54">
        <f t="shared" si="8"/>
        <v>856229</v>
      </c>
      <c r="G48" s="54">
        <f t="shared" si="9"/>
        <v>654554</v>
      </c>
    </row>
    <row r="49" spans="1:7" x14ac:dyDescent="0.25">
      <c r="A49" s="54" t="str">
        <f t="shared" si="5"/>
        <v>Castellón</v>
      </c>
      <c r="B49" s="55">
        <f t="shared" si="3"/>
        <v>410864</v>
      </c>
      <c r="C49" s="55">
        <f t="shared" si="4"/>
        <v>430745</v>
      </c>
      <c r="D49" s="55">
        <f t="shared" si="7"/>
        <v>18</v>
      </c>
      <c r="E49" s="54" t="str">
        <f t="shared" si="6"/>
        <v>Bahía de Cádiz</v>
      </c>
      <c r="F49" s="54">
        <f t="shared" si="8"/>
        <v>748495</v>
      </c>
      <c r="G49" s="54">
        <f t="shared" si="9"/>
        <v>765026</v>
      </c>
    </row>
    <row r="50" spans="1:7" x14ac:dyDescent="0.25">
      <c r="A50" s="54" t="str">
        <f t="shared" si="5"/>
        <v>Ceuta</v>
      </c>
      <c r="B50" s="55">
        <f t="shared" si="3"/>
        <v>595261</v>
      </c>
      <c r="C50" s="55">
        <f t="shared" si="4"/>
        <v>557712</v>
      </c>
      <c r="D50" s="55">
        <f t="shared" si="7"/>
        <v>12</v>
      </c>
      <c r="E50" s="54" t="str">
        <f t="shared" si="6"/>
        <v>Ceuta</v>
      </c>
      <c r="F50" s="54">
        <f t="shared" si="8"/>
        <v>595261</v>
      </c>
      <c r="G50" s="54">
        <f t="shared" si="9"/>
        <v>557712</v>
      </c>
    </row>
    <row r="51" spans="1:7" x14ac:dyDescent="0.25">
      <c r="A51" s="54" t="str">
        <f t="shared" si="5"/>
        <v>Ferrol-San Cibrao</v>
      </c>
      <c r="B51" s="55">
        <f t="shared" si="3"/>
        <v>43942</v>
      </c>
      <c r="C51" s="55">
        <f t="shared" si="4"/>
        <v>46908</v>
      </c>
      <c r="D51" s="55">
        <f t="shared" si="7"/>
        <v>20</v>
      </c>
      <c r="E51" s="54" t="str">
        <f t="shared" si="6"/>
        <v>Pasaia</v>
      </c>
      <c r="F51" s="54">
        <f t="shared" si="8"/>
        <v>559386</v>
      </c>
      <c r="G51" s="54">
        <f t="shared" si="9"/>
        <v>579286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Melilla</v>
      </c>
      <c r="F52" s="54">
        <f t="shared" si="8"/>
        <v>491030</v>
      </c>
      <c r="G52" s="54">
        <f t="shared" si="9"/>
        <v>504824</v>
      </c>
    </row>
    <row r="53" spans="1:7" x14ac:dyDescent="0.25">
      <c r="A53" s="54" t="str">
        <f t="shared" si="5"/>
        <v>Huelva</v>
      </c>
      <c r="B53" s="55">
        <f t="shared" si="3"/>
        <v>458595</v>
      </c>
      <c r="C53" s="55">
        <f t="shared" si="4"/>
        <v>509083</v>
      </c>
      <c r="D53" s="55">
        <f t="shared" si="7"/>
        <v>16</v>
      </c>
      <c r="E53" s="54" t="str">
        <f t="shared" si="6"/>
        <v>Málaga</v>
      </c>
      <c r="F53" s="54">
        <f t="shared" si="8"/>
        <v>468501</v>
      </c>
      <c r="G53" s="54">
        <f t="shared" si="9"/>
        <v>472406</v>
      </c>
    </row>
    <row r="54" spans="1:7" x14ac:dyDescent="0.25">
      <c r="A54" s="54" t="str">
        <f t="shared" si="5"/>
        <v>Las Palmas</v>
      </c>
      <c r="B54" s="55">
        <f t="shared" si="3"/>
        <v>4038354</v>
      </c>
      <c r="C54" s="55">
        <f t="shared" si="4"/>
        <v>3686305</v>
      </c>
      <c r="D54" s="55">
        <f t="shared" si="7"/>
        <v>5</v>
      </c>
      <c r="E54" s="54" t="str">
        <f t="shared" si="6"/>
        <v>Huelva</v>
      </c>
      <c r="F54" s="54">
        <f t="shared" si="8"/>
        <v>458595</v>
      </c>
      <c r="G54" s="54">
        <f t="shared" si="9"/>
        <v>509083</v>
      </c>
    </row>
    <row r="55" spans="1:7" x14ac:dyDescent="0.25">
      <c r="A55" s="54" t="str">
        <f t="shared" si="5"/>
        <v>Málaga</v>
      </c>
      <c r="B55" s="55">
        <f t="shared" si="3"/>
        <v>468501</v>
      </c>
      <c r="C55" s="55">
        <f t="shared" si="4"/>
        <v>472406</v>
      </c>
      <c r="D55" s="55">
        <f t="shared" si="7"/>
        <v>15</v>
      </c>
      <c r="E55" s="54" t="str">
        <f t="shared" si="6"/>
        <v>Tarragona</v>
      </c>
      <c r="F55" s="54">
        <f t="shared" si="8"/>
        <v>456716</v>
      </c>
      <c r="G55" s="54">
        <f t="shared" si="9"/>
        <v>186386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Castellón</v>
      </c>
      <c r="F56" s="54">
        <f t="shared" ref="F56:F66" si="10">LOOKUP(E56,$A$39:$A$66,$B$39:$B$66)</f>
        <v>410864</v>
      </c>
      <c r="G56" s="54">
        <f t="shared" si="9"/>
        <v>430745</v>
      </c>
    </row>
    <row r="57" spans="1:7" x14ac:dyDescent="0.25">
      <c r="A57" s="54" t="str">
        <f t="shared" si="5"/>
        <v>Melilla</v>
      </c>
      <c r="B57" s="55">
        <f t="shared" si="3"/>
        <v>491030</v>
      </c>
      <c r="C57" s="55">
        <f t="shared" si="4"/>
        <v>504824</v>
      </c>
      <c r="D57" s="55">
        <f t="shared" si="7"/>
        <v>14</v>
      </c>
      <c r="E57" s="54" t="str">
        <f t="shared" si="6"/>
        <v>Sevilla</v>
      </c>
      <c r="F57" s="54">
        <f t="shared" si="10"/>
        <v>137584</v>
      </c>
      <c r="G57" s="54">
        <f t="shared" si="9"/>
        <v>133076</v>
      </c>
    </row>
    <row r="58" spans="1:7" x14ac:dyDescent="0.25">
      <c r="A58" s="54" t="str">
        <f t="shared" si="5"/>
        <v>Motril</v>
      </c>
      <c r="B58" s="55">
        <f t="shared" si="3"/>
        <v>38570</v>
      </c>
      <c r="C58" s="55">
        <f t="shared" si="4"/>
        <v>134741</v>
      </c>
      <c r="D58" s="55">
        <f t="shared" si="7"/>
        <v>21</v>
      </c>
      <c r="E58" s="54" t="str">
        <f t="shared" si="6"/>
        <v>Ferrol-San Cibrao</v>
      </c>
      <c r="F58" s="54">
        <f t="shared" si="10"/>
        <v>43942</v>
      </c>
      <c r="G58" s="54">
        <f t="shared" si="9"/>
        <v>46908</v>
      </c>
    </row>
    <row r="59" spans="1:7" x14ac:dyDescent="0.25">
      <c r="A59" s="54" t="str">
        <f t="shared" si="5"/>
        <v>Pasaia</v>
      </c>
      <c r="B59" s="55">
        <f t="shared" si="3"/>
        <v>559386</v>
      </c>
      <c r="C59" s="55">
        <f t="shared" si="4"/>
        <v>579286</v>
      </c>
      <c r="D59" s="55">
        <f t="shared" si="7"/>
        <v>13</v>
      </c>
      <c r="E59" s="54" t="str">
        <f t="shared" si="6"/>
        <v>Motril</v>
      </c>
      <c r="F59" s="54">
        <f t="shared" si="10"/>
        <v>38570</v>
      </c>
      <c r="G59" s="54">
        <f t="shared" si="9"/>
        <v>134741</v>
      </c>
    </row>
    <row r="60" spans="1:7" x14ac:dyDescent="0.25">
      <c r="A60" s="54" t="str">
        <f t="shared" si="5"/>
        <v>Santa Cruz de Tenerife</v>
      </c>
      <c r="B60" s="55">
        <f t="shared" si="3"/>
        <v>3772772</v>
      </c>
      <c r="C60" s="55">
        <f t="shared" si="4"/>
        <v>3736122</v>
      </c>
      <c r="D60" s="55">
        <f t="shared" si="7"/>
        <v>6</v>
      </c>
      <c r="E60" s="54" t="str">
        <f t="shared" si="6"/>
        <v>Alicante</v>
      </c>
      <c r="F60" s="54">
        <f t="shared" si="10"/>
        <v>10271</v>
      </c>
      <c r="G60" s="54">
        <f t="shared" si="9"/>
        <v>49980</v>
      </c>
    </row>
    <row r="61" spans="1:7" x14ac:dyDescent="0.25">
      <c r="A61" s="54" t="str">
        <f t="shared" si="5"/>
        <v>Santander</v>
      </c>
      <c r="B61" s="55">
        <f t="shared" si="3"/>
        <v>2430499</v>
      </c>
      <c r="C61" s="55">
        <f t="shared" si="4"/>
        <v>2152254</v>
      </c>
      <c r="D61" s="55">
        <f t="shared" si="7"/>
        <v>7</v>
      </c>
      <c r="E61" s="54" t="str">
        <f t="shared" si="6"/>
        <v>Cartagena</v>
      </c>
      <c r="F61" s="54">
        <f t="shared" si="10"/>
        <v>2154</v>
      </c>
      <c r="G61" s="54">
        <f t="shared" si="9"/>
        <v>0</v>
      </c>
    </row>
    <row r="62" spans="1:7" x14ac:dyDescent="0.25">
      <c r="A62" s="54" t="str">
        <f t="shared" si="5"/>
        <v>Sevilla</v>
      </c>
      <c r="B62" s="55">
        <f t="shared" si="3"/>
        <v>137584</v>
      </c>
      <c r="C62" s="55">
        <f t="shared" si="4"/>
        <v>133076</v>
      </c>
      <c r="D62" s="55">
        <f t="shared" si="7"/>
        <v>19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456716</v>
      </c>
      <c r="C63" s="55">
        <f t="shared" si="4"/>
        <v>186386</v>
      </c>
      <c r="D63" s="55">
        <f t="shared" si="7"/>
        <v>17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12863187</v>
      </c>
      <c r="C64" s="55">
        <f t="shared" si="4"/>
        <v>11223554</v>
      </c>
      <c r="D64" s="55">
        <f t="shared" si="7"/>
        <v>1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1071527</v>
      </c>
      <c r="C65" s="55">
        <f t="shared" si="4"/>
        <v>1017609.6239999991</v>
      </c>
      <c r="D65" s="55">
        <f t="shared" si="7"/>
        <v>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E1" s="68" t="s">
        <v>39</v>
      </c>
    </row>
    <row r="2" spans="1:12" s="40" customFormat="1" ht="21" x14ac:dyDescent="0.25">
      <c r="I2" s="68" t="s">
        <v>40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500</v>
      </c>
      <c r="C8" s="3">
        <v>0</v>
      </c>
      <c r="D8" s="3">
        <v>2094</v>
      </c>
      <c r="E8" s="3">
        <v>413</v>
      </c>
      <c r="F8" s="48">
        <f t="shared" ref="F8:F34" si="0">((E8*100)/D8)-100</f>
        <v>-80.276981852913082</v>
      </c>
      <c r="G8" s="46"/>
      <c r="H8" s="46"/>
      <c r="I8" s="46"/>
    </row>
    <row r="9" spans="1:12" x14ac:dyDescent="0.25">
      <c r="A9" s="44" t="s">
        <v>137</v>
      </c>
      <c r="B9" s="2">
        <v>1021</v>
      </c>
      <c r="C9" s="2">
        <v>1456</v>
      </c>
      <c r="D9" s="2">
        <v>12319</v>
      </c>
      <c r="E9" s="2">
        <v>16664</v>
      </c>
      <c r="F9" s="45">
        <f t="shared" si="0"/>
        <v>35.270720025976146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8526</v>
      </c>
      <c r="C11" s="2">
        <v>8434</v>
      </c>
      <c r="D11" s="2">
        <v>103500</v>
      </c>
      <c r="E11" s="2">
        <v>108522</v>
      </c>
      <c r="F11" s="45">
        <f t="shared" si="0"/>
        <v>4.8521739130434725</v>
      </c>
      <c r="G11" s="46"/>
      <c r="H11" s="46"/>
      <c r="I11" s="46"/>
    </row>
    <row r="12" spans="1:12" x14ac:dyDescent="0.25">
      <c r="A12" s="47" t="s">
        <v>140</v>
      </c>
      <c r="B12" s="3">
        <v>1456</v>
      </c>
      <c r="C12" s="3">
        <v>1853</v>
      </c>
      <c r="D12" s="3">
        <v>20735</v>
      </c>
      <c r="E12" s="3">
        <v>20241</v>
      </c>
      <c r="F12" s="48">
        <f t="shared" si="0"/>
        <v>-2.3824451410658298</v>
      </c>
      <c r="G12" s="46"/>
      <c r="H12" s="46"/>
      <c r="I12" s="46"/>
    </row>
    <row r="13" spans="1:12" x14ac:dyDescent="0.25">
      <c r="A13" s="44" t="s">
        <v>141</v>
      </c>
      <c r="B13" s="2">
        <v>4305</v>
      </c>
      <c r="C13" s="2">
        <v>5184</v>
      </c>
      <c r="D13" s="2">
        <v>21824</v>
      </c>
      <c r="E13" s="2">
        <v>37447</v>
      </c>
      <c r="F13" s="45">
        <f t="shared" si="0"/>
        <v>71.586326979472148</v>
      </c>
      <c r="G13" s="46"/>
      <c r="H13" s="46"/>
      <c r="I13" s="46"/>
    </row>
    <row r="14" spans="1:12" x14ac:dyDescent="0.25">
      <c r="A14" s="47" t="s">
        <v>142</v>
      </c>
      <c r="B14" s="3">
        <v>15450</v>
      </c>
      <c r="C14" s="3">
        <v>17382</v>
      </c>
      <c r="D14" s="3">
        <v>181964</v>
      </c>
      <c r="E14" s="3">
        <v>218546</v>
      </c>
      <c r="F14" s="48">
        <f t="shared" si="0"/>
        <v>20.103976610758167</v>
      </c>
      <c r="G14" s="46"/>
      <c r="H14" s="46"/>
      <c r="I14" s="46"/>
    </row>
    <row r="15" spans="1:12" x14ac:dyDescent="0.25">
      <c r="A15" s="44" t="s">
        <v>143</v>
      </c>
      <c r="B15" s="2">
        <v>1628</v>
      </c>
      <c r="C15" s="2">
        <v>2744</v>
      </c>
      <c r="D15" s="2">
        <v>17040</v>
      </c>
      <c r="E15" s="2">
        <v>22346</v>
      </c>
      <c r="F15" s="45">
        <f t="shared" si="0"/>
        <v>31.138497652582146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48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5</v>
      </c>
      <c r="D17" s="2">
        <v>0</v>
      </c>
      <c r="E17" s="2">
        <v>6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1101</v>
      </c>
      <c r="C18" s="3">
        <v>1131</v>
      </c>
      <c r="D18" s="3">
        <v>14234</v>
      </c>
      <c r="E18" s="3">
        <v>14576</v>
      </c>
      <c r="F18" s="48">
        <f t="shared" si="0"/>
        <v>2.4026977659126061</v>
      </c>
      <c r="G18" s="46"/>
      <c r="H18" s="46"/>
      <c r="I18" s="46"/>
    </row>
    <row r="19" spans="1:9" x14ac:dyDescent="0.25">
      <c r="A19" s="44" t="s">
        <v>147</v>
      </c>
      <c r="B19" s="2">
        <v>25</v>
      </c>
      <c r="C19" s="2">
        <v>6</v>
      </c>
      <c r="D19" s="2">
        <v>0</v>
      </c>
      <c r="E19" s="2">
        <v>0</v>
      </c>
      <c r="F19" s="45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2056</v>
      </c>
      <c r="C21" s="2">
        <v>2461</v>
      </c>
      <c r="D21" s="2">
        <v>23510</v>
      </c>
      <c r="E21" s="2">
        <v>22716</v>
      </c>
      <c r="F21" s="45">
        <f t="shared" si="0"/>
        <v>-3.3772862611654659</v>
      </c>
      <c r="G21" s="46"/>
      <c r="H21" s="46"/>
      <c r="I21" s="46"/>
    </row>
    <row r="22" spans="1:9" x14ac:dyDescent="0.25">
      <c r="A22" s="47" t="s">
        <v>150</v>
      </c>
      <c r="B22" s="3">
        <v>11981</v>
      </c>
      <c r="C22" s="3">
        <v>14882</v>
      </c>
      <c r="D22" s="3">
        <v>137353</v>
      </c>
      <c r="E22" s="3">
        <v>153458</v>
      </c>
      <c r="F22" s="48">
        <f t="shared" si="0"/>
        <v>11.725262644427133</v>
      </c>
      <c r="G22" s="46"/>
      <c r="H22" s="46"/>
      <c r="I22" s="46"/>
    </row>
    <row r="23" spans="1:9" x14ac:dyDescent="0.25">
      <c r="A23" s="44" t="s">
        <v>151</v>
      </c>
      <c r="B23" s="2">
        <v>1547</v>
      </c>
      <c r="C23" s="2">
        <v>1524</v>
      </c>
      <c r="D23" s="2">
        <v>19358</v>
      </c>
      <c r="E23" s="2">
        <v>20033</v>
      </c>
      <c r="F23" s="45">
        <f t="shared" si="0"/>
        <v>3.4869304680235587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48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1757</v>
      </c>
      <c r="C25" s="2">
        <v>1798</v>
      </c>
      <c r="D25" s="2">
        <v>21115</v>
      </c>
      <c r="E25" s="2">
        <v>21843</v>
      </c>
      <c r="F25" s="45">
        <f t="shared" si="0"/>
        <v>3.4477859341700281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183</v>
      </c>
      <c r="D26" s="3">
        <v>5626</v>
      </c>
      <c r="E26" s="3">
        <v>1505</v>
      </c>
      <c r="F26" s="48">
        <f t="shared" si="0"/>
        <v>-73.249200142196941</v>
      </c>
      <c r="G26" s="46"/>
      <c r="H26" s="46"/>
      <c r="I26" s="46"/>
    </row>
    <row r="27" spans="1:9" x14ac:dyDescent="0.25">
      <c r="A27" s="44" t="s">
        <v>155</v>
      </c>
      <c r="B27" s="2">
        <v>425</v>
      </c>
      <c r="C27" s="2">
        <v>266</v>
      </c>
      <c r="D27" s="2">
        <v>4256</v>
      </c>
      <c r="E27" s="2">
        <v>4397</v>
      </c>
      <c r="F27" s="45">
        <f t="shared" si="0"/>
        <v>3.3129699248120232</v>
      </c>
      <c r="G27" s="46"/>
      <c r="H27" s="46"/>
      <c r="I27" s="46"/>
    </row>
    <row r="28" spans="1:9" x14ac:dyDescent="0.25">
      <c r="A28" s="47" t="s">
        <v>156</v>
      </c>
      <c r="B28" s="3">
        <v>9516</v>
      </c>
      <c r="C28" s="3">
        <v>10121</v>
      </c>
      <c r="D28" s="3">
        <v>118006</v>
      </c>
      <c r="E28" s="3">
        <v>116986</v>
      </c>
      <c r="F28" s="48">
        <f t="shared" si="0"/>
        <v>-0.86436282900869799</v>
      </c>
      <c r="G28" s="46"/>
      <c r="H28" s="46"/>
      <c r="I28" s="46"/>
    </row>
    <row r="29" spans="1:9" x14ac:dyDescent="0.25">
      <c r="A29" s="44" t="s">
        <v>157</v>
      </c>
      <c r="B29" s="2">
        <v>5393</v>
      </c>
      <c r="C29" s="2">
        <v>3972</v>
      </c>
      <c r="D29" s="2">
        <v>34429</v>
      </c>
      <c r="E29" s="2">
        <v>40292</v>
      </c>
      <c r="F29" s="45">
        <f t="shared" si="0"/>
        <v>17.029248598565161</v>
      </c>
      <c r="G29" s="46"/>
      <c r="H29" s="46"/>
      <c r="I29" s="46"/>
    </row>
    <row r="30" spans="1:9" x14ac:dyDescent="0.25">
      <c r="A30" s="47" t="s">
        <v>158</v>
      </c>
      <c r="B30" s="3">
        <v>532</v>
      </c>
      <c r="C30" s="3">
        <v>599</v>
      </c>
      <c r="D30" s="3">
        <v>5812</v>
      </c>
      <c r="E30" s="3">
        <v>5831</v>
      </c>
      <c r="F30" s="48">
        <f t="shared" si="0"/>
        <v>0.32690984170680792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1329</v>
      </c>
      <c r="D31" s="2">
        <v>0</v>
      </c>
      <c r="E31" s="2">
        <v>10938</v>
      </c>
      <c r="F31" s="45" t="e">
        <f t="shared" si="0"/>
        <v>#DIV/0!</v>
      </c>
      <c r="G31" s="46"/>
      <c r="H31" s="46"/>
      <c r="I31" s="46"/>
    </row>
    <row r="32" spans="1:9" x14ac:dyDescent="0.25">
      <c r="A32" s="47" t="s">
        <v>160</v>
      </c>
      <c r="B32" s="3">
        <v>21800</v>
      </c>
      <c r="C32" s="3">
        <v>26470</v>
      </c>
      <c r="D32" s="3">
        <v>289253</v>
      </c>
      <c r="E32" s="3">
        <v>340064</v>
      </c>
      <c r="F32" s="48">
        <f t="shared" si="0"/>
        <v>17.566282804327003</v>
      </c>
      <c r="G32" s="46"/>
      <c r="H32" s="46"/>
      <c r="I32" s="46"/>
    </row>
    <row r="33" spans="1:9" x14ac:dyDescent="0.25">
      <c r="A33" s="44" t="s">
        <v>161</v>
      </c>
      <c r="B33" s="2">
        <v>1092</v>
      </c>
      <c r="C33" s="2">
        <v>864</v>
      </c>
      <c r="D33" s="2">
        <v>12515</v>
      </c>
      <c r="E33" s="2">
        <v>12259</v>
      </c>
      <c r="F33" s="45">
        <f t="shared" si="0"/>
        <v>-2.0455453455852961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90111</v>
      </c>
      <c r="C35" s="50">
        <f t="shared" ref="C35:E35" si="1">SUM(C7:C34)</f>
        <v>102664</v>
      </c>
      <c r="D35" s="50">
        <f t="shared" si="1"/>
        <v>1044943</v>
      </c>
      <c r="E35" s="50">
        <f t="shared" si="1"/>
        <v>1189083</v>
      </c>
      <c r="F35" s="51">
        <f t="shared" ref="F35" si="2">((E35*100)/D35)-100</f>
        <v>13.794053838343331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Valencia</v>
      </c>
      <c r="F39" s="54">
        <f>LOOKUP(E39,$A$39:$A$66,$B$39:$B$66)</f>
        <v>340064</v>
      </c>
      <c r="G39" s="54">
        <f>LOOKUP(E39,$A$39:$A$66,$C$39:$C$66)</f>
        <v>289253</v>
      </c>
    </row>
    <row r="40" spans="1:9" x14ac:dyDescent="0.25">
      <c r="A40" s="54" t="str">
        <f t="shared" si="5"/>
        <v>Alicante</v>
      </c>
      <c r="B40" s="55">
        <f t="shared" si="3"/>
        <v>413</v>
      </c>
      <c r="C40" s="55">
        <f t="shared" si="4"/>
        <v>2094</v>
      </c>
      <c r="D40" s="55">
        <f t="shared" ref="D40:D66" si="7">_xlfn.RANK.EQ(B40,$B$39:$B$66)+COUNTIF($B$39:$B$66,B40)-1</f>
        <v>20</v>
      </c>
      <c r="E40" s="54" t="str">
        <f t="shared" si="6"/>
        <v>Barcelona</v>
      </c>
      <c r="F40" s="54">
        <f t="shared" ref="F40:F66" si="8">LOOKUP(E40,$A$39:$A$66,$B$39:$B$66)</f>
        <v>218546</v>
      </c>
      <c r="G40" s="54">
        <f t="shared" ref="G40:G66" si="9">LOOKUP(E40,$A$39:$A$66,$C$39:$C$66)</f>
        <v>181964</v>
      </c>
    </row>
    <row r="41" spans="1:9" x14ac:dyDescent="0.25">
      <c r="A41" s="54" t="str">
        <f t="shared" si="5"/>
        <v>Almería</v>
      </c>
      <c r="B41" s="55">
        <f t="shared" si="3"/>
        <v>16664</v>
      </c>
      <c r="C41" s="55">
        <f t="shared" si="4"/>
        <v>12319</v>
      </c>
      <c r="D41" s="55">
        <f t="shared" si="7"/>
        <v>13</v>
      </c>
      <c r="E41" s="54" t="str">
        <f t="shared" si="6"/>
        <v>Las Palmas</v>
      </c>
      <c r="F41" s="54">
        <f t="shared" si="8"/>
        <v>153458</v>
      </c>
      <c r="G41" s="54">
        <f t="shared" si="9"/>
        <v>137353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Santa Cruz de Tenerife</v>
      </c>
      <c r="F42" s="54">
        <f t="shared" si="8"/>
        <v>116986</v>
      </c>
      <c r="G42" s="54">
        <f t="shared" si="9"/>
        <v>118006</v>
      </c>
    </row>
    <row r="43" spans="1:9" x14ac:dyDescent="0.25">
      <c r="A43" s="54" t="str">
        <f t="shared" si="5"/>
        <v>Bahía de Algeciras</v>
      </c>
      <c r="B43" s="55">
        <f t="shared" si="3"/>
        <v>108522</v>
      </c>
      <c r="C43" s="55">
        <f t="shared" si="4"/>
        <v>103500</v>
      </c>
      <c r="D43" s="55">
        <f t="shared" si="7"/>
        <v>5</v>
      </c>
      <c r="E43" s="54" t="str">
        <f t="shared" si="6"/>
        <v>Bahía de Algeciras</v>
      </c>
      <c r="F43" s="54">
        <f t="shared" si="8"/>
        <v>108522</v>
      </c>
      <c r="G43" s="54">
        <f t="shared" si="9"/>
        <v>103500</v>
      </c>
    </row>
    <row r="44" spans="1:9" x14ac:dyDescent="0.25">
      <c r="A44" s="54" t="str">
        <f t="shared" si="5"/>
        <v>Bahía de Cádiz</v>
      </c>
      <c r="B44" s="55">
        <f t="shared" si="3"/>
        <v>20241</v>
      </c>
      <c r="C44" s="55">
        <f t="shared" si="4"/>
        <v>20735</v>
      </c>
      <c r="D44" s="55">
        <f t="shared" si="7"/>
        <v>11</v>
      </c>
      <c r="E44" s="54" t="str">
        <f t="shared" si="6"/>
        <v>Santander</v>
      </c>
      <c r="F44" s="54">
        <f t="shared" si="8"/>
        <v>40292</v>
      </c>
      <c r="G44" s="54">
        <f t="shared" si="9"/>
        <v>34429</v>
      </c>
    </row>
    <row r="45" spans="1:9" x14ac:dyDescent="0.25">
      <c r="A45" s="54" t="str">
        <f t="shared" si="5"/>
        <v>Baleares</v>
      </c>
      <c r="B45" s="55">
        <f t="shared" si="3"/>
        <v>37447</v>
      </c>
      <c r="C45" s="55">
        <f t="shared" si="4"/>
        <v>21824</v>
      </c>
      <c r="D45" s="55">
        <f t="shared" si="7"/>
        <v>7</v>
      </c>
      <c r="E45" s="54" t="str">
        <f t="shared" si="6"/>
        <v>Baleares</v>
      </c>
      <c r="F45" s="54">
        <f t="shared" si="8"/>
        <v>37447</v>
      </c>
      <c r="G45" s="54">
        <f t="shared" si="9"/>
        <v>21824</v>
      </c>
    </row>
    <row r="46" spans="1:9" x14ac:dyDescent="0.25">
      <c r="A46" s="54" t="str">
        <f t="shared" si="5"/>
        <v>Barcelona</v>
      </c>
      <c r="B46" s="55">
        <f t="shared" si="3"/>
        <v>218546</v>
      </c>
      <c r="C46" s="55">
        <f t="shared" si="4"/>
        <v>181964</v>
      </c>
      <c r="D46" s="55">
        <f t="shared" si="7"/>
        <v>2</v>
      </c>
      <c r="E46" s="54" t="str">
        <f t="shared" si="6"/>
        <v>Huelva</v>
      </c>
      <c r="F46" s="54">
        <f t="shared" si="8"/>
        <v>22716</v>
      </c>
      <c r="G46" s="54">
        <f t="shared" si="9"/>
        <v>23510</v>
      </c>
    </row>
    <row r="47" spans="1:9" x14ac:dyDescent="0.25">
      <c r="A47" s="54" t="str">
        <f t="shared" si="5"/>
        <v>Bilbao</v>
      </c>
      <c r="B47" s="55">
        <f t="shared" si="3"/>
        <v>22346</v>
      </c>
      <c r="C47" s="55">
        <f t="shared" si="4"/>
        <v>17040</v>
      </c>
      <c r="D47" s="55">
        <f t="shared" si="7"/>
        <v>9</v>
      </c>
      <c r="E47" s="54" t="str">
        <f t="shared" si="6"/>
        <v>Bilbao</v>
      </c>
      <c r="F47" s="54">
        <f t="shared" si="8"/>
        <v>22346</v>
      </c>
      <c r="G47" s="54">
        <f t="shared" si="9"/>
        <v>17040</v>
      </c>
    </row>
    <row r="48" spans="1:9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tr">
        <f t="shared" si="6"/>
        <v>Melilla</v>
      </c>
      <c r="F48" s="54">
        <f t="shared" si="8"/>
        <v>21843</v>
      </c>
      <c r="G48" s="54">
        <f t="shared" si="9"/>
        <v>21115</v>
      </c>
    </row>
    <row r="49" spans="1:7" x14ac:dyDescent="0.25">
      <c r="A49" s="54" t="str">
        <f t="shared" si="5"/>
        <v>Castellón</v>
      </c>
      <c r="B49" s="55">
        <f t="shared" si="3"/>
        <v>6</v>
      </c>
      <c r="C49" s="55">
        <f t="shared" si="4"/>
        <v>0</v>
      </c>
      <c r="D49" s="55">
        <f t="shared" si="7"/>
        <v>21</v>
      </c>
      <c r="E49" s="54" t="str">
        <f t="shared" si="6"/>
        <v>Bahía de Cádiz</v>
      </c>
      <c r="F49" s="54">
        <f t="shared" si="8"/>
        <v>20241</v>
      </c>
      <c r="G49" s="54">
        <f t="shared" si="9"/>
        <v>20735</v>
      </c>
    </row>
    <row r="50" spans="1:7" x14ac:dyDescent="0.25">
      <c r="A50" s="54" t="str">
        <f t="shared" si="5"/>
        <v>Ceuta</v>
      </c>
      <c r="B50" s="55">
        <f t="shared" si="3"/>
        <v>14576</v>
      </c>
      <c r="C50" s="55">
        <f t="shared" si="4"/>
        <v>14234</v>
      </c>
      <c r="D50" s="55">
        <f t="shared" si="7"/>
        <v>14</v>
      </c>
      <c r="E50" s="54" t="str">
        <f t="shared" si="6"/>
        <v>Málaga</v>
      </c>
      <c r="F50" s="54">
        <f t="shared" si="8"/>
        <v>20033</v>
      </c>
      <c r="G50" s="54">
        <f t="shared" si="9"/>
        <v>19358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Almería</v>
      </c>
      <c r="F51" s="54">
        <f t="shared" si="8"/>
        <v>16664</v>
      </c>
      <c r="G51" s="54">
        <f t="shared" si="9"/>
        <v>12319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Ceuta</v>
      </c>
      <c r="F52" s="54">
        <f t="shared" si="8"/>
        <v>14576</v>
      </c>
      <c r="G52" s="54">
        <f t="shared" si="9"/>
        <v>14234</v>
      </c>
    </row>
    <row r="53" spans="1:7" x14ac:dyDescent="0.25">
      <c r="A53" s="54" t="str">
        <f t="shared" si="5"/>
        <v>Huelva</v>
      </c>
      <c r="B53" s="55">
        <f t="shared" si="3"/>
        <v>22716</v>
      </c>
      <c r="C53" s="55">
        <f t="shared" si="4"/>
        <v>23510</v>
      </c>
      <c r="D53" s="55">
        <f t="shared" si="7"/>
        <v>8</v>
      </c>
      <c r="E53" s="54" t="str">
        <f t="shared" si="6"/>
        <v>Vigo</v>
      </c>
      <c r="F53" s="54">
        <f t="shared" si="8"/>
        <v>12259</v>
      </c>
      <c r="G53" s="54">
        <f t="shared" si="9"/>
        <v>12515</v>
      </c>
    </row>
    <row r="54" spans="1:7" x14ac:dyDescent="0.25">
      <c r="A54" s="54" t="str">
        <f t="shared" si="5"/>
        <v>Las Palmas</v>
      </c>
      <c r="B54" s="55">
        <f t="shared" si="3"/>
        <v>153458</v>
      </c>
      <c r="C54" s="55">
        <f t="shared" si="4"/>
        <v>137353</v>
      </c>
      <c r="D54" s="55">
        <f t="shared" si="7"/>
        <v>3</v>
      </c>
      <c r="E54" s="54" t="str">
        <f t="shared" si="6"/>
        <v>Tarragona</v>
      </c>
      <c r="F54" s="54">
        <f t="shared" si="8"/>
        <v>10938</v>
      </c>
      <c r="G54" s="54">
        <f t="shared" si="9"/>
        <v>0</v>
      </c>
    </row>
    <row r="55" spans="1:7" x14ac:dyDescent="0.25">
      <c r="A55" s="54" t="str">
        <f t="shared" si="5"/>
        <v>Málaga</v>
      </c>
      <c r="B55" s="55">
        <f t="shared" si="3"/>
        <v>20033</v>
      </c>
      <c r="C55" s="55">
        <f t="shared" si="4"/>
        <v>19358</v>
      </c>
      <c r="D55" s="55">
        <f t="shared" si="7"/>
        <v>12</v>
      </c>
      <c r="E55" s="54" t="str">
        <f t="shared" si="6"/>
        <v>Sevilla</v>
      </c>
      <c r="F55" s="54">
        <f t="shared" si="8"/>
        <v>5831</v>
      </c>
      <c r="G55" s="54">
        <f t="shared" si="9"/>
        <v>5812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Pasaia</v>
      </c>
      <c r="F56" s="54">
        <f t="shared" si="8"/>
        <v>4397</v>
      </c>
      <c r="G56" s="54">
        <f t="shared" si="9"/>
        <v>4256</v>
      </c>
    </row>
    <row r="57" spans="1:7" x14ac:dyDescent="0.25">
      <c r="A57" s="54" t="str">
        <f t="shared" si="5"/>
        <v>Melilla</v>
      </c>
      <c r="B57" s="55">
        <f t="shared" si="3"/>
        <v>21843</v>
      </c>
      <c r="C57" s="55">
        <f t="shared" si="4"/>
        <v>21115</v>
      </c>
      <c r="D57" s="55">
        <f t="shared" si="7"/>
        <v>10</v>
      </c>
      <c r="E57" s="54" t="str">
        <f t="shared" si="6"/>
        <v>Motril</v>
      </c>
      <c r="F57" s="54">
        <f t="shared" si="8"/>
        <v>1505</v>
      </c>
      <c r="G57" s="54">
        <f t="shared" si="9"/>
        <v>5626</v>
      </c>
    </row>
    <row r="58" spans="1:7" x14ac:dyDescent="0.25">
      <c r="A58" s="54" t="str">
        <f t="shared" si="5"/>
        <v>Motril</v>
      </c>
      <c r="B58" s="55">
        <f t="shared" si="3"/>
        <v>1505</v>
      </c>
      <c r="C58" s="55">
        <f t="shared" si="4"/>
        <v>5626</v>
      </c>
      <c r="D58" s="55">
        <f t="shared" si="7"/>
        <v>19</v>
      </c>
      <c r="E58" s="54" t="str">
        <f t="shared" si="6"/>
        <v>Alicante</v>
      </c>
      <c r="F58" s="54">
        <f t="shared" si="8"/>
        <v>413</v>
      </c>
      <c r="G58" s="54">
        <f t="shared" si="9"/>
        <v>2094</v>
      </c>
    </row>
    <row r="59" spans="1:7" x14ac:dyDescent="0.25">
      <c r="A59" s="54" t="str">
        <f t="shared" si="5"/>
        <v>Pasaia</v>
      </c>
      <c r="B59" s="55">
        <f t="shared" si="3"/>
        <v>4397</v>
      </c>
      <c r="C59" s="55">
        <f t="shared" si="4"/>
        <v>4256</v>
      </c>
      <c r="D59" s="55">
        <f t="shared" si="7"/>
        <v>18</v>
      </c>
      <c r="E59" s="54" t="str">
        <f t="shared" si="6"/>
        <v>Castellón</v>
      </c>
      <c r="F59" s="54">
        <f t="shared" si="8"/>
        <v>6</v>
      </c>
      <c r="G59" s="54">
        <f t="shared" si="9"/>
        <v>0</v>
      </c>
    </row>
    <row r="60" spans="1:7" x14ac:dyDescent="0.25">
      <c r="A60" s="54" t="str">
        <f t="shared" si="5"/>
        <v>Santa Cruz de Tenerife</v>
      </c>
      <c r="B60" s="55">
        <f t="shared" si="3"/>
        <v>116986</v>
      </c>
      <c r="C60" s="55">
        <f t="shared" si="4"/>
        <v>118006</v>
      </c>
      <c r="D60" s="55">
        <f t="shared" si="7"/>
        <v>4</v>
      </c>
      <c r="E60" s="54" t="e">
        <f t="shared" si="6"/>
        <v>#N/A</v>
      </c>
      <c r="F60" s="54" t="e">
        <f t="shared" si="8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40292</v>
      </c>
      <c r="C61" s="55">
        <f t="shared" si="4"/>
        <v>34429</v>
      </c>
      <c r="D61" s="55">
        <f t="shared" si="7"/>
        <v>6</v>
      </c>
      <c r="E61" s="54" t="e">
        <f t="shared" si="6"/>
        <v>#N/A</v>
      </c>
      <c r="F61" s="54" t="e">
        <f t="shared" si="8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5831</v>
      </c>
      <c r="C62" s="55">
        <f t="shared" si="4"/>
        <v>5812</v>
      </c>
      <c r="D62" s="55">
        <f t="shared" si="7"/>
        <v>17</v>
      </c>
      <c r="E62" s="54" t="e">
        <f t="shared" si="6"/>
        <v>#N/A</v>
      </c>
      <c r="F62" s="54" t="e">
        <f t="shared" si="8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10938</v>
      </c>
      <c r="C63" s="55">
        <f t="shared" si="4"/>
        <v>0</v>
      </c>
      <c r="D63" s="55">
        <f t="shared" si="7"/>
        <v>16</v>
      </c>
      <c r="E63" s="54" t="e">
        <f t="shared" si="6"/>
        <v>#N/A</v>
      </c>
      <c r="F63" s="54" t="e">
        <f t="shared" si="8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340064</v>
      </c>
      <c r="C64" s="55">
        <f t="shared" si="4"/>
        <v>289253</v>
      </c>
      <c r="D64" s="55">
        <f t="shared" si="7"/>
        <v>1</v>
      </c>
      <c r="E64" s="54" t="e">
        <f t="shared" si="6"/>
        <v>#N/A</v>
      </c>
      <c r="F64" s="54" t="e">
        <f t="shared" si="8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12259</v>
      </c>
      <c r="C65" s="55">
        <f t="shared" si="4"/>
        <v>12515</v>
      </c>
      <c r="D65" s="55">
        <f t="shared" si="7"/>
        <v>15</v>
      </c>
      <c r="E65" s="54" t="e">
        <f t="shared" si="6"/>
        <v>#N/A</v>
      </c>
      <c r="F65" s="54" t="e">
        <f t="shared" si="8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A Coruña</v>
      </c>
      <c r="F66" s="54">
        <f t="shared" si="8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56"/>
      <c r="B68" s="56"/>
      <c r="C68" s="56"/>
      <c r="D68" s="56"/>
      <c r="E68" s="56"/>
      <c r="F68" s="56"/>
    </row>
    <row r="69" spans="1:7" x14ac:dyDescent="0.25">
      <c r="A69" s="57"/>
      <c r="B69" s="58"/>
      <c r="C69" s="58"/>
      <c r="D69" s="58"/>
      <c r="E69" s="58"/>
      <c r="F69" s="59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34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3</v>
      </c>
      <c r="E7" s="2">
        <v>3</v>
      </c>
      <c r="F7" s="45">
        <f>((E7*100)/D7)-100</f>
        <v>0</v>
      </c>
      <c r="G7" s="46"/>
      <c r="H7" s="46"/>
      <c r="I7" s="46"/>
    </row>
    <row r="8" spans="1:12" x14ac:dyDescent="0.25">
      <c r="A8" s="47" t="s">
        <v>136</v>
      </c>
      <c r="B8" s="3">
        <v>13711</v>
      </c>
      <c r="C8" s="3">
        <v>18788</v>
      </c>
      <c r="D8" s="3">
        <v>158031</v>
      </c>
      <c r="E8" s="3">
        <v>173058</v>
      </c>
      <c r="F8" s="48">
        <f t="shared" ref="F8:F34" si="0">((E8*100)/D8)-100</f>
        <v>9.5088938246293395</v>
      </c>
      <c r="G8" s="46"/>
      <c r="H8" s="46"/>
      <c r="I8" s="46"/>
    </row>
    <row r="9" spans="1:12" x14ac:dyDescent="0.25">
      <c r="A9" s="44" t="s">
        <v>137</v>
      </c>
      <c r="B9" s="2">
        <v>2110</v>
      </c>
      <c r="C9" s="2">
        <v>1899</v>
      </c>
      <c r="D9" s="2">
        <v>23924</v>
      </c>
      <c r="E9" s="2">
        <v>25270</v>
      </c>
      <c r="F9" s="45">
        <f t="shared" si="0"/>
        <v>5.6261494733322195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22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406218</v>
      </c>
      <c r="C11" s="2">
        <v>404312</v>
      </c>
      <c r="D11" s="2">
        <v>5107873</v>
      </c>
      <c r="E11" s="2">
        <v>4799497</v>
      </c>
      <c r="F11" s="45">
        <f t="shared" si="0"/>
        <v>-6.0372683502506845</v>
      </c>
      <c r="G11" s="46"/>
      <c r="H11" s="46"/>
      <c r="I11" s="46"/>
    </row>
    <row r="12" spans="1:12" x14ac:dyDescent="0.25">
      <c r="A12" s="47" t="s">
        <v>140</v>
      </c>
      <c r="B12" s="3">
        <v>21745</v>
      </c>
      <c r="C12" s="3">
        <v>18472</v>
      </c>
      <c r="D12" s="3">
        <v>108914</v>
      </c>
      <c r="E12" s="3">
        <v>214868</v>
      </c>
      <c r="F12" s="48">
        <f t="shared" si="0"/>
        <v>97.282259397322662</v>
      </c>
      <c r="G12" s="46"/>
      <c r="H12" s="46"/>
      <c r="I12" s="46"/>
    </row>
    <row r="13" spans="1:12" x14ac:dyDescent="0.25">
      <c r="A13" s="44" t="s">
        <v>141</v>
      </c>
      <c r="B13" s="2">
        <v>7653</v>
      </c>
      <c r="C13" s="2">
        <v>7840</v>
      </c>
      <c r="D13" s="2">
        <v>91883</v>
      </c>
      <c r="E13" s="2">
        <v>106942</v>
      </c>
      <c r="F13" s="45">
        <f t="shared" si="0"/>
        <v>16.389321201963369</v>
      </c>
      <c r="G13" s="46"/>
      <c r="H13" s="46"/>
      <c r="I13" s="46"/>
    </row>
    <row r="14" spans="1:12" x14ac:dyDescent="0.25">
      <c r="A14" s="47" t="s">
        <v>142</v>
      </c>
      <c r="B14" s="3">
        <v>306805</v>
      </c>
      <c r="C14" s="3">
        <v>301553</v>
      </c>
      <c r="D14" s="3">
        <v>2958039.5119047603</v>
      </c>
      <c r="E14" s="3">
        <v>3531324</v>
      </c>
      <c r="F14" s="48">
        <f t="shared" si="0"/>
        <v>19.380555458709424</v>
      </c>
      <c r="G14" s="46"/>
      <c r="H14" s="46"/>
      <c r="I14" s="46"/>
    </row>
    <row r="15" spans="1:12" x14ac:dyDescent="0.25">
      <c r="A15" s="44" t="s">
        <v>143</v>
      </c>
      <c r="B15" s="2">
        <v>29387</v>
      </c>
      <c r="C15" s="2">
        <v>43716</v>
      </c>
      <c r="D15" s="2">
        <v>485776.6</v>
      </c>
      <c r="E15" s="2">
        <v>538917</v>
      </c>
      <c r="F15" s="45">
        <f t="shared" si="0"/>
        <v>10.939267144609275</v>
      </c>
      <c r="G15" s="46"/>
      <c r="H15" s="46"/>
      <c r="I15" s="46"/>
    </row>
    <row r="16" spans="1:12" x14ac:dyDescent="0.25">
      <c r="A16" s="47" t="s">
        <v>144</v>
      </c>
      <c r="B16" s="3">
        <v>4236</v>
      </c>
      <c r="C16" s="3">
        <v>3151</v>
      </c>
      <c r="D16" s="3">
        <v>57072</v>
      </c>
      <c r="E16" s="3">
        <v>50579</v>
      </c>
      <c r="F16" s="48">
        <f t="shared" si="0"/>
        <v>-11.376857303055786</v>
      </c>
      <c r="G16" s="46"/>
      <c r="H16" s="46"/>
      <c r="I16" s="46"/>
    </row>
    <row r="17" spans="1:9" x14ac:dyDescent="0.25">
      <c r="A17" s="44" t="s">
        <v>145</v>
      </c>
      <c r="B17" s="2">
        <v>12339</v>
      </c>
      <c r="C17" s="2">
        <v>10113</v>
      </c>
      <c r="D17" s="2">
        <v>130972</v>
      </c>
      <c r="E17" s="2">
        <v>129877</v>
      </c>
      <c r="F17" s="45">
        <f t="shared" si="0"/>
        <v>-0.83605656170784926</v>
      </c>
      <c r="G17" s="46"/>
      <c r="H17" s="46"/>
      <c r="I17" s="46"/>
    </row>
    <row r="18" spans="1:9" x14ac:dyDescent="0.25">
      <c r="A18" s="47" t="s">
        <v>146</v>
      </c>
      <c r="B18" s="3">
        <v>576</v>
      </c>
      <c r="C18" s="3">
        <v>491</v>
      </c>
      <c r="D18" s="3">
        <v>6020</v>
      </c>
      <c r="E18" s="3">
        <v>5874</v>
      </c>
      <c r="F18" s="48">
        <f t="shared" si="0"/>
        <v>-2.4252491694352187</v>
      </c>
      <c r="G18" s="46"/>
      <c r="H18" s="46"/>
      <c r="I18" s="46"/>
    </row>
    <row r="19" spans="1:9" x14ac:dyDescent="0.25">
      <c r="A19" s="44" t="s">
        <v>147</v>
      </c>
      <c r="B19" s="2">
        <v>967</v>
      </c>
      <c r="C19" s="2">
        <v>1302</v>
      </c>
      <c r="D19" s="2">
        <v>12473</v>
      </c>
      <c r="E19" s="2">
        <v>16844</v>
      </c>
      <c r="F19" s="45">
        <f t="shared" si="0"/>
        <v>35.043694379860511</v>
      </c>
      <c r="G19" s="46"/>
      <c r="H19" s="46"/>
      <c r="I19" s="46"/>
    </row>
    <row r="20" spans="1:9" x14ac:dyDescent="0.25">
      <c r="A20" s="47" t="s">
        <v>148</v>
      </c>
      <c r="B20" s="3">
        <v>8758</v>
      </c>
      <c r="C20" s="3">
        <v>3816</v>
      </c>
      <c r="D20" s="3">
        <v>84735</v>
      </c>
      <c r="E20" s="3">
        <v>57559</v>
      </c>
      <c r="F20" s="48">
        <f t="shared" si="0"/>
        <v>-32.071753112645311</v>
      </c>
      <c r="G20" s="46"/>
      <c r="H20" s="46"/>
      <c r="I20" s="46"/>
    </row>
    <row r="21" spans="1:9" x14ac:dyDescent="0.25">
      <c r="A21" s="44" t="s">
        <v>149</v>
      </c>
      <c r="B21" s="2">
        <v>8164</v>
      </c>
      <c r="C21" s="2">
        <v>7587</v>
      </c>
      <c r="D21" s="2">
        <v>83802</v>
      </c>
      <c r="E21" s="2">
        <v>80589</v>
      </c>
      <c r="F21" s="45">
        <f t="shared" si="0"/>
        <v>-3.8340373738096929</v>
      </c>
      <c r="G21" s="46"/>
      <c r="H21" s="46"/>
      <c r="I21" s="46"/>
    </row>
    <row r="22" spans="1:9" x14ac:dyDescent="0.25">
      <c r="A22" s="47" t="s">
        <v>150</v>
      </c>
      <c r="B22" s="3">
        <v>96210</v>
      </c>
      <c r="C22" s="3">
        <v>104236</v>
      </c>
      <c r="D22" s="3">
        <v>1033486</v>
      </c>
      <c r="E22" s="3">
        <v>1176501</v>
      </c>
      <c r="F22" s="48">
        <f t="shared" si="0"/>
        <v>13.838116820160124</v>
      </c>
      <c r="G22" s="46"/>
      <c r="H22" s="46"/>
      <c r="I22" s="46"/>
    </row>
    <row r="23" spans="1:9" x14ac:dyDescent="0.25">
      <c r="A23" s="44" t="s">
        <v>151</v>
      </c>
      <c r="B23" s="2">
        <v>10960</v>
      </c>
      <c r="C23" s="2">
        <v>20639</v>
      </c>
      <c r="D23" s="2">
        <v>123871</v>
      </c>
      <c r="E23" s="2">
        <v>236811</v>
      </c>
      <c r="F23" s="45">
        <f t="shared" si="0"/>
        <v>91.175497089714298</v>
      </c>
      <c r="G23" s="46"/>
      <c r="H23" s="46"/>
      <c r="I23" s="46"/>
    </row>
    <row r="24" spans="1:9" x14ac:dyDescent="0.25">
      <c r="A24" s="47" t="s">
        <v>152</v>
      </c>
      <c r="B24" s="3">
        <v>4370</v>
      </c>
      <c r="C24" s="3">
        <v>4176</v>
      </c>
      <c r="D24" s="3">
        <v>44288</v>
      </c>
      <c r="E24" s="3">
        <v>41099</v>
      </c>
      <c r="F24" s="48">
        <f t="shared" si="0"/>
        <v>-7.2005960982658905</v>
      </c>
      <c r="G24" s="46"/>
      <c r="H24" s="46"/>
      <c r="I24" s="46"/>
    </row>
    <row r="25" spans="1:9" x14ac:dyDescent="0.25">
      <c r="A25" s="44" t="s">
        <v>153</v>
      </c>
      <c r="B25" s="2">
        <v>709</v>
      </c>
      <c r="C25" s="2">
        <v>576</v>
      </c>
      <c r="D25" s="2">
        <v>11276</v>
      </c>
      <c r="E25" s="2">
        <v>7919</v>
      </c>
      <c r="F25" s="45">
        <f t="shared" si="0"/>
        <v>-29.771195459382753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67</v>
      </c>
      <c r="E26" s="3">
        <v>0</v>
      </c>
      <c r="F26" s="48">
        <f t="shared" si="0"/>
        <v>-100</v>
      </c>
      <c r="G26" s="46"/>
      <c r="H26" s="46"/>
      <c r="I26" s="46"/>
    </row>
    <row r="27" spans="1:9" x14ac:dyDescent="0.25">
      <c r="A27" s="44" t="s">
        <v>155</v>
      </c>
      <c r="B27" s="2">
        <v>1149</v>
      </c>
      <c r="C27" s="2">
        <v>0</v>
      </c>
      <c r="D27" s="2">
        <v>4366</v>
      </c>
      <c r="E27" s="2">
        <v>0</v>
      </c>
      <c r="F27" s="60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35224</v>
      </c>
      <c r="C28" s="3">
        <v>42658</v>
      </c>
      <c r="D28" s="3">
        <v>376762</v>
      </c>
      <c r="E28" s="3">
        <v>435909</v>
      </c>
      <c r="F28" s="48">
        <f t="shared" si="0"/>
        <v>15.698770045811415</v>
      </c>
      <c r="G28" s="46"/>
      <c r="H28" s="46"/>
      <c r="I28" s="46"/>
    </row>
    <row r="29" spans="1:9" x14ac:dyDescent="0.25">
      <c r="A29" s="44" t="s">
        <v>157</v>
      </c>
      <c r="B29" s="2">
        <v>3357</v>
      </c>
      <c r="C29" s="2">
        <v>2335</v>
      </c>
      <c r="D29" s="2">
        <v>26149</v>
      </c>
      <c r="E29" s="2">
        <v>37758</v>
      </c>
      <c r="F29" s="45">
        <f t="shared" si="0"/>
        <v>44.395579180848216</v>
      </c>
      <c r="G29" s="46"/>
      <c r="H29" s="46"/>
      <c r="I29" s="46"/>
    </row>
    <row r="30" spans="1:9" x14ac:dyDescent="0.25">
      <c r="A30" s="47" t="s">
        <v>158</v>
      </c>
      <c r="B30" s="3">
        <v>9999</v>
      </c>
      <c r="C30" s="3">
        <v>13338</v>
      </c>
      <c r="D30" s="3">
        <v>126163</v>
      </c>
      <c r="E30" s="3">
        <v>135742</v>
      </c>
      <c r="F30" s="48">
        <f t="shared" si="0"/>
        <v>7.5925588326212932</v>
      </c>
      <c r="G30" s="46"/>
      <c r="H30" s="46"/>
      <c r="I30" s="46"/>
    </row>
    <row r="31" spans="1:9" x14ac:dyDescent="0.25">
      <c r="A31" s="44" t="s">
        <v>159</v>
      </c>
      <c r="B31" s="2">
        <v>4000</v>
      </c>
      <c r="C31" s="2">
        <v>5110</v>
      </c>
      <c r="D31" s="2">
        <v>43788</v>
      </c>
      <c r="E31" s="2">
        <v>54759</v>
      </c>
      <c r="F31" s="45">
        <f t="shared" si="0"/>
        <v>25.054809536859409</v>
      </c>
      <c r="G31" s="46"/>
      <c r="H31" s="46"/>
      <c r="I31" s="46"/>
    </row>
    <row r="32" spans="1:9" x14ac:dyDescent="0.25">
      <c r="A32" s="47" t="s">
        <v>160</v>
      </c>
      <c r="B32" s="3">
        <v>485404</v>
      </c>
      <c r="C32" s="3">
        <v>441106</v>
      </c>
      <c r="D32" s="3">
        <v>5428307</v>
      </c>
      <c r="E32" s="3">
        <v>5604478</v>
      </c>
      <c r="F32" s="48">
        <f t="shared" si="0"/>
        <v>3.2454133489502368</v>
      </c>
      <c r="G32" s="46"/>
      <c r="H32" s="46"/>
      <c r="I32" s="46"/>
    </row>
    <row r="33" spans="1:9" x14ac:dyDescent="0.25">
      <c r="A33" s="44" t="s">
        <v>161</v>
      </c>
      <c r="B33" s="2">
        <v>18285</v>
      </c>
      <c r="C33" s="2">
        <v>19850</v>
      </c>
      <c r="D33" s="2">
        <v>228728</v>
      </c>
      <c r="E33" s="2">
        <v>239302</v>
      </c>
      <c r="F33" s="45">
        <f t="shared" si="0"/>
        <v>4.6229582735825971</v>
      </c>
      <c r="G33" s="46"/>
      <c r="H33" s="46"/>
      <c r="I33" s="46"/>
    </row>
    <row r="34" spans="1:9" x14ac:dyDescent="0.25">
      <c r="A34" s="47" t="s">
        <v>162</v>
      </c>
      <c r="B34" s="3">
        <v>2955</v>
      </c>
      <c r="C34" s="3">
        <v>2528</v>
      </c>
      <c r="D34" s="3">
        <v>35890</v>
      </c>
      <c r="E34" s="3">
        <v>33937</v>
      </c>
      <c r="F34" s="48">
        <f t="shared" si="0"/>
        <v>-5.4416271942045142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1495291</v>
      </c>
      <c r="C35" s="50">
        <f t="shared" ref="C35:E35" si="1">SUM(C7:C34)</f>
        <v>1479592</v>
      </c>
      <c r="D35" s="50">
        <f t="shared" si="1"/>
        <v>16792659.111904763</v>
      </c>
      <c r="E35" s="50">
        <f t="shared" si="1"/>
        <v>17735438</v>
      </c>
      <c r="F35" s="51">
        <f t="shared" ref="F35" si="2">((E35*100)/D35)-100</f>
        <v>5.6142322774055202</v>
      </c>
      <c r="G35" s="46"/>
      <c r="H35" s="46"/>
      <c r="I35" s="46"/>
    </row>
    <row r="36" spans="1:9" x14ac:dyDescent="0.25">
      <c r="A36" s="52" t="s">
        <v>83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3</v>
      </c>
      <c r="C39" s="55">
        <f t="shared" si="4"/>
        <v>3</v>
      </c>
      <c r="D39" s="55">
        <f>_xlfn.RANK.EQ(B39,$B$39:$B$66)+COUNTIF($B$39:$B$66,B39)-1</f>
        <v>26</v>
      </c>
      <c r="E39" s="54" t="str">
        <f t="shared" ref="E39:E66" si="6">INDEX($A$39:$B$66,MATCH(ROW()-38,$D$39:$D$66,0),1)</f>
        <v>Valencia</v>
      </c>
      <c r="F39" s="54">
        <f>LOOKUP(E39,$A$39:$A$66,$B$39:$B$66)</f>
        <v>5604478</v>
      </c>
      <c r="G39" s="54">
        <f>LOOKUP(E39,$A$39:$A$66,$C$39:$C$66)</f>
        <v>5428307</v>
      </c>
    </row>
    <row r="40" spans="1:9" x14ac:dyDescent="0.25">
      <c r="A40" s="54" t="str">
        <f t="shared" si="5"/>
        <v>Alicante</v>
      </c>
      <c r="B40" s="55">
        <f t="shared" si="3"/>
        <v>173058</v>
      </c>
      <c r="C40" s="55">
        <f t="shared" si="4"/>
        <v>158031</v>
      </c>
      <c r="D40" s="55">
        <f t="shared" ref="D40:D66" si="7">_xlfn.RANK.EQ(B40,$B$39:$B$66)+COUNTIF($B$39:$B$66,B40)-1</f>
        <v>10</v>
      </c>
      <c r="E40" s="54" t="str">
        <f t="shared" si="6"/>
        <v>Bahía de Algeciras</v>
      </c>
      <c r="F40" s="54">
        <f t="shared" ref="F40:F55" si="8">LOOKUP(E40,$A$39:$A$66,$B$39:$B$66)</f>
        <v>4799497</v>
      </c>
      <c r="G40" s="54">
        <f t="shared" ref="G40:G66" si="9">LOOKUP(E40,$A$39:$A$66,$C$39:$C$66)</f>
        <v>5107873</v>
      </c>
    </row>
    <row r="41" spans="1:9" x14ac:dyDescent="0.25">
      <c r="A41" s="54" t="str">
        <f t="shared" si="5"/>
        <v>Almería</v>
      </c>
      <c r="B41" s="55">
        <f t="shared" si="3"/>
        <v>25270</v>
      </c>
      <c r="C41" s="55">
        <f t="shared" si="4"/>
        <v>23924</v>
      </c>
      <c r="D41" s="55">
        <f t="shared" si="7"/>
        <v>21</v>
      </c>
      <c r="E41" s="54" t="str">
        <f t="shared" si="6"/>
        <v>Barcelona</v>
      </c>
      <c r="F41" s="54">
        <f t="shared" si="8"/>
        <v>3531324</v>
      </c>
      <c r="G41" s="54">
        <f t="shared" si="9"/>
        <v>2958039.5119047603</v>
      </c>
    </row>
    <row r="42" spans="1:9" x14ac:dyDescent="0.25">
      <c r="A42" s="54" t="str">
        <f t="shared" si="5"/>
        <v>Avilés</v>
      </c>
      <c r="B42" s="55">
        <f t="shared" si="3"/>
        <v>22</v>
      </c>
      <c r="C42" s="55">
        <f t="shared" si="4"/>
        <v>0</v>
      </c>
      <c r="D42" s="55">
        <f t="shared" si="7"/>
        <v>25</v>
      </c>
      <c r="E42" s="54" t="str">
        <f t="shared" si="6"/>
        <v>Las Palmas</v>
      </c>
      <c r="F42" s="54">
        <f t="shared" si="8"/>
        <v>1176501</v>
      </c>
      <c r="G42" s="54">
        <f t="shared" si="9"/>
        <v>1033486</v>
      </c>
    </row>
    <row r="43" spans="1:9" x14ac:dyDescent="0.25">
      <c r="A43" s="54" t="str">
        <f t="shared" si="5"/>
        <v>Bahía de Algeciras</v>
      </c>
      <c r="B43" s="55">
        <f t="shared" si="3"/>
        <v>4799497</v>
      </c>
      <c r="C43" s="55">
        <f t="shared" si="4"/>
        <v>5107873</v>
      </c>
      <c r="D43" s="55">
        <f t="shared" si="7"/>
        <v>2</v>
      </c>
      <c r="E43" s="54" t="str">
        <f t="shared" si="6"/>
        <v>Bilbao</v>
      </c>
      <c r="F43" s="54">
        <f t="shared" si="8"/>
        <v>538917</v>
      </c>
      <c r="G43" s="54">
        <f t="shared" si="9"/>
        <v>485776.6</v>
      </c>
    </row>
    <row r="44" spans="1:9" x14ac:dyDescent="0.25">
      <c r="A44" s="54" t="str">
        <f t="shared" si="5"/>
        <v>Bahía de Cádiz</v>
      </c>
      <c r="B44" s="55">
        <f t="shared" si="3"/>
        <v>214868</v>
      </c>
      <c r="C44" s="55">
        <f t="shared" si="4"/>
        <v>108914</v>
      </c>
      <c r="D44" s="55">
        <f t="shared" si="7"/>
        <v>9</v>
      </c>
      <c r="E44" s="54" t="str">
        <f t="shared" si="6"/>
        <v>Santa Cruz de Tenerife</v>
      </c>
      <c r="F44" s="54">
        <f t="shared" si="8"/>
        <v>435909</v>
      </c>
      <c r="G44" s="54">
        <f t="shared" si="9"/>
        <v>376762</v>
      </c>
    </row>
    <row r="45" spans="1:9" x14ac:dyDescent="0.25">
      <c r="A45" s="54" t="str">
        <f t="shared" si="5"/>
        <v>Baleares</v>
      </c>
      <c r="B45" s="55">
        <f t="shared" si="3"/>
        <v>106942</v>
      </c>
      <c r="C45" s="55">
        <f t="shared" si="4"/>
        <v>91883</v>
      </c>
      <c r="D45" s="55">
        <f t="shared" si="7"/>
        <v>13</v>
      </c>
      <c r="E45" s="54" t="str">
        <f t="shared" si="6"/>
        <v>Vigo</v>
      </c>
      <c r="F45" s="54">
        <f t="shared" si="8"/>
        <v>239302</v>
      </c>
      <c r="G45" s="54">
        <f t="shared" si="9"/>
        <v>228728</v>
      </c>
    </row>
    <row r="46" spans="1:9" x14ac:dyDescent="0.25">
      <c r="A46" s="54" t="str">
        <f t="shared" si="5"/>
        <v>Barcelona</v>
      </c>
      <c r="B46" s="55">
        <f t="shared" si="3"/>
        <v>3531324</v>
      </c>
      <c r="C46" s="55">
        <f t="shared" si="4"/>
        <v>2958039.5119047603</v>
      </c>
      <c r="D46" s="55">
        <f t="shared" si="7"/>
        <v>3</v>
      </c>
      <c r="E46" s="54" t="str">
        <f t="shared" si="6"/>
        <v>Málaga</v>
      </c>
      <c r="F46" s="54">
        <f t="shared" si="8"/>
        <v>236811</v>
      </c>
      <c r="G46" s="54">
        <f t="shared" si="9"/>
        <v>123871</v>
      </c>
    </row>
    <row r="47" spans="1:9" x14ac:dyDescent="0.25">
      <c r="A47" s="54" t="str">
        <f t="shared" si="5"/>
        <v>Bilbao</v>
      </c>
      <c r="B47" s="55">
        <f t="shared" si="3"/>
        <v>538917</v>
      </c>
      <c r="C47" s="55">
        <f t="shared" si="4"/>
        <v>485776.6</v>
      </c>
      <c r="D47" s="55">
        <f t="shared" si="7"/>
        <v>5</v>
      </c>
      <c r="E47" s="54" t="str">
        <f t="shared" si="6"/>
        <v>Bahía de Cádiz</v>
      </c>
      <c r="F47" s="54">
        <f t="shared" si="8"/>
        <v>214868</v>
      </c>
      <c r="G47" s="54">
        <f t="shared" si="9"/>
        <v>108914</v>
      </c>
    </row>
    <row r="48" spans="1:9" x14ac:dyDescent="0.25">
      <c r="A48" s="54" t="str">
        <f t="shared" si="5"/>
        <v>Cartagena</v>
      </c>
      <c r="B48" s="55">
        <f t="shared" si="3"/>
        <v>50579</v>
      </c>
      <c r="C48" s="55">
        <f t="shared" si="4"/>
        <v>57072</v>
      </c>
      <c r="D48" s="55">
        <f t="shared" si="7"/>
        <v>17</v>
      </c>
      <c r="E48" s="54" t="str">
        <f t="shared" si="6"/>
        <v>Alicante</v>
      </c>
      <c r="F48" s="54">
        <f t="shared" si="8"/>
        <v>173058</v>
      </c>
      <c r="G48" s="54">
        <f t="shared" si="9"/>
        <v>158031</v>
      </c>
    </row>
    <row r="49" spans="1:7" x14ac:dyDescent="0.25">
      <c r="A49" s="54" t="str">
        <f t="shared" si="5"/>
        <v>Castellón</v>
      </c>
      <c r="B49" s="55">
        <f t="shared" si="3"/>
        <v>129877</v>
      </c>
      <c r="C49" s="55">
        <f t="shared" si="4"/>
        <v>130972</v>
      </c>
      <c r="D49" s="55">
        <f t="shared" si="7"/>
        <v>12</v>
      </c>
      <c r="E49" s="54" t="str">
        <f t="shared" si="6"/>
        <v>Sevilla</v>
      </c>
      <c r="F49" s="54">
        <f t="shared" si="8"/>
        <v>135742</v>
      </c>
      <c r="G49" s="54">
        <f t="shared" si="9"/>
        <v>126163</v>
      </c>
    </row>
    <row r="50" spans="1:7" x14ac:dyDescent="0.25">
      <c r="A50" s="54" t="str">
        <f t="shared" si="5"/>
        <v>Ceuta</v>
      </c>
      <c r="B50" s="55">
        <f t="shared" si="3"/>
        <v>5874</v>
      </c>
      <c r="C50" s="55">
        <f t="shared" si="4"/>
        <v>6020</v>
      </c>
      <c r="D50" s="55">
        <f t="shared" si="7"/>
        <v>24</v>
      </c>
      <c r="E50" s="54" t="str">
        <f t="shared" si="6"/>
        <v>Castellón</v>
      </c>
      <c r="F50" s="54">
        <f t="shared" si="8"/>
        <v>129877</v>
      </c>
      <c r="G50" s="54">
        <f t="shared" si="9"/>
        <v>130972</v>
      </c>
    </row>
    <row r="51" spans="1:7" x14ac:dyDescent="0.25">
      <c r="A51" s="54" t="str">
        <f t="shared" si="5"/>
        <v>Ferrol-San Cibrao</v>
      </c>
      <c r="B51" s="55">
        <f t="shared" si="3"/>
        <v>16844</v>
      </c>
      <c r="C51" s="55">
        <f t="shared" si="4"/>
        <v>12473</v>
      </c>
      <c r="D51" s="55">
        <f t="shared" si="7"/>
        <v>22</v>
      </c>
      <c r="E51" s="54" t="str">
        <f t="shared" si="6"/>
        <v>Baleares</v>
      </c>
      <c r="F51" s="54">
        <f t="shared" si="8"/>
        <v>106942</v>
      </c>
      <c r="G51" s="54">
        <f t="shared" si="9"/>
        <v>91883</v>
      </c>
    </row>
    <row r="52" spans="1:7" x14ac:dyDescent="0.25">
      <c r="A52" s="54" t="str">
        <f t="shared" si="5"/>
        <v>Gijón</v>
      </c>
      <c r="B52" s="55">
        <f t="shared" si="3"/>
        <v>57559</v>
      </c>
      <c r="C52" s="55">
        <f t="shared" si="4"/>
        <v>84735</v>
      </c>
      <c r="D52" s="55">
        <f t="shared" si="7"/>
        <v>15</v>
      </c>
      <c r="E52" s="54" t="str">
        <f t="shared" si="6"/>
        <v>Huelva</v>
      </c>
      <c r="F52" s="54">
        <f t="shared" si="8"/>
        <v>80589</v>
      </c>
      <c r="G52" s="54">
        <f t="shared" si="9"/>
        <v>83802</v>
      </c>
    </row>
    <row r="53" spans="1:7" x14ac:dyDescent="0.25">
      <c r="A53" s="54" t="str">
        <f t="shared" si="5"/>
        <v>Huelva</v>
      </c>
      <c r="B53" s="55">
        <f t="shared" si="3"/>
        <v>80589</v>
      </c>
      <c r="C53" s="55">
        <f t="shared" si="4"/>
        <v>83802</v>
      </c>
      <c r="D53" s="55">
        <f t="shared" si="7"/>
        <v>14</v>
      </c>
      <c r="E53" s="54" t="str">
        <f t="shared" si="6"/>
        <v>Gijón</v>
      </c>
      <c r="F53" s="54">
        <f t="shared" si="8"/>
        <v>57559</v>
      </c>
      <c r="G53" s="54">
        <f t="shared" si="9"/>
        <v>84735</v>
      </c>
    </row>
    <row r="54" spans="1:7" x14ac:dyDescent="0.25">
      <c r="A54" s="54" t="str">
        <f t="shared" si="5"/>
        <v>Las Palmas</v>
      </c>
      <c r="B54" s="55">
        <f t="shared" si="3"/>
        <v>1176501</v>
      </c>
      <c r="C54" s="55">
        <f t="shared" si="4"/>
        <v>1033486</v>
      </c>
      <c r="D54" s="55">
        <f t="shared" si="7"/>
        <v>4</v>
      </c>
      <c r="E54" s="54" t="str">
        <f t="shared" si="6"/>
        <v>Tarragona</v>
      </c>
      <c r="F54" s="54">
        <f t="shared" si="8"/>
        <v>54759</v>
      </c>
      <c r="G54" s="54">
        <f t="shared" si="9"/>
        <v>43788</v>
      </c>
    </row>
    <row r="55" spans="1:7" x14ac:dyDescent="0.25">
      <c r="A55" s="54" t="str">
        <f t="shared" si="5"/>
        <v>Málaga</v>
      </c>
      <c r="B55" s="55">
        <f t="shared" si="3"/>
        <v>236811</v>
      </c>
      <c r="C55" s="55">
        <f t="shared" si="4"/>
        <v>123871</v>
      </c>
      <c r="D55" s="55">
        <f t="shared" si="7"/>
        <v>8</v>
      </c>
      <c r="E55" s="54" t="str">
        <f t="shared" si="6"/>
        <v>Cartagena</v>
      </c>
      <c r="F55" s="54">
        <f t="shared" si="8"/>
        <v>50579</v>
      </c>
      <c r="G55" s="54">
        <f t="shared" si="9"/>
        <v>57072</v>
      </c>
    </row>
    <row r="56" spans="1:7" x14ac:dyDescent="0.25">
      <c r="A56" s="54" t="str">
        <f t="shared" si="5"/>
        <v>Marín y Ría de Pontevedra</v>
      </c>
      <c r="B56" s="55">
        <f t="shared" si="3"/>
        <v>41099</v>
      </c>
      <c r="C56" s="55">
        <f t="shared" si="4"/>
        <v>44288</v>
      </c>
      <c r="D56" s="55">
        <f t="shared" si="7"/>
        <v>18</v>
      </c>
      <c r="E56" s="54" t="str">
        <f t="shared" si="6"/>
        <v>Marín y Ría de Pontevedra</v>
      </c>
      <c r="F56" s="54">
        <f t="shared" ref="F56:F66" si="10">LOOKUP(E56,$A$39:$A$66,$B$39:$B$66)</f>
        <v>41099</v>
      </c>
      <c r="G56" s="54">
        <f t="shared" si="9"/>
        <v>44288</v>
      </c>
    </row>
    <row r="57" spans="1:7" x14ac:dyDescent="0.25">
      <c r="A57" s="54" t="str">
        <f t="shared" si="5"/>
        <v>Melilla</v>
      </c>
      <c r="B57" s="55">
        <f t="shared" si="3"/>
        <v>7919</v>
      </c>
      <c r="C57" s="55">
        <f t="shared" si="4"/>
        <v>11276</v>
      </c>
      <c r="D57" s="55">
        <f t="shared" si="7"/>
        <v>23</v>
      </c>
      <c r="E57" s="54" t="str">
        <f t="shared" si="6"/>
        <v>Santander</v>
      </c>
      <c r="F57" s="54">
        <f t="shared" si="10"/>
        <v>37758</v>
      </c>
      <c r="G57" s="54">
        <f t="shared" si="9"/>
        <v>26149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67</v>
      </c>
      <c r="D58" s="55">
        <f t="shared" si="7"/>
        <v>28</v>
      </c>
      <c r="E58" s="54" t="str">
        <f t="shared" si="6"/>
        <v>Vilagarcía</v>
      </c>
      <c r="F58" s="54">
        <f t="shared" si="10"/>
        <v>33937</v>
      </c>
      <c r="G58" s="54">
        <f t="shared" si="9"/>
        <v>35890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4366</v>
      </c>
      <c r="D59" s="55">
        <f t="shared" si="7"/>
        <v>28</v>
      </c>
      <c r="E59" s="54" t="str">
        <f t="shared" si="6"/>
        <v>Almería</v>
      </c>
      <c r="F59" s="54">
        <f t="shared" si="10"/>
        <v>25270</v>
      </c>
      <c r="G59" s="54">
        <f t="shared" si="9"/>
        <v>23924</v>
      </c>
    </row>
    <row r="60" spans="1:7" x14ac:dyDescent="0.25">
      <c r="A60" s="54" t="str">
        <f t="shared" si="5"/>
        <v>Santa Cruz de Tenerife</v>
      </c>
      <c r="B60" s="55">
        <f t="shared" si="3"/>
        <v>435909</v>
      </c>
      <c r="C60" s="55">
        <f t="shared" si="4"/>
        <v>376762</v>
      </c>
      <c r="D60" s="55">
        <f t="shared" si="7"/>
        <v>6</v>
      </c>
      <c r="E60" s="54" t="str">
        <f t="shared" si="6"/>
        <v>Ferrol-San Cibrao</v>
      </c>
      <c r="F60" s="54">
        <f t="shared" si="10"/>
        <v>16844</v>
      </c>
      <c r="G60" s="54">
        <f t="shared" si="9"/>
        <v>12473</v>
      </c>
    </row>
    <row r="61" spans="1:7" x14ac:dyDescent="0.25">
      <c r="A61" s="54" t="str">
        <f t="shared" si="5"/>
        <v>Santander</v>
      </c>
      <c r="B61" s="55">
        <f t="shared" si="3"/>
        <v>37758</v>
      </c>
      <c r="C61" s="55">
        <f t="shared" si="4"/>
        <v>26149</v>
      </c>
      <c r="D61" s="55">
        <f t="shared" si="7"/>
        <v>19</v>
      </c>
      <c r="E61" s="54" t="str">
        <f t="shared" si="6"/>
        <v>Melilla</v>
      </c>
      <c r="F61" s="54">
        <f t="shared" si="10"/>
        <v>7919</v>
      </c>
      <c r="G61" s="54">
        <f t="shared" si="9"/>
        <v>11276</v>
      </c>
    </row>
    <row r="62" spans="1:7" x14ac:dyDescent="0.25">
      <c r="A62" s="54" t="str">
        <f t="shared" si="5"/>
        <v>Sevilla</v>
      </c>
      <c r="B62" s="55">
        <f t="shared" si="3"/>
        <v>135742</v>
      </c>
      <c r="C62" s="55">
        <f t="shared" si="4"/>
        <v>126163</v>
      </c>
      <c r="D62" s="55">
        <f t="shared" si="7"/>
        <v>11</v>
      </c>
      <c r="E62" s="54" t="str">
        <f t="shared" si="6"/>
        <v>Ceuta</v>
      </c>
      <c r="F62" s="54">
        <f t="shared" si="10"/>
        <v>5874</v>
      </c>
      <c r="G62" s="54">
        <f t="shared" si="9"/>
        <v>6020</v>
      </c>
    </row>
    <row r="63" spans="1:7" x14ac:dyDescent="0.25">
      <c r="A63" s="54" t="str">
        <f t="shared" si="5"/>
        <v>Tarragona</v>
      </c>
      <c r="B63" s="55">
        <f t="shared" si="3"/>
        <v>54759</v>
      </c>
      <c r="C63" s="55">
        <f t="shared" si="4"/>
        <v>43788</v>
      </c>
      <c r="D63" s="55">
        <f t="shared" si="7"/>
        <v>16</v>
      </c>
      <c r="E63" s="54" t="str">
        <f t="shared" si="6"/>
        <v>Avilés</v>
      </c>
      <c r="F63" s="54">
        <f t="shared" si="10"/>
        <v>22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5604478</v>
      </c>
      <c r="C64" s="55">
        <f t="shared" si="4"/>
        <v>5428307</v>
      </c>
      <c r="D64" s="55">
        <f t="shared" si="7"/>
        <v>1</v>
      </c>
      <c r="E64" s="54" t="str">
        <f t="shared" si="6"/>
        <v>A Coruña</v>
      </c>
      <c r="F64" s="54">
        <f t="shared" si="10"/>
        <v>3</v>
      </c>
      <c r="G64" s="54">
        <f t="shared" si="9"/>
        <v>3</v>
      </c>
    </row>
    <row r="65" spans="1:7" x14ac:dyDescent="0.25">
      <c r="A65" s="54" t="str">
        <f t="shared" si="5"/>
        <v>Vigo</v>
      </c>
      <c r="B65" s="55">
        <f t="shared" si="3"/>
        <v>239302</v>
      </c>
      <c r="C65" s="55">
        <f t="shared" si="4"/>
        <v>228728</v>
      </c>
      <c r="D65" s="55">
        <f t="shared" si="7"/>
        <v>7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33937</v>
      </c>
      <c r="C66" s="55">
        <f t="shared" si="4"/>
        <v>35890</v>
      </c>
      <c r="D66" s="55">
        <f t="shared" si="7"/>
        <v>20</v>
      </c>
      <c r="E66" s="54" t="str">
        <f t="shared" si="6"/>
        <v>Motril</v>
      </c>
      <c r="F66" s="54">
        <f t="shared" si="10"/>
        <v>0</v>
      </c>
      <c r="G66" s="54">
        <f t="shared" si="9"/>
        <v>67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35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65</v>
      </c>
      <c r="C8" s="3">
        <v>150</v>
      </c>
      <c r="D8" s="3">
        <v>4135</v>
      </c>
      <c r="E8" s="3">
        <v>2028</v>
      </c>
      <c r="F8" s="48">
        <f t="shared" ref="F8:F34" si="0">((E8*100)/D8)-100</f>
        <v>-50.955259975816205</v>
      </c>
      <c r="G8" s="46"/>
      <c r="H8" s="46"/>
      <c r="I8" s="46"/>
    </row>
    <row r="9" spans="1:12" x14ac:dyDescent="0.25">
      <c r="A9" s="44" t="s">
        <v>137</v>
      </c>
      <c r="B9" s="2">
        <v>5</v>
      </c>
      <c r="C9" s="2">
        <v>0</v>
      </c>
      <c r="D9" s="2">
        <v>55</v>
      </c>
      <c r="E9" s="2">
        <v>1</v>
      </c>
      <c r="F9" s="60">
        <f t="shared" si="0"/>
        <v>-98.181818181818187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359578</v>
      </c>
      <c r="C11" s="2">
        <v>345657</v>
      </c>
      <c r="D11" s="2">
        <v>4431045</v>
      </c>
      <c r="E11" s="2">
        <v>4084351</v>
      </c>
      <c r="F11" s="60">
        <f t="shared" si="0"/>
        <v>-7.8242039970255348</v>
      </c>
      <c r="G11" s="46"/>
      <c r="H11" s="46"/>
      <c r="I11" s="46"/>
    </row>
    <row r="12" spans="1:12" x14ac:dyDescent="0.25">
      <c r="A12" s="47" t="s">
        <v>140</v>
      </c>
      <c r="B12" s="3">
        <v>11552</v>
      </c>
      <c r="C12" s="3">
        <v>3247</v>
      </c>
      <c r="D12" s="3">
        <v>31491</v>
      </c>
      <c r="E12" s="3">
        <v>45297</v>
      </c>
      <c r="F12" s="48">
        <f t="shared" si="0"/>
        <v>43.841097456416122</v>
      </c>
      <c r="G12" s="46"/>
      <c r="H12" s="46"/>
      <c r="I12" s="46"/>
    </row>
    <row r="13" spans="1:12" x14ac:dyDescent="0.25">
      <c r="A13" s="44" t="s">
        <v>141</v>
      </c>
      <c r="B13" s="2">
        <v>2</v>
      </c>
      <c r="C13" s="2">
        <v>0</v>
      </c>
      <c r="D13" s="2">
        <v>32</v>
      </c>
      <c r="E13" s="2">
        <v>14</v>
      </c>
      <c r="F13" s="45">
        <f t="shared" si="0"/>
        <v>-56.25</v>
      </c>
      <c r="G13" s="46"/>
      <c r="H13" s="46"/>
      <c r="I13" s="46"/>
    </row>
    <row r="14" spans="1:12" x14ac:dyDescent="0.25">
      <c r="A14" s="47" t="s">
        <v>142</v>
      </c>
      <c r="B14" s="3">
        <v>145074</v>
      </c>
      <c r="C14" s="3">
        <v>123252</v>
      </c>
      <c r="D14" s="3">
        <v>1175230</v>
      </c>
      <c r="E14" s="3">
        <v>1477242</v>
      </c>
      <c r="F14" s="48">
        <f t="shared" si="0"/>
        <v>25.698118666133439</v>
      </c>
      <c r="G14" s="46"/>
      <c r="H14" s="46"/>
      <c r="I14" s="46"/>
    </row>
    <row r="15" spans="1:12" x14ac:dyDescent="0.25">
      <c r="A15" s="44" t="s">
        <v>143</v>
      </c>
      <c r="B15" s="2">
        <v>14</v>
      </c>
      <c r="C15" s="2">
        <v>493</v>
      </c>
      <c r="D15" s="2">
        <v>1622</v>
      </c>
      <c r="E15" s="2">
        <v>2198</v>
      </c>
      <c r="F15" s="45">
        <f t="shared" si="0"/>
        <v>35.511713933415535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192</v>
      </c>
      <c r="E16" s="3">
        <v>68</v>
      </c>
      <c r="F16" s="48">
        <f t="shared" si="0"/>
        <v>-64.583333333333343</v>
      </c>
      <c r="G16" s="46"/>
      <c r="H16" s="46"/>
      <c r="I16" s="46"/>
    </row>
    <row r="17" spans="1:9" x14ac:dyDescent="0.25">
      <c r="A17" s="44" t="s">
        <v>145</v>
      </c>
      <c r="B17" s="2">
        <v>227</v>
      </c>
      <c r="C17" s="2">
        <v>720</v>
      </c>
      <c r="D17" s="2">
        <v>3153</v>
      </c>
      <c r="E17" s="2">
        <v>5782</v>
      </c>
      <c r="F17" s="45">
        <f t="shared" si="0"/>
        <v>83.380907072629242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2</v>
      </c>
      <c r="F18" s="61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0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481</v>
      </c>
      <c r="E20" s="3">
        <v>161</v>
      </c>
      <c r="F20" s="61">
        <f t="shared" si="0"/>
        <v>-66.528066528066518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2</v>
      </c>
      <c r="D21" s="2">
        <v>0</v>
      </c>
      <c r="E21" s="2">
        <v>119</v>
      </c>
      <c r="F21" s="60" t="e">
        <f t="shared" si="0"/>
        <v>#DIV/0!</v>
      </c>
      <c r="G21" s="46"/>
      <c r="H21" s="46"/>
      <c r="I21" s="46"/>
    </row>
    <row r="22" spans="1:9" x14ac:dyDescent="0.25">
      <c r="A22" s="47" t="s">
        <v>150</v>
      </c>
      <c r="B22" s="3">
        <v>53815</v>
      </c>
      <c r="C22" s="3">
        <v>53828</v>
      </c>
      <c r="D22" s="3">
        <v>535757</v>
      </c>
      <c r="E22" s="3">
        <v>641757</v>
      </c>
      <c r="F22" s="61">
        <f t="shared" si="0"/>
        <v>19.785089135559588</v>
      </c>
      <c r="G22" s="46"/>
      <c r="H22" s="46"/>
      <c r="I22" s="46"/>
    </row>
    <row r="23" spans="1:9" x14ac:dyDescent="0.25">
      <c r="A23" s="44" t="s">
        <v>151</v>
      </c>
      <c r="B23" s="2">
        <v>8750</v>
      </c>
      <c r="C23" s="2">
        <v>18750</v>
      </c>
      <c r="D23" s="2">
        <v>97267</v>
      </c>
      <c r="E23" s="2">
        <v>211407</v>
      </c>
      <c r="F23" s="45">
        <f t="shared" si="0"/>
        <v>117.34709613743613</v>
      </c>
      <c r="G23" s="46"/>
      <c r="H23" s="46"/>
      <c r="I23" s="46"/>
    </row>
    <row r="24" spans="1:9" x14ac:dyDescent="0.25">
      <c r="A24" s="47" t="s">
        <v>152</v>
      </c>
      <c r="B24" s="3">
        <v>573</v>
      </c>
      <c r="C24" s="3">
        <v>122</v>
      </c>
      <c r="D24" s="3">
        <v>3713</v>
      </c>
      <c r="E24" s="3">
        <v>3099</v>
      </c>
      <c r="F24" s="48">
        <f t="shared" si="0"/>
        <v>-16.536493401562083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6</v>
      </c>
      <c r="F25" s="60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3342</v>
      </c>
      <c r="C28" s="3">
        <v>6468</v>
      </c>
      <c r="D28" s="3">
        <v>25429</v>
      </c>
      <c r="E28" s="3">
        <v>41413</v>
      </c>
      <c r="F28" s="48">
        <f t="shared" si="0"/>
        <v>62.857367572456639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38</v>
      </c>
      <c r="E29" s="2">
        <v>0</v>
      </c>
      <c r="F29" s="60">
        <f t="shared" si="0"/>
        <v>-100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8</v>
      </c>
      <c r="C31" s="2">
        <v>10</v>
      </c>
      <c r="D31" s="2">
        <v>1350</v>
      </c>
      <c r="E31" s="2">
        <v>355</v>
      </c>
      <c r="F31" s="45">
        <f t="shared" si="0"/>
        <v>-73.703703703703695</v>
      </c>
      <c r="G31" s="46"/>
      <c r="H31" s="46"/>
      <c r="I31" s="46"/>
    </row>
    <row r="32" spans="1:9" x14ac:dyDescent="0.25">
      <c r="A32" s="47" t="s">
        <v>160</v>
      </c>
      <c r="B32" s="3">
        <v>275735</v>
      </c>
      <c r="C32" s="3">
        <v>227787</v>
      </c>
      <c r="D32" s="3">
        <v>3060792</v>
      </c>
      <c r="E32" s="3">
        <v>2887881</v>
      </c>
      <c r="F32" s="48">
        <f t="shared" si="0"/>
        <v>-5.6492241223840125</v>
      </c>
      <c r="G32" s="46"/>
      <c r="H32" s="46"/>
      <c r="I32" s="46"/>
    </row>
    <row r="33" spans="1:9" x14ac:dyDescent="0.25">
      <c r="A33" s="44" t="s">
        <v>161</v>
      </c>
      <c r="B33" s="2">
        <v>737</v>
      </c>
      <c r="C33" s="2">
        <v>1256</v>
      </c>
      <c r="D33" s="2">
        <v>9975</v>
      </c>
      <c r="E33" s="2">
        <v>10895</v>
      </c>
      <c r="F33" s="45">
        <f t="shared" si="0"/>
        <v>9.2230576441102698</v>
      </c>
      <c r="G33" s="46"/>
      <c r="H33" s="46"/>
      <c r="I33" s="46"/>
    </row>
    <row r="34" spans="1:9" x14ac:dyDescent="0.25">
      <c r="A34" s="47" t="s">
        <v>162</v>
      </c>
      <c r="B34" s="3">
        <v>24</v>
      </c>
      <c r="C34" s="3">
        <v>5</v>
      </c>
      <c r="D34" s="3">
        <v>183</v>
      </c>
      <c r="E34" s="3">
        <v>99</v>
      </c>
      <c r="F34" s="48">
        <f t="shared" si="0"/>
        <v>-45.901639344262293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859501</v>
      </c>
      <c r="C35" s="50">
        <f t="shared" ref="C35:E35" si="1">SUM(C7:C34)</f>
        <v>781747</v>
      </c>
      <c r="D35" s="50">
        <f t="shared" si="1"/>
        <v>9381940</v>
      </c>
      <c r="E35" s="50">
        <f t="shared" si="1"/>
        <v>9414175</v>
      </c>
      <c r="F35" s="51">
        <f t="shared" ref="F35" si="2">((E35*100)/D35)-100</f>
        <v>0.34358565499246652</v>
      </c>
      <c r="G35" s="46"/>
      <c r="H35" s="46"/>
      <c r="I35" s="46"/>
    </row>
    <row r="36" spans="1:9" x14ac:dyDescent="0.25">
      <c r="A36" s="52" t="s">
        <v>84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4084351</v>
      </c>
      <c r="G39" s="54">
        <f>LOOKUP(E39,$A$39:$A$66,$C$39:$C$66)</f>
        <v>4431045</v>
      </c>
    </row>
    <row r="40" spans="1:9" x14ac:dyDescent="0.25">
      <c r="A40" s="54" t="str">
        <f t="shared" si="5"/>
        <v>Alicante</v>
      </c>
      <c r="B40" s="55">
        <f t="shared" si="3"/>
        <v>2028</v>
      </c>
      <c r="C40" s="55">
        <f t="shared" si="4"/>
        <v>4135</v>
      </c>
      <c r="D40" s="55">
        <f t="shared" ref="D40:D66" si="7">_xlfn.RANK.EQ(B40,$B$39:$B$66)+COUNTIF($B$39:$B$66,B40)-1</f>
        <v>12</v>
      </c>
      <c r="E40" s="54" t="str">
        <f t="shared" si="6"/>
        <v>Valencia</v>
      </c>
      <c r="F40" s="54">
        <f t="shared" ref="F40:F55" si="8">LOOKUP(E40,$A$39:$A$66,$B$39:$B$66)</f>
        <v>2887881</v>
      </c>
      <c r="G40" s="54">
        <f t="shared" ref="G40:G66" si="9">LOOKUP(E40,$A$39:$A$66,$C$39:$C$66)</f>
        <v>3060792</v>
      </c>
    </row>
    <row r="41" spans="1:9" x14ac:dyDescent="0.25">
      <c r="A41" s="54" t="str">
        <f t="shared" si="5"/>
        <v>Almería</v>
      </c>
      <c r="B41" s="55">
        <f t="shared" si="3"/>
        <v>1</v>
      </c>
      <c r="C41" s="55">
        <f t="shared" si="4"/>
        <v>55</v>
      </c>
      <c r="D41" s="55">
        <f t="shared" si="7"/>
        <v>21</v>
      </c>
      <c r="E41" s="54" t="str">
        <f t="shared" si="6"/>
        <v>Barcelona</v>
      </c>
      <c r="F41" s="54">
        <f t="shared" si="8"/>
        <v>1477242</v>
      </c>
      <c r="G41" s="54">
        <f t="shared" si="9"/>
        <v>1175230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Las Palmas</v>
      </c>
      <c r="F42" s="54">
        <f t="shared" si="8"/>
        <v>641757</v>
      </c>
      <c r="G42" s="54">
        <f t="shared" si="9"/>
        <v>535757</v>
      </c>
    </row>
    <row r="43" spans="1:9" x14ac:dyDescent="0.25">
      <c r="A43" s="54" t="str">
        <f t="shared" si="5"/>
        <v>Bahía de Algeciras</v>
      </c>
      <c r="B43" s="55">
        <f t="shared" si="3"/>
        <v>4084351</v>
      </c>
      <c r="C43" s="55">
        <f t="shared" si="4"/>
        <v>4431045</v>
      </c>
      <c r="D43" s="55">
        <f t="shared" si="7"/>
        <v>1</v>
      </c>
      <c r="E43" s="54" t="str">
        <f t="shared" si="6"/>
        <v>Málaga</v>
      </c>
      <c r="F43" s="54">
        <f t="shared" si="8"/>
        <v>211407</v>
      </c>
      <c r="G43" s="54">
        <f t="shared" si="9"/>
        <v>97267</v>
      </c>
    </row>
    <row r="44" spans="1:9" x14ac:dyDescent="0.25">
      <c r="A44" s="54" t="str">
        <f t="shared" si="5"/>
        <v>Bahía de Cádiz</v>
      </c>
      <c r="B44" s="55">
        <f t="shared" si="3"/>
        <v>45297</v>
      </c>
      <c r="C44" s="55">
        <f t="shared" si="4"/>
        <v>31491</v>
      </c>
      <c r="D44" s="55">
        <f t="shared" si="7"/>
        <v>6</v>
      </c>
      <c r="E44" s="54" t="str">
        <f t="shared" si="6"/>
        <v>Bahía de Cádiz</v>
      </c>
      <c r="F44" s="54">
        <f t="shared" si="8"/>
        <v>45297</v>
      </c>
      <c r="G44" s="54">
        <f t="shared" si="9"/>
        <v>31491</v>
      </c>
    </row>
    <row r="45" spans="1:9" x14ac:dyDescent="0.25">
      <c r="A45" s="54" t="str">
        <f t="shared" si="5"/>
        <v>Baleares</v>
      </c>
      <c r="B45" s="55">
        <f t="shared" si="3"/>
        <v>14</v>
      </c>
      <c r="C45" s="55">
        <f t="shared" si="4"/>
        <v>32</v>
      </c>
      <c r="D45" s="55">
        <f t="shared" si="7"/>
        <v>18</v>
      </c>
      <c r="E45" s="54" t="str">
        <f t="shared" si="6"/>
        <v>Santa Cruz de Tenerife</v>
      </c>
      <c r="F45" s="54">
        <f t="shared" si="8"/>
        <v>41413</v>
      </c>
      <c r="G45" s="54">
        <f t="shared" si="9"/>
        <v>25429</v>
      </c>
    </row>
    <row r="46" spans="1:9" x14ac:dyDescent="0.25">
      <c r="A46" s="54" t="str">
        <f t="shared" si="5"/>
        <v>Barcelona</v>
      </c>
      <c r="B46" s="55">
        <f t="shared" si="3"/>
        <v>1477242</v>
      </c>
      <c r="C46" s="55">
        <f t="shared" si="4"/>
        <v>1175230</v>
      </c>
      <c r="D46" s="55">
        <f t="shared" si="7"/>
        <v>3</v>
      </c>
      <c r="E46" s="54" t="str">
        <f t="shared" si="6"/>
        <v>Vigo</v>
      </c>
      <c r="F46" s="54">
        <f t="shared" si="8"/>
        <v>10895</v>
      </c>
      <c r="G46" s="54">
        <f t="shared" si="9"/>
        <v>9975</v>
      </c>
    </row>
    <row r="47" spans="1:9" x14ac:dyDescent="0.25">
      <c r="A47" s="54" t="str">
        <f t="shared" si="5"/>
        <v>Bilbao</v>
      </c>
      <c r="B47" s="55">
        <f t="shared" si="3"/>
        <v>2198</v>
      </c>
      <c r="C47" s="55">
        <f t="shared" si="4"/>
        <v>1622</v>
      </c>
      <c r="D47" s="55">
        <f t="shared" si="7"/>
        <v>11</v>
      </c>
      <c r="E47" s="54" t="str">
        <f t="shared" si="6"/>
        <v>Castellón</v>
      </c>
      <c r="F47" s="54">
        <f t="shared" si="8"/>
        <v>5782</v>
      </c>
      <c r="G47" s="54">
        <f t="shared" si="9"/>
        <v>3153</v>
      </c>
    </row>
    <row r="48" spans="1:9" x14ac:dyDescent="0.25">
      <c r="A48" s="54" t="str">
        <f t="shared" si="5"/>
        <v>Cartagena</v>
      </c>
      <c r="B48" s="55">
        <f t="shared" si="3"/>
        <v>68</v>
      </c>
      <c r="C48" s="55">
        <f t="shared" si="4"/>
        <v>192</v>
      </c>
      <c r="D48" s="55">
        <f t="shared" si="7"/>
        <v>17</v>
      </c>
      <c r="E48" s="54" t="str">
        <f t="shared" si="6"/>
        <v>Marín y Ría de Pontevedra</v>
      </c>
      <c r="F48" s="54">
        <f t="shared" si="8"/>
        <v>3099</v>
      </c>
      <c r="G48" s="54">
        <f t="shared" si="9"/>
        <v>3713</v>
      </c>
    </row>
    <row r="49" spans="1:7" x14ac:dyDescent="0.25">
      <c r="A49" s="54" t="str">
        <f t="shared" si="5"/>
        <v>Castellón</v>
      </c>
      <c r="B49" s="55">
        <f t="shared" si="3"/>
        <v>5782</v>
      </c>
      <c r="C49" s="55">
        <f t="shared" si="4"/>
        <v>3153</v>
      </c>
      <c r="D49" s="55">
        <f t="shared" si="7"/>
        <v>9</v>
      </c>
      <c r="E49" s="54" t="str">
        <f t="shared" si="6"/>
        <v>Bilbao</v>
      </c>
      <c r="F49" s="54">
        <f t="shared" si="8"/>
        <v>2198</v>
      </c>
      <c r="G49" s="54">
        <f t="shared" si="9"/>
        <v>1622</v>
      </c>
    </row>
    <row r="50" spans="1:7" x14ac:dyDescent="0.25">
      <c r="A50" s="54" t="str">
        <f t="shared" si="5"/>
        <v>Ceuta</v>
      </c>
      <c r="B50" s="55">
        <f t="shared" si="3"/>
        <v>2</v>
      </c>
      <c r="C50" s="55">
        <f t="shared" si="4"/>
        <v>0</v>
      </c>
      <c r="D50" s="55">
        <f t="shared" si="7"/>
        <v>20</v>
      </c>
      <c r="E50" s="54" t="str">
        <f t="shared" si="6"/>
        <v>Alicante</v>
      </c>
      <c r="F50" s="54">
        <f t="shared" si="8"/>
        <v>2028</v>
      </c>
      <c r="G50" s="54">
        <f t="shared" si="9"/>
        <v>4135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Tarragona</v>
      </c>
      <c r="F51" s="54">
        <f t="shared" si="8"/>
        <v>355</v>
      </c>
      <c r="G51" s="54">
        <f t="shared" si="9"/>
        <v>1350</v>
      </c>
    </row>
    <row r="52" spans="1:7" x14ac:dyDescent="0.25">
      <c r="A52" s="54" t="str">
        <f t="shared" si="5"/>
        <v>Gijón</v>
      </c>
      <c r="B52" s="55">
        <f t="shared" si="3"/>
        <v>161</v>
      </c>
      <c r="C52" s="55">
        <f t="shared" si="4"/>
        <v>481</v>
      </c>
      <c r="D52" s="55">
        <f t="shared" si="7"/>
        <v>14</v>
      </c>
      <c r="E52" s="54" t="str">
        <f t="shared" si="6"/>
        <v>Gijón</v>
      </c>
      <c r="F52" s="54">
        <f t="shared" si="8"/>
        <v>161</v>
      </c>
      <c r="G52" s="54">
        <f t="shared" si="9"/>
        <v>481</v>
      </c>
    </row>
    <row r="53" spans="1:7" x14ac:dyDescent="0.25">
      <c r="A53" s="54" t="str">
        <f t="shared" si="5"/>
        <v>Huelva</v>
      </c>
      <c r="B53" s="55">
        <f t="shared" si="3"/>
        <v>119</v>
      </c>
      <c r="C53" s="55">
        <f t="shared" si="4"/>
        <v>0</v>
      </c>
      <c r="D53" s="55">
        <f t="shared" si="7"/>
        <v>15</v>
      </c>
      <c r="E53" s="54" t="str">
        <f t="shared" si="6"/>
        <v>Huelva</v>
      </c>
      <c r="F53" s="54">
        <f t="shared" si="8"/>
        <v>119</v>
      </c>
      <c r="G53" s="54">
        <f t="shared" si="9"/>
        <v>0</v>
      </c>
    </row>
    <row r="54" spans="1:7" x14ac:dyDescent="0.25">
      <c r="A54" s="54" t="str">
        <f t="shared" si="5"/>
        <v>Las Palmas</v>
      </c>
      <c r="B54" s="55">
        <f t="shared" si="3"/>
        <v>641757</v>
      </c>
      <c r="C54" s="55">
        <f t="shared" si="4"/>
        <v>535757</v>
      </c>
      <c r="D54" s="55">
        <f t="shared" si="7"/>
        <v>4</v>
      </c>
      <c r="E54" s="54" t="str">
        <f t="shared" si="6"/>
        <v>Vilagarcía</v>
      </c>
      <c r="F54" s="54">
        <f t="shared" si="8"/>
        <v>99</v>
      </c>
      <c r="G54" s="54">
        <f t="shared" si="9"/>
        <v>183</v>
      </c>
    </row>
    <row r="55" spans="1:7" x14ac:dyDescent="0.25">
      <c r="A55" s="54" t="str">
        <f t="shared" si="5"/>
        <v>Málaga</v>
      </c>
      <c r="B55" s="55">
        <f t="shared" si="3"/>
        <v>211407</v>
      </c>
      <c r="C55" s="55">
        <f t="shared" si="4"/>
        <v>97267</v>
      </c>
      <c r="D55" s="55">
        <f t="shared" si="7"/>
        <v>5</v>
      </c>
      <c r="E55" s="54" t="str">
        <f t="shared" si="6"/>
        <v>Cartagena</v>
      </c>
      <c r="F55" s="54">
        <f t="shared" si="8"/>
        <v>68</v>
      </c>
      <c r="G55" s="54">
        <f t="shared" si="9"/>
        <v>192</v>
      </c>
    </row>
    <row r="56" spans="1:7" x14ac:dyDescent="0.25">
      <c r="A56" s="54" t="str">
        <f t="shared" si="5"/>
        <v>Marín y Ría de Pontevedra</v>
      </c>
      <c r="B56" s="55">
        <f t="shared" si="3"/>
        <v>3099</v>
      </c>
      <c r="C56" s="55">
        <f t="shared" si="4"/>
        <v>3713</v>
      </c>
      <c r="D56" s="55">
        <f t="shared" si="7"/>
        <v>10</v>
      </c>
      <c r="E56" s="54" t="str">
        <f t="shared" si="6"/>
        <v>Baleares</v>
      </c>
      <c r="F56" s="54">
        <f t="shared" ref="F56:F66" si="10">LOOKUP(E56,$A$39:$A$66,$B$39:$B$66)</f>
        <v>14</v>
      </c>
      <c r="G56" s="54">
        <f t="shared" si="9"/>
        <v>32</v>
      </c>
    </row>
    <row r="57" spans="1:7" x14ac:dyDescent="0.25">
      <c r="A57" s="54" t="str">
        <f t="shared" si="5"/>
        <v>Melilla</v>
      </c>
      <c r="B57" s="55">
        <f t="shared" si="3"/>
        <v>6</v>
      </c>
      <c r="C57" s="55">
        <f t="shared" si="4"/>
        <v>0</v>
      </c>
      <c r="D57" s="55">
        <f t="shared" si="7"/>
        <v>19</v>
      </c>
      <c r="E57" s="54" t="str">
        <f t="shared" si="6"/>
        <v>Melilla</v>
      </c>
      <c r="F57" s="54">
        <f t="shared" si="10"/>
        <v>6</v>
      </c>
      <c r="G57" s="54">
        <f t="shared" si="9"/>
        <v>0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str">
        <f t="shared" si="6"/>
        <v>Ceuta</v>
      </c>
      <c r="F58" s="54">
        <f t="shared" si="10"/>
        <v>2</v>
      </c>
      <c r="G58" s="54">
        <f t="shared" si="9"/>
        <v>0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str">
        <f t="shared" si="6"/>
        <v>Almería</v>
      </c>
      <c r="F59" s="54">
        <f t="shared" si="10"/>
        <v>1</v>
      </c>
      <c r="G59" s="54">
        <f t="shared" si="9"/>
        <v>55</v>
      </c>
    </row>
    <row r="60" spans="1:7" x14ac:dyDescent="0.25">
      <c r="A60" s="54" t="str">
        <f t="shared" si="5"/>
        <v>Santa Cruz de Tenerife</v>
      </c>
      <c r="B60" s="55">
        <f t="shared" si="3"/>
        <v>41413</v>
      </c>
      <c r="C60" s="55">
        <f t="shared" si="4"/>
        <v>25429</v>
      </c>
      <c r="D60" s="55">
        <f t="shared" si="7"/>
        <v>7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0</v>
      </c>
      <c r="C61" s="55">
        <f t="shared" si="4"/>
        <v>38</v>
      </c>
      <c r="D61" s="55">
        <f t="shared" si="7"/>
        <v>28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355</v>
      </c>
      <c r="C63" s="55">
        <f t="shared" si="4"/>
        <v>1350</v>
      </c>
      <c r="D63" s="55">
        <f t="shared" si="7"/>
        <v>13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2887881</v>
      </c>
      <c r="C64" s="55">
        <f t="shared" si="4"/>
        <v>3060792</v>
      </c>
      <c r="D64" s="55">
        <f t="shared" si="7"/>
        <v>2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10895</v>
      </c>
      <c r="C65" s="55">
        <f t="shared" si="4"/>
        <v>9975</v>
      </c>
      <c r="D65" s="55">
        <f t="shared" si="7"/>
        <v>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99</v>
      </c>
      <c r="C66" s="55">
        <f t="shared" si="4"/>
        <v>183</v>
      </c>
      <c r="D66" s="55">
        <f t="shared" si="7"/>
        <v>16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  <c r="G67" s="54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36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11471</v>
      </c>
      <c r="C8" s="3">
        <v>15826</v>
      </c>
      <c r="D8" s="3">
        <v>133293</v>
      </c>
      <c r="E8" s="3">
        <v>145258</v>
      </c>
      <c r="F8" s="48">
        <f t="shared" ref="F8:F34" si="0">((E8*100)/D8)-100</f>
        <v>8.9764653807776824</v>
      </c>
      <c r="G8" s="46"/>
      <c r="H8" s="46"/>
      <c r="I8" s="46"/>
    </row>
    <row r="9" spans="1:12" x14ac:dyDescent="0.25">
      <c r="A9" s="44" t="s">
        <v>137</v>
      </c>
      <c r="B9" s="2">
        <v>259</v>
      </c>
      <c r="C9" s="2">
        <v>220</v>
      </c>
      <c r="D9" s="2">
        <v>3461</v>
      </c>
      <c r="E9" s="2">
        <v>3344</v>
      </c>
      <c r="F9" s="45">
        <f t="shared" si="0"/>
        <v>-3.3805258595781567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</v>
      </c>
      <c r="C11" s="2">
        <v>24</v>
      </c>
      <c r="D11" s="2">
        <v>154</v>
      </c>
      <c r="E11" s="2">
        <v>259</v>
      </c>
      <c r="F11" s="45">
        <f t="shared" si="0"/>
        <v>68.181818181818187</v>
      </c>
      <c r="G11" s="46"/>
      <c r="H11" s="46"/>
      <c r="I11" s="46"/>
    </row>
    <row r="12" spans="1:12" x14ac:dyDescent="0.25">
      <c r="A12" s="47" t="s">
        <v>140</v>
      </c>
      <c r="B12" s="3">
        <v>7855</v>
      </c>
      <c r="C12" s="3">
        <v>12790</v>
      </c>
      <c r="D12" s="3">
        <v>57523</v>
      </c>
      <c r="E12" s="3">
        <v>131909</v>
      </c>
      <c r="F12" s="48">
        <f t="shared" si="0"/>
        <v>129.31523042956729</v>
      </c>
      <c r="G12" s="46"/>
      <c r="H12" s="46"/>
      <c r="I12" s="46"/>
    </row>
    <row r="13" spans="1:12" x14ac:dyDescent="0.25">
      <c r="A13" s="44" t="s">
        <v>141</v>
      </c>
      <c r="B13" s="2">
        <v>7651</v>
      </c>
      <c r="C13" s="2">
        <v>7828</v>
      </c>
      <c r="D13" s="2">
        <v>91846</v>
      </c>
      <c r="E13" s="2">
        <v>106898</v>
      </c>
      <c r="F13" s="45">
        <f t="shared" si="0"/>
        <v>16.388302157960069</v>
      </c>
      <c r="G13" s="46"/>
      <c r="H13" s="46"/>
      <c r="I13" s="46"/>
    </row>
    <row r="14" spans="1:12" x14ac:dyDescent="0.25">
      <c r="A14" s="47" t="s">
        <v>142</v>
      </c>
      <c r="B14" s="3">
        <v>18253</v>
      </c>
      <c r="C14" s="3">
        <v>18513</v>
      </c>
      <c r="D14" s="3">
        <v>204479.25</v>
      </c>
      <c r="E14" s="3">
        <v>224647</v>
      </c>
      <c r="F14" s="48">
        <f t="shared" si="0"/>
        <v>9.8629812071395975</v>
      </c>
      <c r="G14" s="46"/>
      <c r="H14" s="46"/>
      <c r="I14" s="46"/>
    </row>
    <row r="15" spans="1:12" x14ac:dyDescent="0.25">
      <c r="A15" s="44" t="s">
        <v>143</v>
      </c>
      <c r="B15" s="2">
        <v>1430</v>
      </c>
      <c r="C15" s="2">
        <v>4040</v>
      </c>
      <c r="D15" s="2">
        <v>43572.600000000006</v>
      </c>
      <c r="E15" s="2">
        <v>45098</v>
      </c>
      <c r="F15" s="45">
        <f t="shared" si="0"/>
        <v>3.5008239122751377</v>
      </c>
      <c r="G15" s="46"/>
      <c r="H15" s="46"/>
      <c r="I15" s="46"/>
    </row>
    <row r="16" spans="1:12" x14ac:dyDescent="0.25">
      <c r="A16" s="47" t="s">
        <v>144</v>
      </c>
      <c r="B16" s="3">
        <v>832</v>
      </c>
      <c r="C16" s="3">
        <v>802</v>
      </c>
      <c r="D16" s="3">
        <v>9214</v>
      </c>
      <c r="E16" s="3">
        <v>12010</v>
      </c>
      <c r="F16" s="48">
        <f t="shared" si="0"/>
        <v>30.345126980681584</v>
      </c>
      <c r="G16" s="46"/>
      <c r="H16" s="46"/>
      <c r="I16" s="46"/>
    </row>
    <row r="17" spans="1:9" x14ac:dyDescent="0.25">
      <c r="A17" s="44" t="s">
        <v>145</v>
      </c>
      <c r="B17" s="2">
        <v>483</v>
      </c>
      <c r="C17" s="2">
        <v>60</v>
      </c>
      <c r="D17" s="2">
        <v>4227</v>
      </c>
      <c r="E17" s="2">
        <v>6540</v>
      </c>
      <c r="F17" s="45">
        <f t="shared" si="0"/>
        <v>54.719659332860175</v>
      </c>
      <c r="G17" s="46"/>
      <c r="H17" s="46"/>
      <c r="I17" s="46"/>
    </row>
    <row r="18" spans="1:9" x14ac:dyDescent="0.25">
      <c r="A18" s="47" t="s">
        <v>146</v>
      </c>
      <c r="B18" s="3">
        <v>552</v>
      </c>
      <c r="C18" s="3">
        <v>475</v>
      </c>
      <c r="D18" s="3">
        <v>5711</v>
      </c>
      <c r="E18" s="3">
        <v>5751</v>
      </c>
      <c r="F18" s="48">
        <f t="shared" si="0"/>
        <v>0.70040273157064803</v>
      </c>
      <c r="G18" s="46"/>
      <c r="H18" s="46"/>
      <c r="I18" s="46"/>
    </row>
    <row r="19" spans="1:9" x14ac:dyDescent="0.25">
      <c r="A19" s="44" t="s">
        <v>147</v>
      </c>
      <c r="B19" s="2">
        <v>14</v>
      </c>
      <c r="C19" s="2">
        <v>166</v>
      </c>
      <c r="D19" s="2">
        <v>382</v>
      </c>
      <c r="E19" s="2">
        <v>1254</v>
      </c>
      <c r="F19" s="60">
        <f t="shared" si="0"/>
        <v>228.27225130890054</v>
      </c>
      <c r="G19" s="46"/>
      <c r="H19" s="46"/>
      <c r="I19" s="46"/>
    </row>
    <row r="20" spans="1:9" x14ac:dyDescent="0.25">
      <c r="A20" s="47" t="s">
        <v>148</v>
      </c>
      <c r="B20" s="3">
        <v>724</v>
      </c>
      <c r="C20" s="3">
        <v>538</v>
      </c>
      <c r="D20" s="3">
        <v>19790</v>
      </c>
      <c r="E20" s="3">
        <v>7584</v>
      </c>
      <c r="F20" s="48">
        <f t="shared" si="0"/>
        <v>-61.677614957049016</v>
      </c>
      <c r="G20" s="46"/>
      <c r="H20" s="46"/>
      <c r="I20" s="46"/>
    </row>
    <row r="21" spans="1:9" x14ac:dyDescent="0.25">
      <c r="A21" s="44" t="s">
        <v>149</v>
      </c>
      <c r="B21" s="2">
        <v>6730</v>
      </c>
      <c r="C21" s="2">
        <v>6656</v>
      </c>
      <c r="D21" s="2">
        <v>65863</v>
      </c>
      <c r="E21" s="2">
        <v>66545</v>
      </c>
      <c r="F21" s="45">
        <f t="shared" si="0"/>
        <v>1.0354827444847672</v>
      </c>
      <c r="G21" s="46"/>
      <c r="H21" s="46"/>
      <c r="I21" s="46"/>
    </row>
    <row r="22" spans="1:9" x14ac:dyDescent="0.25">
      <c r="A22" s="47" t="s">
        <v>150</v>
      </c>
      <c r="B22" s="3">
        <v>36627</v>
      </c>
      <c r="C22" s="3">
        <v>43369</v>
      </c>
      <c r="D22" s="3">
        <v>424563</v>
      </c>
      <c r="E22" s="3">
        <v>469249</v>
      </c>
      <c r="F22" s="48">
        <f t="shared" si="0"/>
        <v>10.525175297894535</v>
      </c>
      <c r="G22" s="46"/>
      <c r="H22" s="46"/>
      <c r="I22" s="46"/>
    </row>
    <row r="23" spans="1:9" x14ac:dyDescent="0.25">
      <c r="A23" s="44" t="s">
        <v>151</v>
      </c>
      <c r="B23" s="2">
        <v>1024</v>
      </c>
      <c r="C23" s="2">
        <v>561</v>
      </c>
      <c r="D23" s="2">
        <v>11568</v>
      </c>
      <c r="E23" s="2">
        <v>9917</v>
      </c>
      <c r="F23" s="45">
        <f t="shared" si="0"/>
        <v>-14.272130013831259</v>
      </c>
      <c r="G23" s="46"/>
      <c r="H23" s="46"/>
      <c r="I23" s="46"/>
    </row>
    <row r="24" spans="1:9" x14ac:dyDescent="0.25">
      <c r="A24" s="47" t="s">
        <v>152</v>
      </c>
      <c r="B24" s="3">
        <v>79</v>
      </c>
      <c r="C24" s="3">
        <v>270</v>
      </c>
      <c r="D24" s="3">
        <v>2874</v>
      </c>
      <c r="E24" s="3">
        <v>1358</v>
      </c>
      <c r="F24" s="48">
        <f t="shared" si="0"/>
        <v>-52.748782185107864</v>
      </c>
      <c r="G24" s="46"/>
      <c r="H24" s="46"/>
      <c r="I24" s="46"/>
    </row>
    <row r="25" spans="1:9" x14ac:dyDescent="0.25">
      <c r="A25" s="44" t="s">
        <v>153</v>
      </c>
      <c r="B25" s="2">
        <v>702</v>
      </c>
      <c r="C25" s="2">
        <v>565</v>
      </c>
      <c r="D25" s="2">
        <v>10124</v>
      </c>
      <c r="E25" s="2">
        <v>7851</v>
      </c>
      <c r="F25" s="45">
        <f t="shared" si="0"/>
        <v>-22.451600158040307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0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28632</v>
      </c>
      <c r="C28" s="3">
        <v>33222</v>
      </c>
      <c r="D28" s="3">
        <v>318820</v>
      </c>
      <c r="E28" s="3">
        <v>359771</v>
      </c>
      <c r="F28" s="48">
        <f t="shared" si="0"/>
        <v>12.844551784706098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0</v>
      </c>
      <c r="E29" s="2">
        <v>0</v>
      </c>
      <c r="F29" s="60" t="e">
        <f t="shared" si="0"/>
        <v>#DIV/0!</v>
      </c>
      <c r="G29" s="46"/>
      <c r="H29" s="46"/>
      <c r="I29" s="46"/>
    </row>
    <row r="30" spans="1:9" x14ac:dyDescent="0.25">
      <c r="A30" s="47" t="s">
        <v>158</v>
      </c>
      <c r="B30" s="3">
        <v>9911</v>
      </c>
      <c r="C30" s="3">
        <v>13222</v>
      </c>
      <c r="D30" s="3">
        <v>124707</v>
      </c>
      <c r="E30" s="3">
        <v>134343</v>
      </c>
      <c r="F30" s="48">
        <f t="shared" si="0"/>
        <v>7.7269118814501212</v>
      </c>
      <c r="G30" s="46"/>
      <c r="H30" s="46"/>
      <c r="I30" s="46"/>
    </row>
    <row r="31" spans="1:9" x14ac:dyDescent="0.25">
      <c r="A31" s="44" t="s">
        <v>159</v>
      </c>
      <c r="B31" s="2">
        <v>611</v>
      </c>
      <c r="C31" s="2">
        <v>743</v>
      </c>
      <c r="D31" s="2">
        <v>9144</v>
      </c>
      <c r="E31" s="2">
        <v>9208</v>
      </c>
      <c r="F31" s="45">
        <f t="shared" si="0"/>
        <v>0.69991251093613016</v>
      </c>
      <c r="G31" s="46"/>
      <c r="H31" s="46"/>
      <c r="I31" s="46"/>
    </row>
    <row r="32" spans="1:9" x14ac:dyDescent="0.25">
      <c r="A32" s="47" t="s">
        <v>160</v>
      </c>
      <c r="B32" s="3">
        <v>13972</v>
      </c>
      <c r="C32" s="3">
        <v>16821</v>
      </c>
      <c r="D32" s="3">
        <v>203187</v>
      </c>
      <c r="E32" s="3">
        <v>214393</v>
      </c>
      <c r="F32" s="48">
        <f t="shared" si="0"/>
        <v>5.5151166167126888</v>
      </c>
      <c r="G32" s="46"/>
      <c r="H32" s="46"/>
      <c r="I32" s="46"/>
    </row>
    <row r="33" spans="1:9" x14ac:dyDescent="0.25">
      <c r="A33" s="44" t="s">
        <v>161</v>
      </c>
      <c r="B33" s="2">
        <v>1862</v>
      </c>
      <c r="C33" s="2">
        <v>1290</v>
      </c>
      <c r="D33" s="2">
        <v>15659</v>
      </c>
      <c r="E33" s="2">
        <v>14698</v>
      </c>
      <c r="F33" s="45">
        <f t="shared" si="0"/>
        <v>-6.1370457883645173</v>
      </c>
      <c r="G33" s="46"/>
      <c r="H33" s="46"/>
      <c r="I33" s="46"/>
    </row>
    <row r="34" spans="1:9" x14ac:dyDescent="0.25">
      <c r="A34" s="47" t="s">
        <v>162</v>
      </c>
      <c r="B34" s="3">
        <v>2789</v>
      </c>
      <c r="C34" s="3">
        <v>2406</v>
      </c>
      <c r="D34" s="3">
        <v>34053</v>
      </c>
      <c r="E34" s="3">
        <v>32302</v>
      </c>
      <c r="F34" s="48">
        <f t="shared" si="0"/>
        <v>-5.1419845534901469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152467</v>
      </c>
      <c r="C35" s="50">
        <f t="shared" ref="C35:E35" si="1">SUM(C7:C34)</f>
        <v>180407</v>
      </c>
      <c r="D35" s="50">
        <f t="shared" si="1"/>
        <v>1794214.85</v>
      </c>
      <c r="E35" s="50">
        <f t="shared" si="1"/>
        <v>2010187</v>
      </c>
      <c r="F35" s="51">
        <f t="shared" ref="F35" si="2">((E35*100)/D35)-100</f>
        <v>12.037139810764572</v>
      </c>
      <c r="G35" s="46"/>
      <c r="H35" s="46"/>
      <c r="I35" s="46"/>
    </row>
    <row r="36" spans="1:9" x14ac:dyDescent="0.25">
      <c r="A36" s="52" t="s">
        <v>85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Las Palmas</v>
      </c>
      <c r="F39" s="54">
        <f>LOOKUP(E39,$A$39:$A$66,$B$39:$B$66)</f>
        <v>469249</v>
      </c>
      <c r="G39" s="54">
        <f>LOOKUP(E39,$A$39:$A$66,$C$39:$C$66)</f>
        <v>424563</v>
      </c>
    </row>
    <row r="40" spans="1:9" x14ac:dyDescent="0.25">
      <c r="A40" s="54" t="str">
        <f t="shared" si="5"/>
        <v>Alicante</v>
      </c>
      <c r="B40" s="55">
        <f t="shared" si="3"/>
        <v>145258</v>
      </c>
      <c r="C40" s="55">
        <f t="shared" si="4"/>
        <v>133293</v>
      </c>
      <c r="D40" s="55">
        <f t="shared" ref="D40:D66" si="7">_xlfn.RANK.EQ(B40,$B$39:$B$66)+COUNTIF($B$39:$B$66,B40)-1</f>
        <v>5</v>
      </c>
      <c r="E40" s="54" t="str">
        <f t="shared" si="6"/>
        <v>Santa Cruz de Tenerife</v>
      </c>
      <c r="F40" s="54">
        <f t="shared" ref="F40:F55" si="8">LOOKUP(E40,$A$39:$A$66,$B$39:$B$66)</f>
        <v>359771</v>
      </c>
      <c r="G40" s="54">
        <f t="shared" ref="G40:G66" si="9">LOOKUP(E40,$A$39:$A$66,$C$39:$C$66)</f>
        <v>318820</v>
      </c>
    </row>
    <row r="41" spans="1:9" x14ac:dyDescent="0.25">
      <c r="A41" s="54" t="str">
        <f t="shared" si="5"/>
        <v>Almería</v>
      </c>
      <c r="B41" s="55">
        <f t="shared" si="3"/>
        <v>3344</v>
      </c>
      <c r="C41" s="55">
        <f t="shared" si="4"/>
        <v>3461</v>
      </c>
      <c r="D41" s="55">
        <f t="shared" si="7"/>
        <v>20</v>
      </c>
      <c r="E41" s="54" t="str">
        <f t="shared" si="6"/>
        <v>Barcelona</v>
      </c>
      <c r="F41" s="54">
        <f t="shared" si="8"/>
        <v>224647</v>
      </c>
      <c r="G41" s="54">
        <f t="shared" si="9"/>
        <v>204479.25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Valencia</v>
      </c>
      <c r="F42" s="54">
        <f t="shared" si="8"/>
        <v>214393</v>
      </c>
      <c r="G42" s="54">
        <f t="shared" si="9"/>
        <v>203187</v>
      </c>
    </row>
    <row r="43" spans="1:9" x14ac:dyDescent="0.25">
      <c r="A43" s="54" t="str">
        <f t="shared" si="5"/>
        <v>Bahía de Algeciras</v>
      </c>
      <c r="B43" s="55">
        <f t="shared" si="3"/>
        <v>259</v>
      </c>
      <c r="C43" s="55">
        <f t="shared" si="4"/>
        <v>154</v>
      </c>
      <c r="D43" s="55">
        <f t="shared" si="7"/>
        <v>23</v>
      </c>
      <c r="E43" s="54" t="str">
        <f t="shared" si="6"/>
        <v>Alicante</v>
      </c>
      <c r="F43" s="54">
        <f t="shared" si="8"/>
        <v>145258</v>
      </c>
      <c r="G43" s="54">
        <f t="shared" si="9"/>
        <v>133293</v>
      </c>
    </row>
    <row r="44" spans="1:9" x14ac:dyDescent="0.25">
      <c r="A44" s="54" t="str">
        <f t="shared" si="5"/>
        <v>Bahía de Cádiz</v>
      </c>
      <c r="B44" s="55">
        <f t="shared" si="3"/>
        <v>131909</v>
      </c>
      <c r="C44" s="55">
        <f t="shared" si="4"/>
        <v>57523</v>
      </c>
      <c r="D44" s="55">
        <f t="shared" si="7"/>
        <v>7</v>
      </c>
      <c r="E44" s="54" t="str">
        <f t="shared" si="6"/>
        <v>Sevilla</v>
      </c>
      <c r="F44" s="54">
        <f t="shared" si="8"/>
        <v>134343</v>
      </c>
      <c r="G44" s="54">
        <f t="shared" si="9"/>
        <v>124707</v>
      </c>
    </row>
    <row r="45" spans="1:9" x14ac:dyDescent="0.25">
      <c r="A45" s="54" t="str">
        <f t="shared" si="5"/>
        <v>Baleares</v>
      </c>
      <c r="B45" s="55">
        <f t="shared" si="3"/>
        <v>106898</v>
      </c>
      <c r="C45" s="55">
        <f t="shared" si="4"/>
        <v>91846</v>
      </c>
      <c r="D45" s="55">
        <f t="shared" si="7"/>
        <v>8</v>
      </c>
      <c r="E45" s="54" t="str">
        <f t="shared" si="6"/>
        <v>Bahía de Cádiz</v>
      </c>
      <c r="F45" s="54">
        <f t="shared" si="8"/>
        <v>131909</v>
      </c>
      <c r="G45" s="54">
        <f t="shared" si="9"/>
        <v>57523</v>
      </c>
    </row>
    <row r="46" spans="1:9" x14ac:dyDescent="0.25">
      <c r="A46" s="54" t="str">
        <f t="shared" si="5"/>
        <v>Barcelona</v>
      </c>
      <c r="B46" s="55">
        <f t="shared" si="3"/>
        <v>224647</v>
      </c>
      <c r="C46" s="55">
        <f t="shared" si="4"/>
        <v>204479.25</v>
      </c>
      <c r="D46" s="55">
        <f t="shared" si="7"/>
        <v>3</v>
      </c>
      <c r="E46" s="54" t="str">
        <f t="shared" si="6"/>
        <v>Baleares</v>
      </c>
      <c r="F46" s="54">
        <f t="shared" si="8"/>
        <v>106898</v>
      </c>
      <c r="G46" s="54">
        <f t="shared" si="9"/>
        <v>91846</v>
      </c>
    </row>
    <row r="47" spans="1:9" x14ac:dyDescent="0.25">
      <c r="A47" s="54" t="str">
        <f t="shared" si="5"/>
        <v>Bilbao</v>
      </c>
      <c r="B47" s="55">
        <f t="shared" si="3"/>
        <v>45098</v>
      </c>
      <c r="C47" s="55">
        <f t="shared" si="4"/>
        <v>43572.600000000006</v>
      </c>
      <c r="D47" s="55">
        <f t="shared" si="7"/>
        <v>10</v>
      </c>
      <c r="E47" s="54" t="str">
        <f t="shared" si="6"/>
        <v>Huelva</v>
      </c>
      <c r="F47" s="54">
        <f t="shared" si="8"/>
        <v>66545</v>
      </c>
      <c r="G47" s="54">
        <f t="shared" si="9"/>
        <v>65863</v>
      </c>
    </row>
    <row r="48" spans="1:9" x14ac:dyDescent="0.25">
      <c r="A48" s="54" t="str">
        <f t="shared" si="5"/>
        <v>Cartagena</v>
      </c>
      <c r="B48" s="55">
        <f t="shared" si="3"/>
        <v>12010</v>
      </c>
      <c r="C48" s="55">
        <f t="shared" si="4"/>
        <v>9214</v>
      </c>
      <c r="D48" s="55">
        <f t="shared" si="7"/>
        <v>13</v>
      </c>
      <c r="E48" s="54" t="str">
        <f t="shared" si="6"/>
        <v>Bilbao</v>
      </c>
      <c r="F48" s="54">
        <f t="shared" si="8"/>
        <v>45098</v>
      </c>
      <c r="G48" s="54">
        <f t="shared" si="9"/>
        <v>43572.600000000006</v>
      </c>
    </row>
    <row r="49" spans="1:7" x14ac:dyDescent="0.25">
      <c r="A49" s="54" t="str">
        <f t="shared" si="5"/>
        <v>Castellón</v>
      </c>
      <c r="B49" s="55">
        <f t="shared" si="3"/>
        <v>6540</v>
      </c>
      <c r="C49" s="55">
        <f t="shared" si="4"/>
        <v>4227</v>
      </c>
      <c r="D49" s="55">
        <f t="shared" si="7"/>
        <v>18</v>
      </c>
      <c r="E49" s="54" t="str">
        <f t="shared" si="6"/>
        <v>Vilagarcía</v>
      </c>
      <c r="F49" s="54">
        <f t="shared" si="8"/>
        <v>32302</v>
      </c>
      <c r="G49" s="54">
        <f t="shared" si="9"/>
        <v>34053</v>
      </c>
    </row>
    <row r="50" spans="1:7" x14ac:dyDescent="0.25">
      <c r="A50" s="54" t="str">
        <f t="shared" si="5"/>
        <v>Ceuta</v>
      </c>
      <c r="B50" s="55">
        <f t="shared" si="3"/>
        <v>5751</v>
      </c>
      <c r="C50" s="55">
        <f t="shared" si="4"/>
        <v>5711</v>
      </c>
      <c r="D50" s="55">
        <f t="shared" si="7"/>
        <v>19</v>
      </c>
      <c r="E50" s="54" t="str">
        <f t="shared" si="6"/>
        <v>Vigo</v>
      </c>
      <c r="F50" s="54">
        <f t="shared" si="8"/>
        <v>14698</v>
      </c>
      <c r="G50" s="54">
        <f t="shared" si="9"/>
        <v>15659</v>
      </c>
    </row>
    <row r="51" spans="1:7" x14ac:dyDescent="0.25">
      <c r="A51" s="54" t="str">
        <f t="shared" si="5"/>
        <v>Ferrol-San Cibrao</v>
      </c>
      <c r="B51" s="55">
        <f t="shared" si="3"/>
        <v>1254</v>
      </c>
      <c r="C51" s="55">
        <f t="shared" si="4"/>
        <v>382</v>
      </c>
      <c r="D51" s="55">
        <f t="shared" si="7"/>
        <v>22</v>
      </c>
      <c r="E51" s="54" t="str">
        <f t="shared" si="6"/>
        <v>Cartagena</v>
      </c>
      <c r="F51" s="54">
        <f t="shared" si="8"/>
        <v>12010</v>
      </c>
      <c r="G51" s="54">
        <f t="shared" si="9"/>
        <v>9214</v>
      </c>
    </row>
    <row r="52" spans="1:7" x14ac:dyDescent="0.25">
      <c r="A52" s="54" t="str">
        <f t="shared" si="5"/>
        <v>Gijón</v>
      </c>
      <c r="B52" s="55">
        <f t="shared" si="3"/>
        <v>7584</v>
      </c>
      <c r="C52" s="55">
        <f t="shared" si="4"/>
        <v>19790</v>
      </c>
      <c r="D52" s="55">
        <f t="shared" si="7"/>
        <v>17</v>
      </c>
      <c r="E52" s="54" t="str">
        <f t="shared" si="6"/>
        <v>Málaga</v>
      </c>
      <c r="F52" s="54">
        <f t="shared" si="8"/>
        <v>9917</v>
      </c>
      <c r="G52" s="54">
        <f t="shared" si="9"/>
        <v>11568</v>
      </c>
    </row>
    <row r="53" spans="1:7" x14ac:dyDescent="0.25">
      <c r="A53" s="54" t="str">
        <f t="shared" si="5"/>
        <v>Huelva</v>
      </c>
      <c r="B53" s="55">
        <f t="shared" si="3"/>
        <v>66545</v>
      </c>
      <c r="C53" s="55">
        <f t="shared" si="4"/>
        <v>65863</v>
      </c>
      <c r="D53" s="55">
        <f t="shared" si="7"/>
        <v>9</v>
      </c>
      <c r="E53" s="54" t="str">
        <f t="shared" si="6"/>
        <v>Tarragona</v>
      </c>
      <c r="F53" s="54">
        <f t="shared" si="8"/>
        <v>9208</v>
      </c>
      <c r="G53" s="54">
        <f t="shared" si="9"/>
        <v>9144</v>
      </c>
    </row>
    <row r="54" spans="1:7" x14ac:dyDescent="0.25">
      <c r="A54" s="54" t="str">
        <f t="shared" si="5"/>
        <v>Las Palmas</v>
      </c>
      <c r="B54" s="55">
        <f t="shared" si="3"/>
        <v>469249</v>
      </c>
      <c r="C54" s="55">
        <f t="shared" si="4"/>
        <v>424563</v>
      </c>
      <c r="D54" s="55">
        <f t="shared" si="7"/>
        <v>1</v>
      </c>
      <c r="E54" s="54" t="str">
        <f t="shared" si="6"/>
        <v>Melilla</v>
      </c>
      <c r="F54" s="54">
        <f t="shared" si="8"/>
        <v>7851</v>
      </c>
      <c r="G54" s="54">
        <f t="shared" si="9"/>
        <v>10124</v>
      </c>
    </row>
    <row r="55" spans="1:7" x14ac:dyDescent="0.25">
      <c r="A55" s="54" t="str">
        <f t="shared" si="5"/>
        <v>Málaga</v>
      </c>
      <c r="B55" s="55">
        <f t="shared" si="3"/>
        <v>9917</v>
      </c>
      <c r="C55" s="55">
        <f t="shared" si="4"/>
        <v>11568</v>
      </c>
      <c r="D55" s="55">
        <f t="shared" si="7"/>
        <v>14</v>
      </c>
      <c r="E55" s="54" t="str">
        <f t="shared" si="6"/>
        <v>Gijón</v>
      </c>
      <c r="F55" s="54">
        <f t="shared" si="8"/>
        <v>7584</v>
      </c>
      <c r="G55" s="54">
        <f t="shared" si="9"/>
        <v>19790</v>
      </c>
    </row>
    <row r="56" spans="1:7" x14ac:dyDescent="0.25">
      <c r="A56" s="54" t="str">
        <f t="shared" si="5"/>
        <v>Marín y Ría de Pontevedra</v>
      </c>
      <c r="B56" s="55">
        <f t="shared" si="3"/>
        <v>1358</v>
      </c>
      <c r="C56" s="55">
        <f t="shared" si="4"/>
        <v>2874</v>
      </c>
      <c r="D56" s="55">
        <f t="shared" si="7"/>
        <v>21</v>
      </c>
      <c r="E56" s="54" t="str">
        <f t="shared" si="6"/>
        <v>Castellón</v>
      </c>
      <c r="F56" s="54">
        <f t="shared" ref="F56:F66" si="10">LOOKUP(E56,$A$39:$A$66,$B$39:$B$66)</f>
        <v>6540</v>
      </c>
      <c r="G56" s="54">
        <f t="shared" si="9"/>
        <v>4227</v>
      </c>
    </row>
    <row r="57" spans="1:7" x14ac:dyDescent="0.25">
      <c r="A57" s="54" t="str">
        <f t="shared" si="5"/>
        <v>Melilla</v>
      </c>
      <c r="B57" s="55">
        <f t="shared" si="3"/>
        <v>7851</v>
      </c>
      <c r="C57" s="55">
        <f t="shared" si="4"/>
        <v>10124</v>
      </c>
      <c r="D57" s="55">
        <f t="shared" si="7"/>
        <v>16</v>
      </c>
      <c r="E57" s="54" t="str">
        <f t="shared" si="6"/>
        <v>Ceuta</v>
      </c>
      <c r="F57" s="54">
        <f t="shared" si="10"/>
        <v>5751</v>
      </c>
      <c r="G57" s="54">
        <f t="shared" si="9"/>
        <v>5711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0</v>
      </c>
      <c r="D58" s="55">
        <f t="shared" si="7"/>
        <v>28</v>
      </c>
      <c r="E58" s="54" t="str">
        <f t="shared" si="6"/>
        <v>Almería</v>
      </c>
      <c r="F58" s="54">
        <f t="shared" si="10"/>
        <v>3344</v>
      </c>
      <c r="G58" s="54">
        <f t="shared" si="9"/>
        <v>3461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str">
        <f t="shared" si="6"/>
        <v>Marín y Ría de Pontevedra</v>
      </c>
      <c r="F59" s="54">
        <f t="shared" si="10"/>
        <v>1358</v>
      </c>
      <c r="G59" s="54">
        <f t="shared" si="9"/>
        <v>2874</v>
      </c>
    </row>
    <row r="60" spans="1:7" x14ac:dyDescent="0.25">
      <c r="A60" s="54" t="str">
        <f t="shared" si="5"/>
        <v>Santa Cruz de Tenerife</v>
      </c>
      <c r="B60" s="55">
        <f t="shared" si="3"/>
        <v>359771</v>
      </c>
      <c r="C60" s="55">
        <f t="shared" si="4"/>
        <v>318820</v>
      </c>
      <c r="D60" s="55">
        <f t="shared" si="7"/>
        <v>2</v>
      </c>
      <c r="E60" s="54" t="str">
        <f t="shared" si="6"/>
        <v>Ferrol-San Cibrao</v>
      </c>
      <c r="F60" s="54">
        <f t="shared" si="10"/>
        <v>1254</v>
      </c>
      <c r="G60" s="54">
        <f t="shared" si="9"/>
        <v>382</v>
      </c>
    </row>
    <row r="61" spans="1:7" x14ac:dyDescent="0.25">
      <c r="A61" s="54" t="str">
        <f t="shared" si="5"/>
        <v>Santander</v>
      </c>
      <c r="B61" s="55">
        <f t="shared" si="3"/>
        <v>0</v>
      </c>
      <c r="C61" s="55">
        <f t="shared" si="4"/>
        <v>0</v>
      </c>
      <c r="D61" s="55">
        <f t="shared" si="7"/>
        <v>28</v>
      </c>
      <c r="E61" s="54" t="str">
        <f t="shared" si="6"/>
        <v>Bahía de Algeciras</v>
      </c>
      <c r="F61" s="54">
        <f t="shared" si="10"/>
        <v>259</v>
      </c>
      <c r="G61" s="54">
        <f t="shared" si="9"/>
        <v>154</v>
      </c>
    </row>
    <row r="62" spans="1:7" x14ac:dyDescent="0.25">
      <c r="A62" s="54" t="str">
        <f t="shared" si="5"/>
        <v>Sevilla</v>
      </c>
      <c r="B62" s="55">
        <f t="shared" si="3"/>
        <v>134343</v>
      </c>
      <c r="C62" s="55">
        <f t="shared" si="4"/>
        <v>124707</v>
      </c>
      <c r="D62" s="55">
        <f t="shared" si="7"/>
        <v>6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9208</v>
      </c>
      <c r="C63" s="55">
        <f t="shared" si="4"/>
        <v>9144</v>
      </c>
      <c r="D63" s="55">
        <f t="shared" si="7"/>
        <v>15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214393</v>
      </c>
      <c r="C64" s="55">
        <f t="shared" si="4"/>
        <v>203187</v>
      </c>
      <c r="D64" s="55">
        <f t="shared" si="7"/>
        <v>4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14698</v>
      </c>
      <c r="C65" s="55">
        <f t="shared" si="4"/>
        <v>15659</v>
      </c>
      <c r="D65" s="55">
        <f t="shared" si="7"/>
        <v>12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32302</v>
      </c>
      <c r="C66" s="55">
        <f t="shared" si="4"/>
        <v>34053</v>
      </c>
      <c r="D66" s="55">
        <f t="shared" si="7"/>
        <v>11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37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3</v>
      </c>
      <c r="E7" s="2">
        <v>3</v>
      </c>
      <c r="F7" s="45">
        <f>((E7*100)/D7)-100</f>
        <v>0</v>
      </c>
      <c r="G7" s="46"/>
      <c r="H7" s="46"/>
      <c r="I7" s="46"/>
    </row>
    <row r="8" spans="1:12" x14ac:dyDescent="0.25">
      <c r="A8" s="47" t="s">
        <v>136</v>
      </c>
      <c r="B8" s="3">
        <v>2176</v>
      </c>
      <c r="C8" s="3">
        <v>2812</v>
      </c>
      <c r="D8" s="3">
        <v>20603</v>
      </c>
      <c r="E8" s="3">
        <v>25772</v>
      </c>
      <c r="F8" s="48">
        <f t="shared" ref="F8:F34" si="0">((E8*100)/D8)-100</f>
        <v>25.088579333106836</v>
      </c>
      <c r="G8" s="46"/>
      <c r="H8" s="46"/>
      <c r="I8" s="46"/>
    </row>
    <row r="9" spans="1:12" x14ac:dyDescent="0.25">
      <c r="A9" s="44" t="s">
        <v>137</v>
      </c>
      <c r="B9" s="2">
        <v>1846</v>
      </c>
      <c r="C9" s="2">
        <v>1678</v>
      </c>
      <c r="D9" s="2">
        <v>20408</v>
      </c>
      <c r="E9" s="2">
        <v>21925</v>
      </c>
      <c r="F9" s="45">
        <f t="shared" si="0"/>
        <v>7.4333594668757286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22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46636</v>
      </c>
      <c r="C11" s="2">
        <v>58631</v>
      </c>
      <c r="D11" s="2">
        <v>676674</v>
      </c>
      <c r="E11" s="2">
        <v>714887</v>
      </c>
      <c r="F11" s="45">
        <f t="shared" si="0"/>
        <v>5.647180178342893</v>
      </c>
      <c r="G11" s="46"/>
      <c r="H11" s="46"/>
      <c r="I11" s="46"/>
    </row>
    <row r="12" spans="1:12" x14ac:dyDescent="0.25">
      <c r="A12" s="47" t="s">
        <v>140</v>
      </c>
      <c r="B12" s="3">
        <v>2338</v>
      </c>
      <c r="C12" s="3">
        <v>2435</v>
      </c>
      <c r="D12" s="3">
        <v>19900</v>
      </c>
      <c r="E12" s="3">
        <v>37662</v>
      </c>
      <c r="F12" s="48">
        <f t="shared" si="0"/>
        <v>89.256281407035175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12</v>
      </c>
      <c r="D13" s="2">
        <v>5</v>
      </c>
      <c r="E13" s="2">
        <v>30</v>
      </c>
      <c r="F13" s="45">
        <f t="shared" si="0"/>
        <v>500</v>
      </c>
      <c r="G13" s="46"/>
      <c r="H13" s="46"/>
      <c r="I13" s="46"/>
    </row>
    <row r="14" spans="1:12" x14ac:dyDescent="0.25">
      <c r="A14" s="47" t="s">
        <v>142</v>
      </c>
      <c r="B14" s="3">
        <v>143478</v>
      </c>
      <c r="C14" s="3">
        <v>159789</v>
      </c>
      <c r="D14" s="3">
        <v>1578330.2619047603</v>
      </c>
      <c r="E14" s="3">
        <v>1829435</v>
      </c>
      <c r="F14" s="48">
        <f t="shared" si="0"/>
        <v>15.909518061967688</v>
      </c>
      <c r="G14" s="46"/>
      <c r="H14" s="46"/>
      <c r="I14" s="46"/>
    </row>
    <row r="15" spans="1:12" x14ac:dyDescent="0.25">
      <c r="A15" s="44" t="s">
        <v>143</v>
      </c>
      <c r="B15" s="2">
        <v>27942</v>
      </c>
      <c r="C15" s="2">
        <v>39183</v>
      </c>
      <c r="D15" s="2">
        <v>440582</v>
      </c>
      <c r="E15" s="2">
        <v>491621</v>
      </c>
      <c r="F15" s="45">
        <f t="shared" si="0"/>
        <v>11.584449659768211</v>
      </c>
      <c r="G15" s="46"/>
      <c r="H15" s="46"/>
      <c r="I15" s="46"/>
    </row>
    <row r="16" spans="1:12" x14ac:dyDescent="0.25">
      <c r="A16" s="47" t="s">
        <v>144</v>
      </c>
      <c r="B16" s="3">
        <v>3405</v>
      </c>
      <c r="C16" s="3">
        <v>2349</v>
      </c>
      <c r="D16" s="3">
        <v>47666</v>
      </c>
      <c r="E16" s="3">
        <v>38501</v>
      </c>
      <c r="F16" s="48">
        <f t="shared" si="0"/>
        <v>-19.227541643939077</v>
      </c>
      <c r="G16" s="46"/>
      <c r="H16" s="46"/>
      <c r="I16" s="46"/>
    </row>
    <row r="17" spans="1:9" x14ac:dyDescent="0.25">
      <c r="A17" s="44" t="s">
        <v>145</v>
      </c>
      <c r="B17" s="2">
        <v>11629</v>
      </c>
      <c r="C17" s="2">
        <v>9333</v>
      </c>
      <c r="D17" s="2">
        <v>123592</v>
      </c>
      <c r="E17" s="2">
        <v>117555</v>
      </c>
      <c r="F17" s="45">
        <f t="shared" si="0"/>
        <v>-4.8846203637775858</v>
      </c>
      <c r="G17" s="46"/>
      <c r="H17" s="46"/>
      <c r="I17" s="46"/>
    </row>
    <row r="18" spans="1:9" x14ac:dyDescent="0.25">
      <c r="A18" s="47" t="s">
        <v>146</v>
      </c>
      <c r="B18" s="3">
        <v>24</v>
      </c>
      <c r="C18" s="3">
        <v>16</v>
      </c>
      <c r="D18" s="3">
        <v>309</v>
      </c>
      <c r="E18" s="3">
        <v>121</v>
      </c>
      <c r="F18" s="48">
        <f t="shared" si="0"/>
        <v>-60.841423948220061</v>
      </c>
      <c r="G18" s="46"/>
      <c r="H18" s="46"/>
      <c r="I18" s="46"/>
    </row>
    <row r="19" spans="1:9" x14ac:dyDescent="0.25">
      <c r="A19" s="44" t="s">
        <v>147</v>
      </c>
      <c r="B19" s="2">
        <v>953</v>
      </c>
      <c r="C19" s="2">
        <v>1136</v>
      </c>
      <c r="D19" s="2">
        <v>12091</v>
      </c>
      <c r="E19" s="2">
        <v>15590</v>
      </c>
      <c r="F19" s="45">
        <f t="shared" si="0"/>
        <v>28.938880158795797</v>
      </c>
      <c r="G19" s="46"/>
      <c r="H19" s="46"/>
      <c r="I19" s="46"/>
    </row>
    <row r="20" spans="1:9" x14ac:dyDescent="0.25">
      <c r="A20" s="47" t="s">
        <v>148</v>
      </c>
      <c r="B20" s="3">
        <v>8034</v>
      </c>
      <c r="C20" s="3">
        <v>3278</v>
      </c>
      <c r="D20" s="3">
        <v>64464</v>
      </c>
      <c r="E20" s="3">
        <v>49814</v>
      </c>
      <c r="F20" s="48">
        <f t="shared" si="0"/>
        <v>-22.725862496897491</v>
      </c>
      <c r="G20" s="46"/>
      <c r="H20" s="46"/>
      <c r="I20" s="46"/>
    </row>
    <row r="21" spans="1:9" x14ac:dyDescent="0.25">
      <c r="A21" s="44" t="s">
        <v>149</v>
      </c>
      <c r="B21" s="2">
        <v>1434</v>
      </c>
      <c r="C21" s="2">
        <v>930</v>
      </c>
      <c r="D21" s="2">
        <v>17939</v>
      </c>
      <c r="E21" s="2">
        <v>13925</v>
      </c>
      <c r="F21" s="45">
        <f t="shared" si="0"/>
        <v>-22.375829198952005</v>
      </c>
      <c r="G21" s="46"/>
      <c r="H21" s="46"/>
      <c r="I21" s="46"/>
    </row>
    <row r="22" spans="1:9" x14ac:dyDescent="0.25">
      <c r="A22" s="47" t="s">
        <v>150</v>
      </c>
      <c r="B22" s="3">
        <v>5768</v>
      </c>
      <c r="C22" s="3">
        <v>7039</v>
      </c>
      <c r="D22" s="3">
        <v>73166</v>
      </c>
      <c r="E22" s="3">
        <v>65495</v>
      </c>
      <c r="F22" s="48">
        <f t="shared" si="0"/>
        <v>-10.484377989776675</v>
      </c>
      <c r="G22" s="46"/>
      <c r="H22" s="46"/>
      <c r="I22" s="46"/>
    </row>
    <row r="23" spans="1:9" x14ac:dyDescent="0.25">
      <c r="A23" s="44" t="s">
        <v>151</v>
      </c>
      <c r="B23" s="2">
        <v>1187</v>
      </c>
      <c r="C23" s="2">
        <v>1328</v>
      </c>
      <c r="D23" s="2">
        <v>15036</v>
      </c>
      <c r="E23" s="2">
        <v>15487</v>
      </c>
      <c r="F23" s="45">
        <f t="shared" si="0"/>
        <v>2.9994679436020277</v>
      </c>
      <c r="G23" s="46"/>
      <c r="H23" s="46"/>
      <c r="I23" s="46"/>
    </row>
    <row r="24" spans="1:9" x14ac:dyDescent="0.25">
      <c r="A24" s="47" t="s">
        <v>152</v>
      </c>
      <c r="B24" s="3">
        <v>3719</v>
      </c>
      <c r="C24" s="3">
        <v>3784</v>
      </c>
      <c r="D24" s="3">
        <v>37701</v>
      </c>
      <c r="E24" s="3">
        <v>36642</v>
      </c>
      <c r="F24" s="48">
        <f t="shared" si="0"/>
        <v>-2.8089440598392628</v>
      </c>
      <c r="G24" s="46"/>
      <c r="H24" s="46"/>
      <c r="I24" s="46"/>
    </row>
    <row r="25" spans="1:9" x14ac:dyDescent="0.25">
      <c r="A25" s="44" t="s">
        <v>153</v>
      </c>
      <c r="B25" s="2">
        <v>7</v>
      </c>
      <c r="C25" s="2">
        <v>11</v>
      </c>
      <c r="D25" s="2">
        <v>1152</v>
      </c>
      <c r="E25" s="2">
        <v>62</v>
      </c>
      <c r="F25" s="45">
        <f t="shared" si="0"/>
        <v>-94.618055555555557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67</v>
      </c>
      <c r="E26" s="3">
        <v>0</v>
      </c>
      <c r="F26" s="48">
        <f t="shared" si="0"/>
        <v>-100</v>
      </c>
      <c r="G26" s="46"/>
      <c r="H26" s="46"/>
      <c r="I26" s="46"/>
    </row>
    <row r="27" spans="1:9" x14ac:dyDescent="0.25">
      <c r="A27" s="44" t="s">
        <v>155</v>
      </c>
      <c r="B27" s="2">
        <v>1149</v>
      </c>
      <c r="C27" s="2">
        <v>0</v>
      </c>
      <c r="D27" s="2">
        <v>4366</v>
      </c>
      <c r="E27" s="2">
        <v>0</v>
      </c>
      <c r="F27" s="60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3250</v>
      </c>
      <c r="C28" s="3">
        <v>2968</v>
      </c>
      <c r="D28" s="3">
        <v>32513</v>
      </c>
      <c r="E28" s="3">
        <v>34725</v>
      </c>
      <c r="F28" s="48">
        <f t="shared" si="0"/>
        <v>6.8034324731645768</v>
      </c>
      <c r="G28" s="46"/>
      <c r="H28" s="46"/>
      <c r="I28" s="46"/>
    </row>
    <row r="29" spans="1:9" x14ac:dyDescent="0.25">
      <c r="A29" s="44" t="s">
        <v>157</v>
      </c>
      <c r="B29" s="2">
        <v>3357</v>
      </c>
      <c r="C29" s="2">
        <v>2335</v>
      </c>
      <c r="D29" s="2">
        <v>26111</v>
      </c>
      <c r="E29" s="2">
        <v>37758</v>
      </c>
      <c r="F29" s="45">
        <f t="shared" si="0"/>
        <v>44.605721726475423</v>
      </c>
      <c r="G29" s="46"/>
      <c r="H29" s="46"/>
      <c r="I29" s="46"/>
    </row>
    <row r="30" spans="1:9" x14ac:dyDescent="0.25">
      <c r="A30" s="47" t="s">
        <v>158</v>
      </c>
      <c r="B30" s="3">
        <v>88</v>
      </c>
      <c r="C30" s="3">
        <v>116</v>
      </c>
      <c r="D30" s="3">
        <v>1456</v>
      </c>
      <c r="E30" s="3">
        <v>1399</v>
      </c>
      <c r="F30" s="48">
        <f t="shared" si="0"/>
        <v>-3.9148351648351678</v>
      </c>
      <c r="G30" s="46"/>
      <c r="H30" s="46"/>
      <c r="I30" s="46"/>
    </row>
    <row r="31" spans="1:9" x14ac:dyDescent="0.25">
      <c r="A31" s="44" t="s">
        <v>159</v>
      </c>
      <c r="B31" s="2">
        <v>3381</v>
      </c>
      <c r="C31" s="2">
        <v>4357</v>
      </c>
      <c r="D31" s="2">
        <v>33294</v>
      </c>
      <c r="E31" s="2">
        <v>45196</v>
      </c>
      <c r="F31" s="45">
        <f t="shared" si="0"/>
        <v>35.748182855769812</v>
      </c>
      <c r="G31" s="46"/>
      <c r="H31" s="46"/>
      <c r="I31" s="46"/>
    </row>
    <row r="32" spans="1:9" x14ac:dyDescent="0.25">
      <c r="A32" s="47" t="s">
        <v>160</v>
      </c>
      <c r="B32" s="3">
        <v>195697</v>
      </c>
      <c r="C32" s="3">
        <v>196498</v>
      </c>
      <c r="D32" s="3">
        <v>2164328</v>
      </c>
      <c r="E32" s="3">
        <v>2502204</v>
      </c>
      <c r="F32" s="48">
        <f t="shared" si="0"/>
        <v>15.611127333749778</v>
      </c>
      <c r="G32" s="46"/>
      <c r="H32" s="46"/>
      <c r="I32" s="46"/>
    </row>
    <row r="33" spans="1:9" x14ac:dyDescent="0.25">
      <c r="A33" s="44" t="s">
        <v>161</v>
      </c>
      <c r="B33" s="2">
        <v>15686</v>
      </c>
      <c r="C33" s="2">
        <v>17304</v>
      </c>
      <c r="D33" s="2">
        <v>203094</v>
      </c>
      <c r="E33" s="2">
        <v>213709</v>
      </c>
      <c r="F33" s="45">
        <f t="shared" si="0"/>
        <v>5.226643820103007</v>
      </c>
      <c r="G33" s="46"/>
      <c r="H33" s="46"/>
      <c r="I33" s="46"/>
    </row>
    <row r="34" spans="1:9" x14ac:dyDescent="0.25">
      <c r="A34" s="47" t="s">
        <v>162</v>
      </c>
      <c r="B34" s="3">
        <v>142</v>
      </c>
      <c r="C34" s="3">
        <v>117</v>
      </c>
      <c r="D34" s="3">
        <v>1654</v>
      </c>
      <c r="E34" s="3">
        <v>1536</v>
      </c>
      <c r="F34" s="48">
        <f t="shared" si="0"/>
        <v>-7.1342200725513862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483326</v>
      </c>
      <c r="C35" s="50">
        <f t="shared" ref="C35:E35" si="1">SUM(C7:C34)</f>
        <v>517439</v>
      </c>
      <c r="D35" s="50">
        <f t="shared" si="1"/>
        <v>5616504.2619047603</v>
      </c>
      <c r="E35" s="50">
        <f t="shared" si="1"/>
        <v>6311076</v>
      </c>
      <c r="F35" s="51">
        <f t="shared" ref="F35" si="2">((E35*100)/D35)-100</f>
        <v>12.366619977595903</v>
      </c>
      <c r="G35" s="46"/>
      <c r="H35" s="46"/>
      <c r="I35" s="46"/>
    </row>
    <row r="36" spans="1:9" x14ac:dyDescent="0.25">
      <c r="A36" s="52" t="s">
        <v>86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3</v>
      </c>
      <c r="C39" s="55">
        <f t="shared" si="4"/>
        <v>3</v>
      </c>
      <c r="D39" s="55">
        <f>_xlfn.RANK.EQ(B39,$B$39:$B$66)+COUNTIF($B$39:$B$66,B39)-1</f>
        <v>26</v>
      </c>
      <c r="E39" s="54" t="str">
        <f t="shared" ref="E39:E66" si="6">INDEX($A$39:$B$66,MATCH(ROW()-38,$D$39:$D$66,0),1)</f>
        <v>Valencia</v>
      </c>
      <c r="F39" s="54">
        <f>LOOKUP(E39,$A$39:$A$66,$B$39:$B$66)</f>
        <v>2502204</v>
      </c>
      <c r="G39" s="54">
        <f>LOOKUP(E39,$A$39:$A$66,$C$39:$C$66)</f>
        <v>2164328</v>
      </c>
    </row>
    <row r="40" spans="1:9" x14ac:dyDescent="0.25">
      <c r="A40" s="54" t="str">
        <f t="shared" si="5"/>
        <v>Alicante</v>
      </c>
      <c r="B40" s="55">
        <f t="shared" si="3"/>
        <v>25772</v>
      </c>
      <c r="C40" s="55">
        <f t="shared" si="4"/>
        <v>20603</v>
      </c>
      <c r="D40" s="55">
        <f t="shared" ref="D40:D66" si="7">_xlfn.RANK.EQ(B40,$B$39:$B$66)+COUNTIF($B$39:$B$66,B40)-1</f>
        <v>15</v>
      </c>
      <c r="E40" s="54" t="str">
        <f t="shared" si="6"/>
        <v>Barcelona</v>
      </c>
      <c r="F40" s="54">
        <f t="shared" ref="F40:F55" si="8">LOOKUP(E40,$A$39:$A$66,$B$39:$B$66)</f>
        <v>1829435</v>
      </c>
      <c r="G40" s="54">
        <f t="shared" ref="G40:G66" si="9">LOOKUP(E40,$A$39:$A$66,$C$39:$C$66)</f>
        <v>1578330.2619047603</v>
      </c>
    </row>
    <row r="41" spans="1:9" x14ac:dyDescent="0.25">
      <c r="A41" s="54" t="str">
        <f t="shared" si="5"/>
        <v>Almería</v>
      </c>
      <c r="B41" s="55">
        <f t="shared" si="3"/>
        <v>21925</v>
      </c>
      <c r="C41" s="55">
        <f t="shared" si="4"/>
        <v>20408</v>
      </c>
      <c r="D41" s="55">
        <f t="shared" si="7"/>
        <v>16</v>
      </c>
      <c r="E41" s="54" t="str">
        <f t="shared" si="6"/>
        <v>Bahía de Algeciras</v>
      </c>
      <c r="F41" s="54">
        <f t="shared" si="8"/>
        <v>714887</v>
      </c>
      <c r="G41" s="54">
        <f t="shared" si="9"/>
        <v>676674</v>
      </c>
    </row>
    <row r="42" spans="1:9" x14ac:dyDescent="0.25">
      <c r="A42" s="54" t="str">
        <f t="shared" si="5"/>
        <v>Avilés</v>
      </c>
      <c r="B42" s="55">
        <f t="shared" si="3"/>
        <v>22</v>
      </c>
      <c r="C42" s="55">
        <f t="shared" si="4"/>
        <v>0</v>
      </c>
      <c r="D42" s="55">
        <f t="shared" si="7"/>
        <v>25</v>
      </c>
      <c r="E42" s="54" t="str">
        <f t="shared" si="6"/>
        <v>Bilbao</v>
      </c>
      <c r="F42" s="54">
        <f t="shared" si="8"/>
        <v>491621</v>
      </c>
      <c r="G42" s="54">
        <f t="shared" si="9"/>
        <v>440582</v>
      </c>
    </row>
    <row r="43" spans="1:9" x14ac:dyDescent="0.25">
      <c r="A43" s="54" t="str">
        <f t="shared" si="5"/>
        <v>Bahía de Algeciras</v>
      </c>
      <c r="B43" s="55">
        <f t="shared" si="3"/>
        <v>714887</v>
      </c>
      <c r="C43" s="55">
        <f t="shared" si="4"/>
        <v>676674</v>
      </c>
      <c r="D43" s="55">
        <f t="shared" si="7"/>
        <v>3</v>
      </c>
      <c r="E43" s="54" t="str">
        <f t="shared" si="6"/>
        <v>Vigo</v>
      </c>
      <c r="F43" s="54">
        <f t="shared" si="8"/>
        <v>213709</v>
      </c>
      <c r="G43" s="54">
        <f t="shared" si="9"/>
        <v>203094</v>
      </c>
    </row>
    <row r="44" spans="1:9" x14ac:dyDescent="0.25">
      <c r="A44" s="54" t="str">
        <f t="shared" si="5"/>
        <v>Bahía de Cádiz</v>
      </c>
      <c r="B44" s="55">
        <f t="shared" si="3"/>
        <v>37662</v>
      </c>
      <c r="C44" s="55">
        <f t="shared" si="4"/>
        <v>19900</v>
      </c>
      <c r="D44" s="55">
        <f t="shared" si="7"/>
        <v>12</v>
      </c>
      <c r="E44" s="54" t="str">
        <f t="shared" si="6"/>
        <v>Castellón</v>
      </c>
      <c r="F44" s="54">
        <f t="shared" si="8"/>
        <v>117555</v>
      </c>
      <c r="G44" s="54">
        <f t="shared" si="9"/>
        <v>123592</v>
      </c>
    </row>
    <row r="45" spans="1:9" x14ac:dyDescent="0.25">
      <c r="A45" s="54" t="str">
        <f t="shared" si="5"/>
        <v>Baleares</v>
      </c>
      <c r="B45" s="55">
        <f t="shared" si="3"/>
        <v>30</v>
      </c>
      <c r="C45" s="55">
        <f t="shared" si="4"/>
        <v>5</v>
      </c>
      <c r="D45" s="55">
        <f t="shared" si="7"/>
        <v>24</v>
      </c>
      <c r="E45" s="54" t="str">
        <f t="shared" si="6"/>
        <v>Las Palmas</v>
      </c>
      <c r="F45" s="54">
        <f t="shared" si="8"/>
        <v>65495</v>
      </c>
      <c r="G45" s="54">
        <f t="shared" si="9"/>
        <v>73166</v>
      </c>
    </row>
    <row r="46" spans="1:9" x14ac:dyDescent="0.25">
      <c r="A46" s="54" t="str">
        <f t="shared" si="5"/>
        <v>Barcelona</v>
      </c>
      <c r="B46" s="55">
        <f t="shared" si="3"/>
        <v>1829435</v>
      </c>
      <c r="C46" s="55">
        <f t="shared" si="4"/>
        <v>1578330.2619047603</v>
      </c>
      <c r="D46" s="55">
        <f t="shared" si="7"/>
        <v>2</v>
      </c>
      <c r="E46" s="54" t="str">
        <f t="shared" si="6"/>
        <v>Gijón</v>
      </c>
      <c r="F46" s="54">
        <f t="shared" si="8"/>
        <v>49814</v>
      </c>
      <c r="G46" s="54">
        <f t="shared" si="9"/>
        <v>64464</v>
      </c>
    </row>
    <row r="47" spans="1:9" x14ac:dyDescent="0.25">
      <c r="A47" s="54" t="str">
        <f t="shared" si="5"/>
        <v>Bilbao</v>
      </c>
      <c r="B47" s="55">
        <f t="shared" si="3"/>
        <v>491621</v>
      </c>
      <c r="C47" s="55">
        <f t="shared" si="4"/>
        <v>440582</v>
      </c>
      <c r="D47" s="55">
        <f t="shared" si="7"/>
        <v>4</v>
      </c>
      <c r="E47" s="54" t="str">
        <f t="shared" si="6"/>
        <v>Tarragona</v>
      </c>
      <c r="F47" s="54">
        <f t="shared" si="8"/>
        <v>45196</v>
      </c>
      <c r="G47" s="54">
        <f t="shared" si="9"/>
        <v>33294</v>
      </c>
    </row>
    <row r="48" spans="1:9" x14ac:dyDescent="0.25">
      <c r="A48" s="54" t="str">
        <f t="shared" si="5"/>
        <v>Cartagena</v>
      </c>
      <c r="B48" s="55">
        <f t="shared" si="3"/>
        <v>38501</v>
      </c>
      <c r="C48" s="55">
        <f t="shared" si="4"/>
        <v>47666</v>
      </c>
      <c r="D48" s="55">
        <f t="shared" si="7"/>
        <v>10</v>
      </c>
      <c r="E48" s="54" t="str">
        <f t="shared" si="6"/>
        <v>Cartagena</v>
      </c>
      <c r="F48" s="54">
        <f t="shared" si="8"/>
        <v>38501</v>
      </c>
      <c r="G48" s="54">
        <f t="shared" si="9"/>
        <v>47666</v>
      </c>
    </row>
    <row r="49" spans="1:7" x14ac:dyDescent="0.25">
      <c r="A49" s="54" t="str">
        <f t="shared" si="5"/>
        <v>Castellón</v>
      </c>
      <c r="B49" s="55">
        <f t="shared" si="3"/>
        <v>117555</v>
      </c>
      <c r="C49" s="55">
        <f t="shared" si="4"/>
        <v>123592</v>
      </c>
      <c r="D49" s="55">
        <f t="shared" si="7"/>
        <v>6</v>
      </c>
      <c r="E49" s="54" t="str">
        <f t="shared" si="6"/>
        <v>Santander</v>
      </c>
      <c r="F49" s="54">
        <f t="shared" si="8"/>
        <v>37758</v>
      </c>
      <c r="G49" s="54">
        <f t="shared" si="9"/>
        <v>26111</v>
      </c>
    </row>
    <row r="50" spans="1:7" x14ac:dyDescent="0.25">
      <c r="A50" s="54" t="str">
        <f t="shared" si="5"/>
        <v>Ceuta</v>
      </c>
      <c r="B50" s="55">
        <f t="shared" si="3"/>
        <v>121</v>
      </c>
      <c r="C50" s="55">
        <f t="shared" si="4"/>
        <v>309</v>
      </c>
      <c r="D50" s="55">
        <f t="shared" si="7"/>
        <v>22</v>
      </c>
      <c r="E50" s="54" t="str">
        <f t="shared" si="6"/>
        <v>Bahía de Cádiz</v>
      </c>
      <c r="F50" s="54">
        <f t="shared" si="8"/>
        <v>37662</v>
      </c>
      <c r="G50" s="54">
        <f t="shared" si="9"/>
        <v>19900</v>
      </c>
    </row>
    <row r="51" spans="1:7" x14ac:dyDescent="0.25">
      <c r="A51" s="54" t="str">
        <f t="shared" si="5"/>
        <v>Ferrol-San Cibrao</v>
      </c>
      <c r="B51" s="55">
        <f t="shared" si="3"/>
        <v>15590</v>
      </c>
      <c r="C51" s="55">
        <f t="shared" si="4"/>
        <v>12091</v>
      </c>
      <c r="D51" s="55">
        <f t="shared" si="7"/>
        <v>17</v>
      </c>
      <c r="E51" s="54" t="str">
        <f t="shared" si="6"/>
        <v>Marín y Ría de Pontevedra</v>
      </c>
      <c r="F51" s="54">
        <f t="shared" si="8"/>
        <v>36642</v>
      </c>
      <c r="G51" s="54">
        <f t="shared" si="9"/>
        <v>37701</v>
      </c>
    </row>
    <row r="52" spans="1:7" x14ac:dyDescent="0.25">
      <c r="A52" s="54" t="str">
        <f t="shared" si="5"/>
        <v>Gijón</v>
      </c>
      <c r="B52" s="55">
        <f t="shared" si="3"/>
        <v>49814</v>
      </c>
      <c r="C52" s="55">
        <f t="shared" si="4"/>
        <v>64464</v>
      </c>
      <c r="D52" s="55">
        <f t="shared" si="7"/>
        <v>8</v>
      </c>
      <c r="E52" s="54" t="str">
        <f t="shared" si="6"/>
        <v>Santa Cruz de Tenerife</v>
      </c>
      <c r="F52" s="54">
        <f t="shared" si="8"/>
        <v>34725</v>
      </c>
      <c r="G52" s="54">
        <f t="shared" si="9"/>
        <v>32513</v>
      </c>
    </row>
    <row r="53" spans="1:7" x14ac:dyDescent="0.25">
      <c r="A53" s="54" t="str">
        <f t="shared" si="5"/>
        <v>Huelva</v>
      </c>
      <c r="B53" s="55">
        <f t="shared" si="3"/>
        <v>13925</v>
      </c>
      <c r="C53" s="55">
        <f t="shared" si="4"/>
        <v>17939</v>
      </c>
      <c r="D53" s="55">
        <f t="shared" si="7"/>
        <v>19</v>
      </c>
      <c r="E53" s="54" t="str">
        <f t="shared" si="6"/>
        <v>Alicante</v>
      </c>
      <c r="F53" s="54">
        <f t="shared" si="8"/>
        <v>25772</v>
      </c>
      <c r="G53" s="54">
        <f t="shared" si="9"/>
        <v>20603</v>
      </c>
    </row>
    <row r="54" spans="1:7" x14ac:dyDescent="0.25">
      <c r="A54" s="54" t="str">
        <f t="shared" si="5"/>
        <v>Las Palmas</v>
      </c>
      <c r="B54" s="55">
        <f t="shared" si="3"/>
        <v>65495</v>
      </c>
      <c r="C54" s="55">
        <f t="shared" si="4"/>
        <v>73166</v>
      </c>
      <c r="D54" s="55">
        <f t="shared" si="7"/>
        <v>7</v>
      </c>
      <c r="E54" s="54" t="str">
        <f t="shared" si="6"/>
        <v>Almería</v>
      </c>
      <c r="F54" s="54">
        <f t="shared" si="8"/>
        <v>21925</v>
      </c>
      <c r="G54" s="54">
        <f t="shared" si="9"/>
        <v>20408</v>
      </c>
    </row>
    <row r="55" spans="1:7" x14ac:dyDescent="0.25">
      <c r="A55" s="54" t="str">
        <f t="shared" si="5"/>
        <v>Málaga</v>
      </c>
      <c r="B55" s="55">
        <f t="shared" si="3"/>
        <v>15487</v>
      </c>
      <c r="C55" s="55">
        <f t="shared" si="4"/>
        <v>15036</v>
      </c>
      <c r="D55" s="55">
        <f t="shared" si="7"/>
        <v>18</v>
      </c>
      <c r="E55" s="54" t="str">
        <f t="shared" si="6"/>
        <v>Ferrol-San Cibrao</v>
      </c>
      <c r="F55" s="54">
        <f t="shared" si="8"/>
        <v>15590</v>
      </c>
      <c r="G55" s="54">
        <f t="shared" si="9"/>
        <v>12091</v>
      </c>
    </row>
    <row r="56" spans="1:7" x14ac:dyDescent="0.25">
      <c r="A56" s="54" t="str">
        <f t="shared" si="5"/>
        <v>Marín y Ría de Pontevedra</v>
      </c>
      <c r="B56" s="55">
        <f t="shared" si="3"/>
        <v>36642</v>
      </c>
      <c r="C56" s="55">
        <f t="shared" si="4"/>
        <v>37701</v>
      </c>
      <c r="D56" s="55">
        <f t="shared" si="7"/>
        <v>13</v>
      </c>
      <c r="E56" s="54" t="str">
        <f t="shared" si="6"/>
        <v>Málaga</v>
      </c>
      <c r="F56" s="54">
        <f t="shared" ref="F56:F66" si="10">LOOKUP(E56,$A$39:$A$66,$B$39:$B$66)</f>
        <v>15487</v>
      </c>
      <c r="G56" s="54">
        <f t="shared" si="9"/>
        <v>15036</v>
      </c>
    </row>
    <row r="57" spans="1:7" x14ac:dyDescent="0.25">
      <c r="A57" s="54" t="str">
        <f t="shared" si="5"/>
        <v>Melilla</v>
      </c>
      <c r="B57" s="55">
        <f t="shared" si="3"/>
        <v>62</v>
      </c>
      <c r="C57" s="55">
        <f t="shared" si="4"/>
        <v>1152</v>
      </c>
      <c r="D57" s="55">
        <f t="shared" si="7"/>
        <v>23</v>
      </c>
      <c r="E57" s="54" t="str">
        <f t="shared" si="6"/>
        <v>Huelva</v>
      </c>
      <c r="F57" s="54">
        <f t="shared" si="10"/>
        <v>13925</v>
      </c>
      <c r="G57" s="54">
        <f t="shared" si="9"/>
        <v>17939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67</v>
      </c>
      <c r="D58" s="55">
        <f t="shared" si="7"/>
        <v>28</v>
      </c>
      <c r="E58" s="54" t="str">
        <f t="shared" si="6"/>
        <v>Vilagarcía</v>
      </c>
      <c r="F58" s="54">
        <f t="shared" si="10"/>
        <v>1536</v>
      </c>
      <c r="G58" s="54">
        <f t="shared" si="9"/>
        <v>1654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4366</v>
      </c>
      <c r="D59" s="55">
        <f t="shared" si="7"/>
        <v>28</v>
      </c>
      <c r="E59" s="54" t="str">
        <f t="shared" si="6"/>
        <v>Sevilla</v>
      </c>
      <c r="F59" s="54">
        <f t="shared" si="10"/>
        <v>1399</v>
      </c>
      <c r="G59" s="54">
        <f t="shared" si="9"/>
        <v>1456</v>
      </c>
    </row>
    <row r="60" spans="1:7" x14ac:dyDescent="0.25">
      <c r="A60" s="54" t="str">
        <f t="shared" si="5"/>
        <v>Santa Cruz de Tenerife</v>
      </c>
      <c r="B60" s="55">
        <f t="shared" si="3"/>
        <v>34725</v>
      </c>
      <c r="C60" s="55">
        <f t="shared" si="4"/>
        <v>32513</v>
      </c>
      <c r="D60" s="55">
        <f t="shared" si="7"/>
        <v>14</v>
      </c>
      <c r="E60" s="54" t="str">
        <f t="shared" si="6"/>
        <v>Ceuta</v>
      </c>
      <c r="F60" s="54">
        <f t="shared" si="10"/>
        <v>121</v>
      </c>
      <c r="G60" s="54">
        <f t="shared" si="9"/>
        <v>309</v>
      </c>
    </row>
    <row r="61" spans="1:7" x14ac:dyDescent="0.25">
      <c r="A61" s="54" t="str">
        <f t="shared" si="5"/>
        <v>Santander</v>
      </c>
      <c r="B61" s="55">
        <f t="shared" si="3"/>
        <v>37758</v>
      </c>
      <c r="C61" s="55">
        <f t="shared" si="4"/>
        <v>26111</v>
      </c>
      <c r="D61" s="55">
        <f t="shared" si="7"/>
        <v>11</v>
      </c>
      <c r="E61" s="54" t="str">
        <f t="shared" si="6"/>
        <v>Melilla</v>
      </c>
      <c r="F61" s="54">
        <f t="shared" si="10"/>
        <v>62</v>
      </c>
      <c r="G61" s="54">
        <f t="shared" si="9"/>
        <v>1152</v>
      </c>
    </row>
    <row r="62" spans="1:7" x14ac:dyDescent="0.25">
      <c r="A62" s="54" t="str">
        <f t="shared" si="5"/>
        <v>Sevilla</v>
      </c>
      <c r="B62" s="55">
        <f t="shared" si="3"/>
        <v>1399</v>
      </c>
      <c r="C62" s="55">
        <f t="shared" si="4"/>
        <v>1456</v>
      </c>
      <c r="D62" s="55">
        <f t="shared" si="7"/>
        <v>21</v>
      </c>
      <c r="E62" s="54" t="str">
        <f t="shared" si="6"/>
        <v>Baleares</v>
      </c>
      <c r="F62" s="54">
        <f t="shared" si="10"/>
        <v>30</v>
      </c>
      <c r="G62" s="54">
        <f t="shared" si="9"/>
        <v>5</v>
      </c>
    </row>
    <row r="63" spans="1:7" x14ac:dyDescent="0.25">
      <c r="A63" s="54" t="str">
        <f t="shared" si="5"/>
        <v>Tarragona</v>
      </c>
      <c r="B63" s="55">
        <f t="shared" si="3"/>
        <v>45196</v>
      </c>
      <c r="C63" s="55">
        <f t="shared" si="4"/>
        <v>33294</v>
      </c>
      <c r="D63" s="55">
        <f t="shared" si="7"/>
        <v>9</v>
      </c>
      <c r="E63" s="54" t="str">
        <f t="shared" si="6"/>
        <v>Avilés</v>
      </c>
      <c r="F63" s="54">
        <f t="shared" si="10"/>
        <v>22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2502204</v>
      </c>
      <c r="C64" s="55">
        <f t="shared" si="4"/>
        <v>2164328</v>
      </c>
      <c r="D64" s="55">
        <f t="shared" si="7"/>
        <v>1</v>
      </c>
      <c r="E64" s="54" t="str">
        <f t="shared" si="6"/>
        <v>A Coruña</v>
      </c>
      <c r="F64" s="54">
        <f t="shared" si="10"/>
        <v>3</v>
      </c>
      <c r="G64" s="54">
        <f t="shared" si="9"/>
        <v>3</v>
      </c>
    </row>
    <row r="65" spans="1:7" x14ac:dyDescent="0.25">
      <c r="A65" s="54" t="str">
        <f t="shared" si="5"/>
        <v>Vigo</v>
      </c>
      <c r="B65" s="55">
        <f t="shared" si="3"/>
        <v>213709</v>
      </c>
      <c r="C65" s="55">
        <f t="shared" si="4"/>
        <v>203094</v>
      </c>
      <c r="D65" s="55">
        <f t="shared" si="7"/>
        <v>5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1536</v>
      </c>
      <c r="C66" s="55">
        <f t="shared" si="4"/>
        <v>1654</v>
      </c>
      <c r="D66" s="55">
        <f t="shared" si="7"/>
        <v>20</v>
      </c>
      <c r="E66" s="54" t="str">
        <f t="shared" si="6"/>
        <v>Motril</v>
      </c>
      <c r="F66" s="54">
        <f t="shared" si="10"/>
        <v>0</v>
      </c>
      <c r="G66" s="54">
        <f t="shared" si="9"/>
        <v>67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38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3</v>
      </c>
      <c r="E7" s="2">
        <v>3</v>
      </c>
      <c r="F7" s="45">
        <f>((E7*100)/D7)-100</f>
        <v>0</v>
      </c>
      <c r="G7" s="46"/>
      <c r="H7" s="46"/>
      <c r="I7" s="46"/>
    </row>
    <row r="8" spans="1:12" x14ac:dyDescent="0.25">
      <c r="A8" s="47" t="s">
        <v>136</v>
      </c>
      <c r="B8" s="3">
        <v>13647</v>
      </c>
      <c r="C8" s="3">
        <v>18638</v>
      </c>
      <c r="D8" s="3">
        <v>153896</v>
      </c>
      <c r="E8" s="3">
        <v>171030</v>
      </c>
      <c r="F8" s="48">
        <f t="shared" ref="F8:F34" si="0">((E8*100)/D8)-100</f>
        <v>11.133492748349539</v>
      </c>
      <c r="G8" s="46"/>
      <c r="H8" s="46"/>
      <c r="I8" s="46"/>
    </row>
    <row r="9" spans="1:12" x14ac:dyDescent="0.25">
      <c r="A9" s="44" t="s">
        <v>137</v>
      </c>
      <c r="B9" s="2">
        <v>2105</v>
      </c>
      <c r="C9" s="2">
        <v>1899</v>
      </c>
      <c r="D9" s="2">
        <v>23869</v>
      </c>
      <c r="E9" s="2">
        <v>25269</v>
      </c>
      <c r="F9" s="45">
        <f t="shared" si="0"/>
        <v>5.865348359797224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22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46640</v>
      </c>
      <c r="C11" s="2">
        <v>58655</v>
      </c>
      <c r="D11" s="2">
        <v>676828</v>
      </c>
      <c r="E11" s="2">
        <v>715146</v>
      </c>
      <c r="F11" s="45">
        <f t="shared" si="0"/>
        <v>5.6614088069642463</v>
      </c>
      <c r="G11" s="46"/>
      <c r="H11" s="46"/>
      <c r="I11" s="46"/>
    </row>
    <row r="12" spans="1:12" x14ac:dyDescent="0.25">
      <c r="A12" s="47" t="s">
        <v>140</v>
      </c>
      <c r="B12" s="3">
        <v>10193</v>
      </c>
      <c r="C12" s="3">
        <v>15226</v>
      </c>
      <c r="D12" s="3">
        <v>77423</v>
      </c>
      <c r="E12" s="3">
        <v>169571</v>
      </c>
      <c r="F12" s="48">
        <f t="shared" si="0"/>
        <v>119.01889619363754</v>
      </c>
      <c r="G12" s="46"/>
      <c r="H12" s="46"/>
      <c r="I12" s="46"/>
    </row>
    <row r="13" spans="1:12" x14ac:dyDescent="0.25">
      <c r="A13" s="44" t="s">
        <v>141</v>
      </c>
      <c r="B13" s="2">
        <v>7651</v>
      </c>
      <c r="C13" s="2">
        <v>7840</v>
      </c>
      <c r="D13" s="2">
        <v>91851</v>
      </c>
      <c r="E13" s="2">
        <v>106928</v>
      </c>
      <c r="F13" s="45">
        <f t="shared" si="0"/>
        <v>16.414628038889077</v>
      </c>
      <c r="G13" s="46"/>
      <c r="H13" s="46"/>
      <c r="I13" s="46"/>
    </row>
    <row r="14" spans="1:12" x14ac:dyDescent="0.25">
      <c r="A14" s="47" t="s">
        <v>142</v>
      </c>
      <c r="B14" s="3">
        <v>161731</v>
      </c>
      <c r="C14" s="3">
        <v>178301</v>
      </c>
      <c r="D14" s="3">
        <v>1782809.5119047603</v>
      </c>
      <c r="E14" s="3">
        <v>2054082</v>
      </c>
      <c r="F14" s="48">
        <f t="shared" si="0"/>
        <v>15.216010812361617</v>
      </c>
      <c r="G14" s="46"/>
      <c r="H14" s="46"/>
      <c r="I14" s="46"/>
    </row>
    <row r="15" spans="1:12" x14ac:dyDescent="0.25">
      <c r="A15" s="44" t="s">
        <v>143</v>
      </c>
      <c r="B15" s="2">
        <v>29373</v>
      </c>
      <c r="C15" s="2">
        <v>43223</v>
      </c>
      <c r="D15" s="2">
        <v>484154.6</v>
      </c>
      <c r="E15" s="2">
        <v>536719</v>
      </c>
      <c r="F15" s="45">
        <f t="shared" si="0"/>
        <v>10.856945281527842</v>
      </c>
      <c r="G15" s="46"/>
      <c r="H15" s="46"/>
      <c r="I15" s="46"/>
    </row>
    <row r="16" spans="1:12" x14ac:dyDescent="0.25">
      <c r="A16" s="47" t="s">
        <v>144</v>
      </c>
      <c r="B16" s="3">
        <v>4236</v>
      </c>
      <c r="C16" s="3">
        <v>3151</v>
      </c>
      <c r="D16" s="3">
        <v>56880</v>
      </c>
      <c r="E16" s="3">
        <v>50511</v>
      </c>
      <c r="F16" s="48">
        <f t="shared" si="0"/>
        <v>-11.197257383966246</v>
      </c>
      <c r="G16" s="46"/>
      <c r="H16" s="46"/>
      <c r="I16" s="46"/>
    </row>
    <row r="17" spans="1:9" x14ac:dyDescent="0.25">
      <c r="A17" s="44" t="s">
        <v>145</v>
      </c>
      <c r="B17" s="2">
        <v>12112</v>
      </c>
      <c r="C17" s="2">
        <v>9393</v>
      </c>
      <c r="D17" s="2">
        <v>127819</v>
      </c>
      <c r="E17" s="2">
        <v>124095</v>
      </c>
      <c r="F17" s="45">
        <f t="shared" si="0"/>
        <v>-2.9134948638308913</v>
      </c>
      <c r="G17" s="46"/>
      <c r="H17" s="46"/>
      <c r="I17" s="46"/>
    </row>
    <row r="18" spans="1:9" x14ac:dyDescent="0.25">
      <c r="A18" s="47" t="s">
        <v>146</v>
      </c>
      <c r="B18" s="3">
        <v>576</v>
      </c>
      <c r="C18" s="3">
        <v>491</v>
      </c>
      <c r="D18" s="3">
        <v>6020</v>
      </c>
      <c r="E18" s="3">
        <v>5872</v>
      </c>
      <c r="F18" s="48">
        <f t="shared" si="0"/>
        <v>-2.4584717607973374</v>
      </c>
      <c r="G18" s="46"/>
      <c r="H18" s="46"/>
      <c r="I18" s="46"/>
    </row>
    <row r="19" spans="1:9" x14ac:dyDescent="0.25">
      <c r="A19" s="44" t="s">
        <v>147</v>
      </c>
      <c r="B19" s="2">
        <v>967</v>
      </c>
      <c r="C19" s="2">
        <v>1302</v>
      </c>
      <c r="D19" s="2">
        <v>12473</v>
      </c>
      <c r="E19" s="2">
        <v>16844</v>
      </c>
      <c r="F19" s="45">
        <f t="shared" si="0"/>
        <v>35.043694379860511</v>
      </c>
      <c r="G19" s="46"/>
      <c r="H19" s="46"/>
      <c r="I19" s="46"/>
    </row>
    <row r="20" spans="1:9" x14ac:dyDescent="0.25">
      <c r="A20" s="47" t="s">
        <v>148</v>
      </c>
      <c r="B20" s="3">
        <v>8758</v>
      </c>
      <c r="C20" s="3">
        <v>3816</v>
      </c>
      <c r="D20" s="3">
        <v>84254</v>
      </c>
      <c r="E20" s="3">
        <v>57398</v>
      </c>
      <c r="F20" s="48">
        <f t="shared" si="0"/>
        <v>-31.875044508272609</v>
      </c>
      <c r="G20" s="46"/>
      <c r="H20" s="46"/>
      <c r="I20" s="46"/>
    </row>
    <row r="21" spans="1:9" x14ac:dyDescent="0.25">
      <c r="A21" s="44" t="s">
        <v>149</v>
      </c>
      <c r="B21" s="2">
        <v>8164</v>
      </c>
      <c r="C21" s="2">
        <v>7585</v>
      </c>
      <c r="D21" s="2">
        <v>83802</v>
      </c>
      <c r="E21" s="2">
        <v>80470</v>
      </c>
      <c r="F21" s="45">
        <f t="shared" si="0"/>
        <v>-3.9760387580248704</v>
      </c>
      <c r="G21" s="46"/>
      <c r="H21" s="46"/>
      <c r="I21" s="46"/>
    </row>
    <row r="22" spans="1:9" x14ac:dyDescent="0.25">
      <c r="A22" s="47" t="s">
        <v>150</v>
      </c>
      <c r="B22" s="3">
        <v>42395</v>
      </c>
      <c r="C22" s="3">
        <v>50408</v>
      </c>
      <c r="D22" s="3">
        <v>497729</v>
      </c>
      <c r="E22" s="3">
        <v>534744</v>
      </c>
      <c r="F22" s="48">
        <f t="shared" si="0"/>
        <v>7.4367778449718571</v>
      </c>
      <c r="G22" s="46"/>
      <c r="H22" s="46"/>
      <c r="I22" s="46"/>
    </row>
    <row r="23" spans="1:9" x14ac:dyDescent="0.25">
      <c r="A23" s="44" t="s">
        <v>151</v>
      </c>
      <c r="B23" s="2">
        <v>2211</v>
      </c>
      <c r="C23" s="2">
        <v>1889</v>
      </c>
      <c r="D23" s="2">
        <v>26604</v>
      </c>
      <c r="E23" s="2">
        <v>25404</v>
      </c>
      <c r="F23" s="45">
        <f t="shared" si="0"/>
        <v>-4.5105999097879987</v>
      </c>
      <c r="G23" s="46"/>
      <c r="H23" s="46"/>
      <c r="I23" s="46"/>
    </row>
    <row r="24" spans="1:9" x14ac:dyDescent="0.25">
      <c r="A24" s="47" t="s">
        <v>152</v>
      </c>
      <c r="B24" s="3">
        <v>3797</v>
      </c>
      <c r="C24" s="3">
        <v>4054</v>
      </c>
      <c r="D24" s="3">
        <v>40575</v>
      </c>
      <c r="E24" s="3">
        <v>38000</v>
      </c>
      <c r="F24" s="48">
        <f t="shared" si="0"/>
        <v>-6.3462723351817658</v>
      </c>
      <c r="G24" s="46"/>
      <c r="H24" s="46"/>
      <c r="I24" s="46"/>
    </row>
    <row r="25" spans="1:9" x14ac:dyDescent="0.25">
      <c r="A25" s="44" t="s">
        <v>153</v>
      </c>
      <c r="B25" s="2">
        <v>709</v>
      </c>
      <c r="C25" s="2">
        <v>576</v>
      </c>
      <c r="D25" s="2">
        <v>11276</v>
      </c>
      <c r="E25" s="2">
        <v>7913</v>
      </c>
      <c r="F25" s="45">
        <f t="shared" si="0"/>
        <v>-29.824405817665834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67</v>
      </c>
      <c r="E26" s="3">
        <v>0</v>
      </c>
      <c r="F26" s="48">
        <f t="shared" si="0"/>
        <v>-100</v>
      </c>
      <c r="G26" s="46"/>
      <c r="H26" s="46"/>
      <c r="I26" s="46"/>
    </row>
    <row r="27" spans="1:9" x14ac:dyDescent="0.25">
      <c r="A27" s="44" t="s">
        <v>155</v>
      </c>
      <c r="B27" s="2">
        <v>1149</v>
      </c>
      <c r="C27" s="2">
        <v>0</v>
      </c>
      <c r="D27" s="2">
        <v>4366</v>
      </c>
      <c r="E27" s="2">
        <v>0</v>
      </c>
      <c r="F27" s="60">
        <f t="shared" si="0"/>
        <v>-100</v>
      </c>
      <c r="G27" s="46"/>
      <c r="H27" s="46"/>
      <c r="I27" s="46"/>
    </row>
    <row r="28" spans="1:9" x14ac:dyDescent="0.25">
      <c r="A28" s="47" t="s">
        <v>156</v>
      </c>
      <c r="B28" s="3">
        <v>31882</v>
      </c>
      <c r="C28" s="3">
        <v>36190</v>
      </c>
      <c r="D28" s="3">
        <v>351333</v>
      </c>
      <c r="E28" s="3">
        <v>394496</v>
      </c>
      <c r="F28" s="48">
        <f t="shared" si="0"/>
        <v>12.285495527035607</v>
      </c>
      <c r="G28" s="46"/>
      <c r="H28" s="46"/>
      <c r="I28" s="46"/>
    </row>
    <row r="29" spans="1:9" x14ac:dyDescent="0.25">
      <c r="A29" s="44" t="s">
        <v>157</v>
      </c>
      <c r="B29" s="2">
        <v>3357</v>
      </c>
      <c r="C29" s="2">
        <v>2335</v>
      </c>
      <c r="D29" s="2">
        <v>26111</v>
      </c>
      <c r="E29" s="2">
        <v>37758</v>
      </c>
      <c r="F29" s="45">
        <f t="shared" si="0"/>
        <v>44.605721726475423</v>
      </c>
      <c r="G29" s="46"/>
      <c r="H29" s="46"/>
      <c r="I29" s="46"/>
    </row>
    <row r="30" spans="1:9" x14ac:dyDescent="0.25">
      <c r="A30" s="47" t="s">
        <v>158</v>
      </c>
      <c r="B30" s="3">
        <v>9999</v>
      </c>
      <c r="C30" s="3">
        <v>13338</v>
      </c>
      <c r="D30" s="3">
        <v>126163</v>
      </c>
      <c r="E30" s="3">
        <v>135742</v>
      </c>
      <c r="F30" s="48">
        <f t="shared" si="0"/>
        <v>7.5925588326212932</v>
      </c>
      <c r="G30" s="46"/>
      <c r="H30" s="46"/>
      <c r="I30" s="46"/>
    </row>
    <row r="31" spans="1:9" x14ac:dyDescent="0.25">
      <c r="A31" s="44" t="s">
        <v>159</v>
      </c>
      <c r="B31" s="2">
        <v>3992</v>
      </c>
      <c r="C31" s="2">
        <v>5100</v>
      </c>
      <c r="D31" s="2">
        <v>42438</v>
      </c>
      <c r="E31" s="2">
        <v>54404</v>
      </c>
      <c r="F31" s="45">
        <f t="shared" si="0"/>
        <v>28.196427729864752</v>
      </c>
      <c r="G31" s="46"/>
      <c r="H31" s="46"/>
      <c r="I31" s="46"/>
    </row>
    <row r="32" spans="1:9" x14ac:dyDescent="0.25">
      <c r="A32" s="47" t="s">
        <v>160</v>
      </c>
      <c r="B32" s="3">
        <v>209669</v>
      </c>
      <c r="C32" s="3">
        <v>213319</v>
      </c>
      <c r="D32" s="3">
        <v>2367515</v>
      </c>
      <c r="E32" s="3">
        <v>2716597</v>
      </c>
      <c r="F32" s="48">
        <f t="shared" si="0"/>
        <v>14.744658428774471</v>
      </c>
      <c r="G32" s="46"/>
      <c r="H32" s="46"/>
      <c r="I32" s="46"/>
    </row>
    <row r="33" spans="1:9" x14ac:dyDescent="0.25">
      <c r="A33" s="44" t="s">
        <v>161</v>
      </c>
      <c r="B33" s="2">
        <v>17548</v>
      </c>
      <c r="C33" s="2">
        <v>18594</v>
      </c>
      <c r="D33" s="2">
        <v>218753</v>
      </c>
      <c r="E33" s="2">
        <v>228407</v>
      </c>
      <c r="F33" s="45">
        <f t="shared" si="0"/>
        <v>4.4131966190177963</v>
      </c>
      <c r="G33" s="46"/>
      <c r="H33" s="46"/>
      <c r="I33" s="46"/>
    </row>
    <row r="34" spans="1:9" x14ac:dyDescent="0.25">
      <c r="A34" s="47" t="s">
        <v>162</v>
      </c>
      <c r="B34" s="3">
        <v>2931</v>
      </c>
      <c r="C34" s="3">
        <v>2523</v>
      </c>
      <c r="D34" s="3">
        <v>35707</v>
      </c>
      <c r="E34" s="3">
        <v>33838</v>
      </c>
      <c r="F34" s="48">
        <f t="shared" si="0"/>
        <v>-5.2342677906292892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635792</v>
      </c>
      <c r="C35" s="50">
        <f t="shared" ref="C35:E35" si="1">SUM(C7:C34)</f>
        <v>697846</v>
      </c>
      <c r="D35" s="50">
        <f t="shared" si="1"/>
        <v>7410719.1119047608</v>
      </c>
      <c r="E35" s="50">
        <f t="shared" si="1"/>
        <v>8321263</v>
      </c>
      <c r="F35" s="51">
        <f t="shared" ref="F35" si="2">((E35*100)/D35)-100</f>
        <v>12.28684928339166</v>
      </c>
      <c r="G35" s="46"/>
      <c r="H35" s="46"/>
      <c r="I35" s="46"/>
    </row>
    <row r="36" spans="1:9" x14ac:dyDescent="0.25">
      <c r="A36" s="52" t="s">
        <v>87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3</v>
      </c>
      <c r="C39" s="55">
        <f t="shared" si="4"/>
        <v>3</v>
      </c>
      <c r="D39" s="55">
        <f>_xlfn.RANK.EQ(B39,$B$39:$B$66)+COUNTIF($B$39:$B$66,B39)-1</f>
        <v>26</v>
      </c>
      <c r="E39" s="54" t="str">
        <f t="shared" ref="E39:E66" si="6">INDEX($A$39:$B$66,MATCH(ROW()-38,$D$39:$D$66,0),1)</f>
        <v>Valencia</v>
      </c>
      <c r="F39" s="54">
        <f>LOOKUP(E39,$A$39:$A$66,$B$39:$B$66)</f>
        <v>2716597</v>
      </c>
      <c r="G39" s="54">
        <f>LOOKUP(E39,$A$39:$A$66,$C$39:$C$66)</f>
        <v>2367515</v>
      </c>
    </row>
    <row r="40" spans="1:9" x14ac:dyDescent="0.25">
      <c r="A40" s="54" t="str">
        <f t="shared" si="5"/>
        <v>Alicante</v>
      </c>
      <c r="B40" s="55">
        <f t="shared" si="3"/>
        <v>171030</v>
      </c>
      <c r="C40" s="55">
        <f t="shared" si="4"/>
        <v>153896</v>
      </c>
      <c r="D40" s="55">
        <f t="shared" ref="D40:D66" si="7">_xlfn.RANK.EQ(B40,$B$39:$B$66)+COUNTIF($B$39:$B$66,B40)-1</f>
        <v>8</v>
      </c>
      <c r="E40" s="54" t="str">
        <f t="shared" si="6"/>
        <v>Barcelona</v>
      </c>
      <c r="F40" s="54">
        <f t="shared" ref="F40:F55" si="8">LOOKUP(E40,$A$39:$A$66,$B$39:$B$66)</f>
        <v>2054082</v>
      </c>
      <c r="G40" s="54">
        <f t="shared" ref="G40:G66" si="9">LOOKUP(E40,$A$39:$A$66,$C$39:$C$66)</f>
        <v>1782809.5119047603</v>
      </c>
    </row>
    <row r="41" spans="1:9" x14ac:dyDescent="0.25">
      <c r="A41" s="54" t="str">
        <f t="shared" si="5"/>
        <v>Almería</v>
      </c>
      <c r="B41" s="55">
        <f t="shared" si="3"/>
        <v>25269</v>
      </c>
      <c r="C41" s="55">
        <f t="shared" si="4"/>
        <v>23869</v>
      </c>
      <c r="D41" s="55">
        <f t="shared" si="7"/>
        <v>21</v>
      </c>
      <c r="E41" s="54" t="str">
        <f t="shared" si="6"/>
        <v>Bahía de Algeciras</v>
      </c>
      <c r="F41" s="54">
        <f t="shared" si="8"/>
        <v>715146</v>
      </c>
      <c r="G41" s="54">
        <f t="shared" si="9"/>
        <v>676828</v>
      </c>
    </row>
    <row r="42" spans="1:9" x14ac:dyDescent="0.25">
      <c r="A42" s="54" t="str">
        <f t="shared" si="5"/>
        <v>Avilés</v>
      </c>
      <c r="B42" s="55">
        <f t="shared" si="3"/>
        <v>22</v>
      </c>
      <c r="C42" s="55">
        <f t="shared" si="4"/>
        <v>0</v>
      </c>
      <c r="D42" s="55">
        <f t="shared" si="7"/>
        <v>25</v>
      </c>
      <c r="E42" s="54" t="str">
        <f t="shared" si="6"/>
        <v>Bilbao</v>
      </c>
      <c r="F42" s="54">
        <f t="shared" si="8"/>
        <v>536719</v>
      </c>
      <c r="G42" s="54">
        <f t="shared" si="9"/>
        <v>484154.6</v>
      </c>
    </row>
    <row r="43" spans="1:9" x14ac:dyDescent="0.25">
      <c r="A43" s="54" t="str">
        <f t="shared" si="5"/>
        <v>Bahía de Algeciras</v>
      </c>
      <c r="B43" s="55">
        <f t="shared" si="3"/>
        <v>715146</v>
      </c>
      <c r="C43" s="55">
        <f t="shared" si="4"/>
        <v>676828</v>
      </c>
      <c r="D43" s="55">
        <f t="shared" si="7"/>
        <v>3</v>
      </c>
      <c r="E43" s="54" t="str">
        <f t="shared" si="6"/>
        <v>Las Palmas</v>
      </c>
      <c r="F43" s="54">
        <f t="shared" si="8"/>
        <v>534744</v>
      </c>
      <c r="G43" s="54">
        <f t="shared" si="9"/>
        <v>497729</v>
      </c>
    </row>
    <row r="44" spans="1:9" x14ac:dyDescent="0.25">
      <c r="A44" s="54" t="str">
        <f t="shared" si="5"/>
        <v>Bahía de Cádiz</v>
      </c>
      <c r="B44" s="55">
        <f t="shared" si="3"/>
        <v>169571</v>
      </c>
      <c r="C44" s="55">
        <f t="shared" si="4"/>
        <v>77423</v>
      </c>
      <c r="D44" s="55">
        <f t="shared" si="7"/>
        <v>9</v>
      </c>
      <c r="E44" s="54" t="str">
        <f t="shared" si="6"/>
        <v>Santa Cruz de Tenerife</v>
      </c>
      <c r="F44" s="54">
        <f t="shared" si="8"/>
        <v>394496</v>
      </c>
      <c r="G44" s="54">
        <f t="shared" si="9"/>
        <v>351333</v>
      </c>
    </row>
    <row r="45" spans="1:9" x14ac:dyDescent="0.25">
      <c r="A45" s="54" t="str">
        <f t="shared" si="5"/>
        <v>Baleares</v>
      </c>
      <c r="B45" s="55">
        <f t="shared" si="3"/>
        <v>106928</v>
      </c>
      <c r="C45" s="55">
        <f t="shared" si="4"/>
        <v>91851</v>
      </c>
      <c r="D45" s="55">
        <f t="shared" si="7"/>
        <v>12</v>
      </c>
      <c r="E45" s="54" t="str">
        <f t="shared" si="6"/>
        <v>Vigo</v>
      </c>
      <c r="F45" s="54">
        <f t="shared" si="8"/>
        <v>228407</v>
      </c>
      <c r="G45" s="54">
        <f t="shared" si="9"/>
        <v>218753</v>
      </c>
    </row>
    <row r="46" spans="1:9" x14ac:dyDescent="0.25">
      <c r="A46" s="54" t="str">
        <f t="shared" si="5"/>
        <v>Barcelona</v>
      </c>
      <c r="B46" s="55">
        <f t="shared" si="3"/>
        <v>2054082</v>
      </c>
      <c r="C46" s="55">
        <f t="shared" si="4"/>
        <v>1782809.5119047603</v>
      </c>
      <c r="D46" s="55">
        <f t="shared" si="7"/>
        <v>2</v>
      </c>
      <c r="E46" s="54" t="str">
        <f t="shared" si="6"/>
        <v>Alicante</v>
      </c>
      <c r="F46" s="54">
        <f t="shared" si="8"/>
        <v>171030</v>
      </c>
      <c r="G46" s="54">
        <f t="shared" si="9"/>
        <v>153896</v>
      </c>
    </row>
    <row r="47" spans="1:9" x14ac:dyDescent="0.25">
      <c r="A47" s="54" t="str">
        <f t="shared" si="5"/>
        <v>Bilbao</v>
      </c>
      <c r="B47" s="55">
        <f t="shared" si="3"/>
        <v>536719</v>
      </c>
      <c r="C47" s="55">
        <f t="shared" si="4"/>
        <v>484154.6</v>
      </c>
      <c r="D47" s="55">
        <f t="shared" si="7"/>
        <v>4</v>
      </c>
      <c r="E47" s="54" t="str">
        <f t="shared" si="6"/>
        <v>Bahía de Cádiz</v>
      </c>
      <c r="F47" s="54">
        <f t="shared" si="8"/>
        <v>169571</v>
      </c>
      <c r="G47" s="54">
        <f t="shared" si="9"/>
        <v>77423</v>
      </c>
    </row>
    <row r="48" spans="1:9" x14ac:dyDescent="0.25">
      <c r="A48" s="54" t="str">
        <f t="shared" si="5"/>
        <v>Cartagena</v>
      </c>
      <c r="B48" s="55">
        <f t="shared" si="3"/>
        <v>50511</v>
      </c>
      <c r="C48" s="55">
        <f t="shared" si="4"/>
        <v>56880</v>
      </c>
      <c r="D48" s="55">
        <f t="shared" si="7"/>
        <v>16</v>
      </c>
      <c r="E48" s="54" t="str">
        <f t="shared" si="6"/>
        <v>Sevilla</v>
      </c>
      <c r="F48" s="54">
        <f t="shared" si="8"/>
        <v>135742</v>
      </c>
      <c r="G48" s="54">
        <f t="shared" si="9"/>
        <v>126163</v>
      </c>
    </row>
    <row r="49" spans="1:7" x14ac:dyDescent="0.25">
      <c r="A49" s="54" t="str">
        <f t="shared" si="5"/>
        <v>Castellón</v>
      </c>
      <c r="B49" s="55">
        <f t="shared" si="3"/>
        <v>124095</v>
      </c>
      <c r="C49" s="55">
        <f t="shared" si="4"/>
        <v>127819</v>
      </c>
      <c r="D49" s="55">
        <f t="shared" si="7"/>
        <v>11</v>
      </c>
      <c r="E49" s="54" t="str">
        <f t="shared" si="6"/>
        <v>Castellón</v>
      </c>
      <c r="F49" s="54">
        <f t="shared" si="8"/>
        <v>124095</v>
      </c>
      <c r="G49" s="54">
        <f t="shared" si="9"/>
        <v>127819</v>
      </c>
    </row>
    <row r="50" spans="1:7" x14ac:dyDescent="0.25">
      <c r="A50" s="54" t="str">
        <f t="shared" si="5"/>
        <v>Ceuta</v>
      </c>
      <c r="B50" s="55">
        <f t="shared" si="3"/>
        <v>5872</v>
      </c>
      <c r="C50" s="55">
        <f t="shared" si="4"/>
        <v>6020</v>
      </c>
      <c r="D50" s="55">
        <f t="shared" si="7"/>
        <v>24</v>
      </c>
      <c r="E50" s="54" t="str">
        <f t="shared" si="6"/>
        <v>Baleares</v>
      </c>
      <c r="F50" s="54">
        <f t="shared" si="8"/>
        <v>106928</v>
      </c>
      <c r="G50" s="54">
        <f t="shared" si="9"/>
        <v>91851</v>
      </c>
    </row>
    <row r="51" spans="1:7" x14ac:dyDescent="0.25">
      <c r="A51" s="54" t="str">
        <f t="shared" si="5"/>
        <v>Ferrol-San Cibrao</v>
      </c>
      <c r="B51" s="55">
        <f t="shared" si="3"/>
        <v>16844</v>
      </c>
      <c r="C51" s="55">
        <f t="shared" si="4"/>
        <v>12473</v>
      </c>
      <c r="D51" s="55">
        <f t="shared" si="7"/>
        <v>22</v>
      </c>
      <c r="E51" s="54" t="str">
        <f t="shared" si="6"/>
        <v>Huelva</v>
      </c>
      <c r="F51" s="54">
        <f t="shared" si="8"/>
        <v>80470</v>
      </c>
      <c r="G51" s="54">
        <f t="shared" si="9"/>
        <v>83802</v>
      </c>
    </row>
    <row r="52" spans="1:7" x14ac:dyDescent="0.25">
      <c r="A52" s="54" t="str">
        <f t="shared" si="5"/>
        <v>Gijón</v>
      </c>
      <c r="B52" s="55">
        <f t="shared" si="3"/>
        <v>57398</v>
      </c>
      <c r="C52" s="55">
        <f t="shared" si="4"/>
        <v>84254</v>
      </c>
      <c r="D52" s="55">
        <f t="shared" si="7"/>
        <v>14</v>
      </c>
      <c r="E52" s="54" t="str">
        <f t="shared" si="6"/>
        <v>Gijón</v>
      </c>
      <c r="F52" s="54">
        <f t="shared" si="8"/>
        <v>57398</v>
      </c>
      <c r="G52" s="54">
        <f t="shared" si="9"/>
        <v>84254</v>
      </c>
    </row>
    <row r="53" spans="1:7" x14ac:dyDescent="0.25">
      <c r="A53" s="54" t="str">
        <f t="shared" si="5"/>
        <v>Huelva</v>
      </c>
      <c r="B53" s="55">
        <f t="shared" si="3"/>
        <v>80470</v>
      </c>
      <c r="C53" s="55">
        <f t="shared" si="4"/>
        <v>83802</v>
      </c>
      <c r="D53" s="55">
        <f t="shared" si="7"/>
        <v>13</v>
      </c>
      <c r="E53" s="54" t="str">
        <f t="shared" si="6"/>
        <v>Tarragona</v>
      </c>
      <c r="F53" s="54">
        <f t="shared" si="8"/>
        <v>54404</v>
      </c>
      <c r="G53" s="54">
        <f t="shared" si="9"/>
        <v>42438</v>
      </c>
    </row>
    <row r="54" spans="1:7" x14ac:dyDescent="0.25">
      <c r="A54" s="54" t="str">
        <f t="shared" si="5"/>
        <v>Las Palmas</v>
      </c>
      <c r="B54" s="55">
        <f t="shared" si="3"/>
        <v>534744</v>
      </c>
      <c r="C54" s="55">
        <f t="shared" si="4"/>
        <v>497729</v>
      </c>
      <c r="D54" s="55">
        <f t="shared" si="7"/>
        <v>5</v>
      </c>
      <c r="E54" s="54" t="str">
        <f t="shared" si="6"/>
        <v>Cartagena</v>
      </c>
      <c r="F54" s="54">
        <f t="shared" si="8"/>
        <v>50511</v>
      </c>
      <c r="G54" s="54">
        <f t="shared" si="9"/>
        <v>56880</v>
      </c>
    </row>
    <row r="55" spans="1:7" x14ac:dyDescent="0.25">
      <c r="A55" s="54" t="str">
        <f t="shared" si="5"/>
        <v>Málaga</v>
      </c>
      <c r="B55" s="55">
        <f t="shared" si="3"/>
        <v>25404</v>
      </c>
      <c r="C55" s="55">
        <f t="shared" si="4"/>
        <v>26604</v>
      </c>
      <c r="D55" s="55">
        <f t="shared" si="7"/>
        <v>20</v>
      </c>
      <c r="E55" s="54" t="str">
        <f t="shared" si="6"/>
        <v>Marín y Ría de Pontevedra</v>
      </c>
      <c r="F55" s="54">
        <f t="shared" si="8"/>
        <v>38000</v>
      </c>
      <c r="G55" s="54">
        <f t="shared" si="9"/>
        <v>40575</v>
      </c>
    </row>
    <row r="56" spans="1:7" x14ac:dyDescent="0.25">
      <c r="A56" s="54" t="str">
        <f t="shared" si="5"/>
        <v>Marín y Ría de Pontevedra</v>
      </c>
      <c r="B56" s="55">
        <f t="shared" si="3"/>
        <v>38000</v>
      </c>
      <c r="C56" s="55">
        <f t="shared" si="4"/>
        <v>40575</v>
      </c>
      <c r="D56" s="55">
        <f t="shared" si="7"/>
        <v>17</v>
      </c>
      <c r="E56" s="54" t="str">
        <f t="shared" si="6"/>
        <v>Santander</v>
      </c>
      <c r="F56" s="54">
        <f t="shared" ref="F56:F66" si="10">LOOKUP(E56,$A$39:$A$66,$B$39:$B$66)</f>
        <v>37758</v>
      </c>
      <c r="G56" s="54">
        <f t="shared" si="9"/>
        <v>26111</v>
      </c>
    </row>
    <row r="57" spans="1:7" x14ac:dyDescent="0.25">
      <c r="A57" s="54" t="str">
        <f t="shared" si="5"/>
        <v>Melilla</v>
      </c>
      <c r="B57" s="55">
        <f t="shared" si="3"/>
        <v>7913</v>
      </c>
      <c r="C57" s="55">
        <f t="shared" si="4"/>
        <v>11276</v>
      </c>
      <c r="D57" s="55">
        <f t="shared" si="7"/>
        <v>23</v>
      </c>
      <c r="E57" s="54" t="str">
        <f t="shared" si="6"/>
        <v>Vilagarcía</v>
      </c>
      <c r="F57" s="54">
        <f t="shared" si="10"/>
        <v>33838</v>
      </c>
      <c r="G57" s="54">
        <f t="shared" si="9"/>
        <v>35707</v>
      </c>
    </row>
    <row r="58" spans="1:7" x14ac:dyDescent="0.25">
      <c r="A58" s="54" t="str">
        <f t="shared" si="5"/>
        <v>Motril</v>
      </c>
      <c r="B58" s="55">
        <f t="shared" si="3"/>
        <v>0</v>
      </c>
      <c r="C58" s="55">
        <f t="shared" si="4"/>
        <v>67</v>
      </c>
      <c r="D58" s="55">
        <f t="shared" si="7"/>
        <v>28</v>
      </c>
      <c r="E58" s="54" t="str">
        <f t="shared" si="6"/>
        <v>Málaga</v>
      </c>
      <c r="F58" s="54">
        <f t="shared" si="10"/>
        <v>25404</v>
      </c>
      <c r="G58" s="54">
        <f t="shared" si="9"/>
        <v>26604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4366</v>
      </c>
      <c r="D59" s="55">
        <f t="shared" si="7"/>
        <v>28</v>
      </c>
      <c r="E59" s="54" t="str">
        <f t="shared" si="6"/>
        <v>Almería</v>
      </c>
      <c r="F59" s="54">
        <f t="shared" si="10"/>
        <v>25269</v>
      </c>
      <c r="G59" s="54">
        <f t="shared" si="9"/>
        <v>23869</v>
      </c>
    </row>
    <row r="60" spans="1:7" x14ac:dyDescent="0.25">
      <c r="A60" s="54" t="str">
        <f t="shared" si="5"/>
        <v>Santa Cruz de Tenerife</v>
      </c>
      <c r="B60" s="55">
        <f t="shared" si="3"/>
        <v>394496</v>
      </c>
      <c r="C60" s="55">
        <f t="shared" si="4"/>
        <v>351333</v>
      </c>
      <c r="D60" s="55">
        <f t="shared" si="7"/>
        <v>6</v>
      </c>
      <c r="E60" s="54" t="str">
        <f t="shared" si="6"/>
        <v>Ferrol-San Cibrao</v>
      </c>
      <c r="F60" s="54">
        <f t="shared" si="10"/>
        <v>16844</v>
      </c>
      <c r="G60" s="54">
        <f t="shared" si="9"/>
        <v>12473</v>
      </c>
    </row>
    <row r="61" spans="1:7" x14ac:dyDescent="0.25">
      <c r="A61" s="54" t="str">
        <f t="shared" si="5"/>
        <v>Santander</v>
      </c>
      <c r="B61" s="55">
        <f t="shared" si="3"/>
        <v>37758</v>
      </c>
      <c r="C61" s="55">
        <f t="shared" si="4"/>
        <v>26111</v>
      </c>
      <c r="D61" s="55">
        <f t="shared" si="7"/>
        <v>18</v>
      </c>
      <c r="E61" s="54" t="str">
        <f t="shared" si="6"/>
        <v>Melilla</v>
      </c>
      <c r="F61" s="54">
        <f t="shared" si="10"/>
        <v>7913</v>
      </c>
      <c r="G61" s="54">
        <f t="shared" si="9"/>
        <v>11276</v>
      </c>
    </row>
    <row r="62" spans="1:7" x14ac:dyDescent="0.25">
      <c r="A62" s="54" t="str">
        <f t="shared" si="5"/>
        <v>Sevilla</v>
      </c>
      <c r="B62" s="55">
        <f t="shared" si="3"/>
        <v>135742</v>
      </c>
      <c r="C62" s="55">
        <f t="shared" si="4"/>
        <v>126163</v>
      </c>
      <c r="D62" s="55">
        <f t="shared" si="7"/>
        <v>10</v>
      </c>
      <c r="E62" s="54" t="str">
        <f t="shared" si="6"/>
        <v>Ceuta</v>
      </c>
      <c r="F62" s="54">
        <f t="shared" si="10"/>
        <v>5872</v>
      </c>
      <c r="G62" s="54">
        <f t="shared" si="9"/>
        <v>6020</v>
      </c>
    </row>
    <row r="63" spans="1:7" x14ac:dyDescent="0.25">
      <c r="A63" s="54" t="str">
        <f t="shared" si="5"/>
        <v>Tarragona</v>
      </c>
      <c r="B63" s="55">
        <f t="shared" si="3"/>
        <v>54404</v>
      </c>
      <c r="C63" s="55">
        <f t="shared" si="4"/>
        <v>42438</v>
      </c>
      <c r="D63" s="55">
        <f t="shared" si="7"/>
        <v>15</v>
      </c>
      <c r="E63" s="54" t="str">
        <f t="shared" si="6"/>
        <v>Avilés</v>
      </c>
      <c r="F63" s="54">
        <f t="shared" si="10"/>
        <v>22</v>
      </c>
      <c r="G63" s="54">
        <f t="shared" si="9"/>
        <v>0</v>
      </c>
    </row>
    <row r="64" spans="1:7" x14ac:dyDescent="0.25">
      <c r="A64" s="54" t="str">
        <f t="shared" si="5"/>
        <v>Valencia</v>
      </c>
      <c r="B64" s="55">
        <f t="shared" si="3"/>
        <v>2716597</v>
      </c>
      <c r="C64" s="55">
        <f t="shared" si="4"/>
        <v>2367515</v>
      </c>
      <c r="D64" s="55">
        <f t="shared" si="7"/>
        <v>1</v>
      </c>
      <c r="E64" s="54" t="str">
        <f t="shared" si="6"/>
        <v>A Coruña</v>
      </c>
      <c r="F64" s="54">
        <f t="shared" si="10"/>
        <v>3</v>
      </c>
      <c r="G64" s="54">
        <f t="shared" si="9"/>
        <v>3</v>
      </c>
    </row>
    <row r="65" spans="1:7" x14ac:dyDescent="0.25">
      <c r="A65" s="54" t="str">
        <f t="shared" si="5"/>
        <v>Vigo</v>
      </c>
      <c r="B65" s="55">
        <f t="shared" si="3"/>
        <v>228407</v>
      </c>
      <c r="C65" s="55">
        <f t="shared" si="4"/>
        <v>218753</v>
      </c>
      <c r="D65" s="55">
        <f t="shared" si="7"/>
        <v>7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33838</v>
      </c>
      <c r="C66" s="55">
        <f t="shared" si="4"/>
        <v>35707</v>
      </c>
      <c r="D66" s="55">
        <f t="shared" si="7"/>
        <v>19</v>
      </c>
      <c r="E66" s="54" t="str">
        <f t="shared" si="6"/>
        <v>Motril</v>
      </c>
      <c r="F66" s="54">
        <f t="shared" si="10"/>
        <v>0</v>
      </c>
      <c r="G66" s="54">
        <f t="shared" si="9"/>
        <v>67</v>
      </c>
    </row>
    <row r="67" spans="1:7" x14ac:dyDescent="0.25">
      <c r="A67" s="56"/>
      <c r="B67" s="56"/>
      <c r="C67" s="56"/>
      <c r="D67" s="56"/>
      <c r="E67" s="56"/>
      <c r="F67" s="56"/>
      <c r="G67" s="54"/>
    </row>
    <row r="68" spans="1:7" x14ac:dyDescent="0.25">
      <c r="A68" s="64"/>
      <c r="B68" s="65"/>
      <c r="C68" s="65"/>
      <c r="D68" s="65"/>
      <c r="E68" s="65"/>
      <c r="F68" s="66"/>
      <c r="G68" s="5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113</v>
      </c>
    </row>
    <row r="2" spans="1:12" s="40" customFormat="1" ht="21" x14ac:dyDescent="0.25">
      <c r="I2" s="40" t="s">
        <v>127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5703</v>
      </c>
      <c r="D7" s="2">
        <v>6586</v>
      </c>
      <c r="E7" s="2">
        <v>30177</v>
      </c>
      <c r="F7" s="45">
        <f t="shared" ref="F7:F34" si="0">((E7*100)/D7)-100</f>
        <v>358.19921044640148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10894</v>
      </c>
      <c r="D8" s="3">
        <v>22340</v>
      </c>
      <c r="E8" s="3">
        <v>66709</v>
      </c>
      <c r="F8" s="48">
        <f t="shared" si="0"/>
        <v>198.6078782452999</v>
      </c>
      <c r="G8" s="46"/>
      <c r="H8" s="46"/>
      <c r="I8" s="46"/>
    </row>
    <row r="9" spans="1:12" x14ac:dyDescent="0.25">
      <c r="A9" s="44" t="s">
        <v>137</v>
      </c>
      <c r="B9" s="2">
        <v>3501</v>
      </c>
      <c r="C9" s="2">
        <v>17258</v>
      </c>
      <c r="D9" s="2">
        <v>127024</v>
      </c>
      <c r="E9" s="2">
        <v>73763</v>
      </c>
      <c r="F9" s="45">
        <f t="shared" si="0"/>
        <v>-41.929871520342616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137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79964</v>
      </c>
      <c r="C11" s="2">
        <v>135163</v>
      </c>
      <c r="D11" s="2">
        <v>1545826</v>
      </c>
      <c r="E11" s="2">
        <v>1311506</v>
      </c>
      <c r="F11" s="45">
        <f t="shared" si="0"/>
        <v>-15.15823902560831</v>
      </c>
      <c r="G11" s="46"/>
      <c r="H11" s="46"/>
      <c r="I11" s="46"/>
    </row>
    <row r="12" spans="1:12" x14ac:dyDescent="0.25">
      <c r="A12" s="47" t="s">
        <v>140</v>
      </c>
      <c r="B12" s="3">
        <v>944</v>
      </c>
      <c r="C12" s="3">
        <v>21050</v>
      </c>
      <c r="D12" s="3">
        <v>56385</v>
      </c>
      <c r="E12" s="3">
        <v>151952</v>
      </c>
      <c r="F12" s="48">
        <f t="shared" si="0"/>
        <v>169.49011261860426</v>
      </c>
      <c r="G12" s="46"/>
      <c r="H12" s="46"/>
      <c r="I12" s="46"/>
    </row>
    <row r="13" spans="1:12" x14ac:dyDescent="0.25">
      <c r="A13" s="44" t="s">
        <v>141</v>
      </c>
      <c r="B13" s="2">
        <v>158417</v>
      </c>
      <c r="C13" s="2">
        <v>266935</v>
      </c>
      <c r="D13" s="2">
        <v>3782911</v>
      </c>
      <c r="E13" s="2">
        <v>6013613</v>
      </c>
      <c r="F13" s="45">
        <f t="shared" si="0"/>
        <v>58.967868924222643</v>
      </c>
      <c r="G13" s="46"/>
      <c r="H13" s="46"/>
      <c r="I13" s="46"/>
    </row>
    <row r="14" spans="1:12" x14ac:dyDescent="0.25">
      <c r="A14" s="47" t="s">
        <v>142</v>
      </c>
      <c r="B14" s="3">
        <v>31966</v>
      </c>
      <c r="C14" s="3">
        <v>100400</v>
      </c>
      <c r="D14" s="3">
        <v>857966</v>
      </c>
      <c r="E14" s="3">
        <v>1498817</v>
      </c>
      <c r="F14" s="48">
        <f t="shared" si="0"/>
        <v>74.694218652021164</v>
      </c>
      <c r="G14" s="46"/>
      <c r="H14" s="46"/>
      <c r="I14" s="46"/>
    </row>
    <row r="15" spans="1:12" x14ac:dyDescent="0.25">
      <c r="A15" s="44" t="s">
        <v>143</v>
      </c>
      <c r="B15" s="2">
        <v>524</v>
      </c>
      <c r="C15" s="2">
        <v>3348</v>
      </c>
      <c r="D15" s="2">
        <v>45583</v>
      </c>
      <c r="E15" s="2">
        <v>73853</v>
      </c>
      <c r="F15" s="45">
        <f t="shared" si="0"/>
        <v>62.018735054735316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7319</v>
      </c>
      <c r="D16" s="3">
        <v>18862</v>
      </c>
      <c r="E16" s="3">
        <v>70087</v>
      </c>
      <c r="F16" s="48">
        <f t="shared" si="0"/>
        <v>271.57777542148233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1077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49274</v>
      </c>
      <c r="C18" s="3">
        <v>102851</v>
      </c>
      <c r="D18" s="3">
        <v>786289</v>
      </c>
      <c r="E18" s="3">
        <v>943457</v>
      </c>
      <c r="F18" s="48">
        <f t="shared" si="0"/>
        <v>19.988579262841014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3040</v>
      </c>
      <c r="E19" s="2">
        <v>3096</v>
      </c>
      <c r="F19" s="45">
        <f t="shared" si="0"/>
        <v>1.8421052631578902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3558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2137</v>
      </c>
      <c r="C21" s="2">
        <v>4169</v>
      </c>
      <c r="D21" s="2">
        <v>40845</v>
      </c>
      <c r="E21" s="2">
        <v>48692</v>
      </c>
      <c r="F21" s="45">
        <f t="shared" si="0"/>
        <v>19.211653813196236</v>
      </c>
      <c r="G21" s="46"/>
      <c r="H21" s="46"/>
      <c r="I21" s="46"/>
    </row>
    <row r="22" spans="1:9" x14ac:dyDescent="0.25">
      <c r="A22" s="47" t="s">
        <v>150</v>
      </c>
      <c r="B22" s="3">
        <v>123321</v>
      </c>
      <c r="C22" s="3">
        <v>252152</v>
      </c>
      <c r="D22" s="3">
        <v>1590002</v>
      </c>
      <c r="E22" s="3">
        <v>1727945</v>
      </c>
      <c r="F22" s="48">
        <f t="shared" si="0"/>
        <v>8.6756494645918707</v>
      </c>
      <c r="G22" s="46"/>
      <c r="H22" s="46"/>
      <c r="I22" s="46"/>
    </row>
    <row r="23" spans="1:9" x14ac:dyDescent="0.25">
      <c r="A23" s="44" t="s">
        <v>151</v>
      </c>
      <c r="B23" s="2">
        <v>9568</v>
      </c>
      <c r="C23" s="2">
        <v>30507</v>
      </c>
      <c r="D23" s="2">
        <v>214219</v>
      </c>
      <c r="E23" s="2">
        <v>305346</v>
      </c>
      <c r="F23" s="45">
        <f t="shared" si="0"/>
        <v>42.53917719716739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11959</v>
      </c>
      <c r="C25" s="2">
        <v>31950</v>
      </c>
      <c r="D25" s="2">
        <v>234536</v>
      </c>
      <c r="E25" s="2">
        <v>265474</v>
      </c>
      <c r="F25" s="45">
        <f t="shared" si="0"/>
        <v>13.191151891394071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4438</v>
      </c>
      <c r="D26" s="3">
        <v>18014</v>
      </c>
      <c r="E26" s="3">
        <v>39527</v>
      </c>
      <c r="F26" s="48">
        <f t="shared" si="0"/>
        <v>119.42378150327522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137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257219</v>
      </c>
      <c r="C28" s="3">
        <v>594470</v>
      </c>
      <c r="D28" s="3">
        <v>3488716</v>
      </c>
      <c r="E28" s="3">
        <v>4553977</v>
      </c>
      <c r="F28" s="48">
        <f t="shared" si="0"/>
        <v>30.534471708215847</v>
      </c>
      <c r="G28" s="46"/>
      <c r="H28" s="46"/>
      <c r="I28" s="46"/>
    </row>
    <row r="29" spans="1:9" x14ac:dyDescent="0.25">
      <c r="A29" s="44" t="s">
        <v>157</v>
      </c>
      <c r="B29" s="2">
        <v>4944</v>
      </c>
      <c r="C29" s="2">
        <v>8175</v>
      </c>
      <c r="D29" s="2">
        <v>73244</v>
      </c>
      <c r="E29" s="2">
        <v>120467</v>
      </c>
      <c r="F29" s="45">
        <f t="shared" si="0"/>
        <v>64.473540494784544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870</v>
      </c>
      <c r="D30" s="3">
        <v>906</v>
      </c>
      <c r="E30" s="3">
        <v>4647</v>
      </c>
      <c r="F30" s="48">
        <f t="shared" si="0"/>
        <v>412.91390728476824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69</v>
      </c>
      <c r="D31" s="2">
        <v>1463</v>
      </c>
      <c r="E31" s="2">
        <v>1895</v>
      </c>
      <c r="F31" s="45">
        <f t="shared" si="0"/>
        <v>29.528366370471645</v>
      </c>
      <c r="G31" s="46"/>
      <c r="H31" s="46"/>
      <c r="I31" s="46"/>
    </row>
    <row r="32" spans="1:9" x14ac:dyDescent="0.25">
      <c r="A32" s="47" t="s">
        <v>160</v>
      </c>
      <c r="B32" s="3">
        <v>24615</v>
      </c>
      <c r="C32" s="3">
        <v>52152</v>
      </c>
      <c r="D32" s="3">
        <v>419121</v>
      </c>
      <c r="E32" s="3">
        <v>635689</v>
      </c>
      <c r="F32" s="48">
        <f t="shared" si="0"/>
        <v>51.671951536668416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4707</v>
      </c>
      <c r="D33" s="2">
        <v>9425</v>
      </c>
      <c r="E33" s="2">
        <v>34656</v>
      </c>
      <c r="F33" s="45">
        <f t="shared" si="0"/>
        <v>267.70291777188328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1166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758353</v>
      </c>
      <c r="C35" s="50">
        <f t="shared" ref="C35:E35" si="1">SUM(C7:C34)</f>
        <v>1654580</v>
      </c>
      <c r="D35" s="50">
        <f>SUM(D7:D34)</f>
        <v>13343303</v>
      </c>
      <c r="E35" s="50">
        <f t="shared" si="1"/>
        <v>17981420</v>
      </c>
      <c r="F35" s="51">
        <f t="shared" ref="F35" si="2">((E35*100)/D35)-100</f>
        <v>34.759886663744339</v>
      </c>
      <c r="G35" s="46"/>
      <c r="H35" s="46"/>
      <c r="I35" s="46"/>
    </row>
    <row r="36" spans="1:9" x14ac:dyDescent="0.25">
      <c r="A36" s="52" t="s">
        <v>88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30177</v>
      </c>
      <c r="C39" s="55">
        <f t="shared" ref="C39:C66" si="6">D7</f>
        <v>6586</v>
      </c>
      <c r="D39" s="55">
        <f>_xlfn.RANK.EQ(B39,$B$39:$B$66)+COUNTIF($B$39:$B$66,B39)-1</f>
        <v>19</v>
      </c>
      <c r="E39" s="54" t="str">
        <f t="shared" ref="E39:E66" si="7">INDEX($A$39:$B$66,MATCH(ROW()-38,$D$39:$D$66,0),1)</f>
        <v>Baleares</v>
      </c>
      <c r="F39" s="54">
        <f>LOOKUP(E39,$A$39:$A$66,$B$39:$B$66)</f>
        <v>6013613</v>
      </c>
      <c r="G39" s="54">
        <f>LOOKUP(E39,$A$39:$A$66,$C$39:$C$66)</f>
        <v>3782911</v>
      </c>
    </row>
    <row r="40" spans="1:9" x14ac:dyDescent="0.25">
      <c r="A40" s="54" t="str">
        <f t="shared" si="5"/>
        <v>Alicante</v>
      </c>
      <c r="B40" s="55">
        <f t="shared" si="3"/>
        <v>66709</v>
      </c>
      <c r="C40" s="55">
        <f t="shared" si="6"/>
        <v>22340</v>
      </c>
      <c r="D40" s="55">
        <f t="shared" ref="D40:D66" si="8">_xlfn.RANK.EQ(B40,$B$39:$B$66)+COUNTIF($B$39:$B$66,B40)-1</f>
        <v>15</v>
      </c>
      <c r="E40" s="54" t="str">
        <f t="shared" si="7"/>
        <v>Santa Cruz de Tenerife</v>
      </c>
      <c r="F40" s="54">
        <f t="shared" ref="F40:F55" si="9">LOOKUP(E40,$A$39:$A$66,$B$39:$B$66)</f>
        <v>4553977</v>
      </c>
      <c r="G40" s="54">
        <f t="shared" ref="G40:G66" si="10">LOOKUP(E40,$A$39:$A$66,$C$39:$C$66)</f>
        <v>3488716</v>
      </c>
    </row>
    <row r="41" spans="1:9" x14ac:dyDescent="0.25">
      <c r="A41" s="54" t="str">
        <f t="shared" si="5"/>
        <v>Almería</v>
      </c>
      <c r="B41" s="55">
        <f t="shared" si="3"/>
        <v>73763</v>
      </c>
      <c r="C41" s="55">
        <f t="shared" si="6"/>
        <v>127024</v>
      </c>
      <c r="D41" s="55">
        <f t="shared" si="8"/>
        <v>13</v>
      </c>
      <c r="E41" s="54" t="str">
        <f t="shared" si="7"/>
        <v>Las Palmas</v>
      </c>
      <c r="F41" s="54">
        <f t="shared" si="9"/>
        <v>1727945</v>
      </c>
      <c r="G41" s="54">
        <f t="shared" si="10"/>
        <v>1590002</v>
      </c>
    </row>
    <row r="42" spans="1:9" x14ac:dyDescent="0.25">
      <c r="A42" s="54" t="str">
        <f t="shared" si="5"/>
        <v>Avilés</v>
      </c>
      <c r="B42" s="55">
        <f t="shared" si="3"/>
        <v>137</v>
      </c>
      <c r="C42" s="55">
        <f t="shared" si="6"/>
        <v>0</v>
      </c>
      <c r="D42" s="55">
        <f t="shared" si="8"/>
        <v>27</v>
      </c>
      <c r="E42" s="54" t="str">
        <f t="shared" si="7"/>
        <v>Barcelona</v>
      </c>
      <c r="F42" s="54">
        <f t="shared" si="9"/>
        <v>1498817</v>
      </c>
      <c r="G42" s="54">
        <f t="shared" si="10"/>
        <v>857966</v>
      </c>
    </row>
    <row r="43" spans="1:9" x14ac:dyDescent="0.25">
      <c r="A43" s="54" t="str">
        <f t="shared" si="5"/>
        <v>Bahía de Algeciras</v>
      </c>
      <c r="B43" s="55">
        <f t="shared" si="3"/>
        <v>1311506</v>
      </c>
      <c r="C43" s="55">
        <f t="shared" si="6"/>
        <v>1545826</v>
      </c>
      <c r="D43" s="55">
        <f t="shared" si="8"/>
        <v>5</v>
      </c>
      <c r="E43" s="54" t="str">
        <f t="shared" si="7"/>
        <v>Bahía de Algeciras</v>
      </c>
      <c r="F43" s="54">
        <f t="shared" si="9"/>
        <v>1311506</v>
      </c>
      <c r="G43" s="54">
        <f t="shared" si="10"/>
        <v>1545826</v>
      </c>
    </row>
    <row r="44" spans="1:9" x14ac:dyDescent="0.25">
      <c r="A44" s="54" t="str">
        <f t="shared" si="5"/>
        <v>Bahía de Cádiz</v>
      </c>
      <c r="B44" s="55">
        <f t="shared" si="3"/>
        <v>151952</v>
      </c>
      <c r="C44" s="55">
        <f t="shared" si="6"/>
        <v>56385</v>
      </c>
      <c r="D44" s="55">
        <f t="shared" si="8"/>
        <v>10</v>
      </c>
      <c r="E44" s="54" t="str">
        <f t="shared" si="7"/>
        <v>Ceuta</v>
      </c>
      <c r="F44" s="54">
        <f t="shared" si="9"/>
        <v>943457</v>
      </c>
      <c r="G44" s="54">
        <f t="shared" si="10"/>
        <v>786289</v>
      </c>
    </row>
    <row r="45" spans="1:9" x14ac:dyDescent="0.25">
      <c r="A45" s="54" t="str">
        <f t="shared" si="5"/>
        <v>Baleares</v>
      </c>
      <c r="B45" s="55">
        <f t="shared" si="3"/>
        <v>6013613</v>
      </c>
      <c r="C45" s="55">
        <f t="shared" si="6"/>
        <v>3782911</v>
      </c>
      <c r="D45" s="55">
        <f t="shared" si="8"/>
        <v>1</v>
      </c>
      <c r="E45" s="54" t="str">
        <f t="shared" si="7"/>
        <v>Valencia</v>
      </c>
      <c r="F45" s="54">
        <f t="shared" si="9"/>
        <v>635689</v>
      </c>
      <c r="G45" s="54">
        <f t="shared" si="10"/>
        <v>419121</v>
      </c>
    </row>
    <row r="46" spans="1:9" x14ac:dyDescent="0.25">
      <c r="A46" s="54" t="str">
        <f t="shared" si="5"/>
        <v>Barcelona</v>
      </c>
      <c r="B46" s="55">
        <f t="shared" si="3"/>
        <v>1498817</v>
      </c>
      <c r="C46" s="55">
        <f t="shared" si="6"/>
        <v>857966</v>
      </c>
      <c r="D46" s="55">
        <f t="shared" si="8"/>
        <v>4</v>
      </c>
      <c r="E46" s="54" t="str">
        <f t="shared" si="7"/>
        <v>Málaga</v>
      </c>
      <c r="F46" s="54">
        <f t="shared" si="9"/>
        <v>305346</v>
      </c>
      <c r="G46" s="54">
        <f t="shared" si="10"/>
        <v>214219</v>
      </c>
    </row>
    <row r="47" spans="1:9" x14ac:dyDescent="0.25">
      <c r="A47" s="54" t="str">
        <f t="shared" si="5"/>
        <v>Bilbao</v>
      </c>
      <c r="B47" s="55">
        <f t="shared" si="3"/>
        <v>73853</v>
      </c>
      <c r="C47" s="55">
        <f t="shared" si="6"/>
        <v>45583</v>
      </c>
      <c r="D47" s="55">
        <f t="shared" si="8"/>
        <v>12</v>
      </c>
      <c r="E47" s="54" t="str">
        <f t="shared" si="7"/>
        <v>Melilla</v>
      </c>
      <c r="F47" s="54">
        <f t="shared" si="9"/>
        <v>265474</v>
      </c>
      <c r="G47" s="54">
        <f t="shared" si="10"/>
        <v>234536</v>
      </c>
    </row>
    <row r="48" spans="1:9" x14ac:dyDescent="0.25">
      <c r="A48" s="54" t="str">
        <f t="shared" si="5"/>
        <v>Cartagena</v>
      </c>
      <c r="B48" s="55">
        <f t="shared" si="3"/>
        <v>70087</v>
      </c>
      <c r="C48" s="55">
        <f t="shared" si="6"/>
        <v>18862</v>
      </c>
      <c r="D48" s="55">
        <f t="shared" si="8"/>
        <v>14</v>
      </c>
      <c r="E48" s="54" t="str">
        <f t="shared" si="7"/>
        <v>Bahía de Cádiz</v>
      </c>
      <c r="F48" s="54">
        <f t="shared" si="9"/>
        <v>151952</v>
      </c>
      <c r="G48" s="54">
        <f t="shared" si="10"/>
        <v>56385</v>
      </c>
    </row>
    <row r="49" spans="1:7" x14ac:dyDescent="0.25">
      <c r="A49" s="54" t="str">
        <f t="shared" si="5"/>
        <v>Castellón</v>
      </c>
      <c r="B49" s="55">
        <f t="shared" si="3"/>
        <v>1077</v>
      </c>
      <c r="C49" s="55">
        <f t="shared" si="6"/>
        <v>0</v>
      </c>
      <c r="D49" s="55">
        <f t="shared" si="8"/>
        <v>25</v>
      </c>
      <c r="E49" s="54" t="str">
        <f t="shared" si="7"/>
        <v>Santander</v>
      </c>
      <c r="F49" s="54">
        <f t="shared" si="9"/>
        <v>120467</v>
      </c>
      <c r="G49" s="54">
        <f t="shared" si="10"/>
        <v>73244</v>
      </c>
    </row>
    <row r="50" spans="1:7" x14ac:dyDescent="0.25">
      <c r="A50" s="54" t="str">
        <f t="shared" si="5"/>
        <v>Ceuta</v>
      </c>
      <c r="B50" s="55">
        <f t="shared" si="3"/>
        <v>943457</v>
      </c>
      <c r="C50" s="55">
        <f t="shared" si="6"/>
        <v>786289</v>
      </c>
      <c r="D50" s="55">
        <f t="shared" si="8"/>
        <v>6</v>
      </c>
      <c r="E50" s="54" t="str">
        <f t="shared" si="7"/>
        <v>Bilbao</v>
      </c>
      <c r="F50" s="54">
        <f t="shared" si="9"/>
        <v>73853</v>
      </c>
      <c r="G50" s="54">
        <f t="shared" si="10"/>
        <v>45583</v>
      </c>
    </row>
    <row r="51" spans="1:7" x14ac:dyDescent="0.25">
      <c r="A51" s="54" t="str">
        <f t="shared" si="5"/>
        <v>Ferrol-San Cibrao</v>
      </c>
      <c r="B51" s="55">
        <f t="shared" si="3"/>
        <v>3096</v>
      </c>
      <c r="C51" s="55">
        <f t="shared" si="6"/>
        <v>3040</v>
      </c>
      <c r="D51" s="55">
        <f t="shared" si="8"/>
        <v>22</v>
      </c>
      <c r="E51" s="54" t="str">
        <f t="shared" si="7"/>
        <v>Almería</v>
      </c>
      <c r="F51" s="54">
        <f t="shared" si="9"/>
        <v>73763</v>
      </c>
      <c r="G51" s="54">
        <f t="shared" si="10"/>
        <v>127024</v>
      </c>
    </row>
    <row r="52" spans="1:7" x14ac:dyDescent="0.25">
      <c r="A52" s="54" t="str">
        <f t="shared" si="5"/>
        <v>Gijón</v>
      </c>
      <c r="B52" s="55">
        <f t="shared" si="3"/>
        <v>3558</v>
      </c>
      <c r="C52" s="55">
        <f t="shared" si="6"/>
        <v>0</v>
      </c>
      <c r="D52" s="55">
        <f t="shared" si="8"/>
        <v>21</v>
      </c>
      <c r="E52" s="54" t="str">
        <f t="shared" si="7"/>
        <v>Cartagena</v>
      </c>
      <c r="F52" s="54">
        <f t="shared" si="9"/>
        <v>70087</v>
      </c>
      <c r="G52" s="54">
        <f t="shared" si="10"/>
        <v>18862</v>
      </c>
    </row>
    <row r="53" spans="1:7" x14ac:dyDescent="0.25">
      <c r="A53" s="54" t="str">
        <f t="shared" si="5"/>
        <v>Huelva</v>
      </c>
      <c r="B53" s="55">
        <f t="shared" si="3"/>
        <v>48692</v>
      </c>
      <c r="C53" s="55">
        <f t="shared" si="6"/>
        <v>40845</v>
      </c>
      <c r="D53" s="55">
        <f t="shared" si="8"/>
        <v>16</v>
      </c>
      <c r="E53" s="54" t="str">
        <f t="shared" si="7"/>
        <v>Alicante</v>
      </c>
      <c r="F53" s="54">
        <f t="shared" si="9"/>
        <v>66709</v>
      </c>
      <c r="G53" s="54">
        <f t="shared" si="10"/>
        <v>22340</v>
      </c>
    </row>
    <row r="54" spans="1:7" x14ac:dyDescent="0.25">
      <c r="A54" s="54" t="str">
        <f t="shared" si="5"/>
        <v>Las Palmas</v>
      </c>
      <c r="B54" s="55">
        <f t="shared" si="3"/>
        <v>1727945</v>
      </c>
      <c r="C54" s="55">
        <f t="shared" si="6"/>
        <v>1590002</v>
      </c>
      <c r="D54" s="55">
        <f t="shared" si="8"/>
        <v>3</v>
      </c>
      <c r="E54" s="54" t="str">
        <f t="shared" si="7"/>
        <v>Huelva</v>
      </c>
      <c r="F54" s="54">
        <f t="shared" si="9"/>
        <v>48692</v>
      </c>
      <c r="G54" s="54">
        <f t="shared" si="10"/>
        <v>40845</v>
      </c>
    </row>
    <row r="55" spans="1:7" x14ac:dyDescent="0.25">
      <c r="A55" s="54" t="str">
        <f t="shared" si="5"/>
        <v>Málaga</v>
      </c>
      <c r="B55" s="55">
        <f t="shared" si="3"/>
        <v>305346</v>
      </c>
      <c r="C55" s="55">
        <f t="shared" si="6"/>
        <v>214219</v>
      </c>
      <c r="D55" s="55">
        <f t="shared" si="8"/>
        <v>8</v>
      </c>
      <c r="E55" s="54" t="str">
        <f t="shared" si="7"/>
        <v>Motril</v>
      </c>
      <c r="F55" s="54">
        <f t="shared" si="9"/>
        <v>39527</v>
      </c>
      <c r="G55" s="54">
        <f t="shared" si="10"/>
        <v>18014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6"/>
        <v>0</v>
      </c>
      <c r="D56" s="55">
        <f t="shared" si="8"/>
        <v>28</v>
      </c>
      <c r="E56" s="54" t="str">
        <f t="shared" si="7"/>
        <v>Vigo</v>
      </c>
      <c r="F56" s="54">
        <f t="shared" ref="F56:F66" si="11">LOOKUP(E56,$A$39:$A$66,$B$39:$B$66)</f>
        <v>34656</v>
      </c>
      <c r="G56" s="54">
        <f t="shared" si="10"/>
        <v>9425</v>
      </c>
    </row>
    <row r="57" spans="1:7" x14ac:dyDescent="0.25">
      <c r="A57" s="54" t="str">
        <f t="shared" si="5"/>
        <v>Melilla</v>
      </c>
      <c r="B57" s="55">
        <f t="shared" si="3"/>
        <v>265474</v>
      </c>
      <c r="C57" s="55">
        <f t="shared" si="6"/>
        <v>234536</v>
      </c>
      <c r="D57" s="55">
        <f t="shared" si="8"/>
        <v>9</v>
      </c>
      <c r="E57" s="54" t="str">
        <f t="shared" si="7"/>
        <v>A Coruña</v>
      </c>
      <c r="F57" s="54">
        <f t="shared" si="11"/>
        <v>30177</v>
      </c>
      <c r="G57" s="54">
        <f t="shared" si="10"/>
        <v>6586</v>
      </c>
    </row>
    <row r="58" spans="1:7" x14ac:dyDescent="0.25">
      <c r="A58" s="54" t="str">
        <f t="shared" si="5"/>
        <v>Motril</v>
      </c>
      <c r="B58" s="55">
        <f t="shared" si="3"/>
        <v>39527</v>
      </c>
      <c r="C58" s="55">
        <f t="shared" si="6"/>
        <v>18014</v>
      </c>
      <c r="D58" s="55">
        <f t="shared" si="8"/>
        <v>17</v>
      </c>
      <c r="E58" s="54" t="str">
        <f t="shared" si="7"/>
        <v>Sevilla</v>
      </c>
      <c r="F58" s="54">
        <f t="shared" si="11"/>
        <v>4647</v>
      </c>
      <c r="G58" s="54">
        <f t="shared" si="10"/>
        <v>906</v>
      </c>
    </row>
    <row r="59" spans="1:7" x14ac:dyDescent="0.25">
      <c r="A59" s="54" t="str">
        <f t="shared" si="5"/>
        <v>Pasaia</v>
      </c>
      <c r="B59" s="55">
        <f t="shared" si="3"/>
        <v>137</v>
      </c>
      <c r="C59" s="55">
        <f t="shared" si="6"/>
        <v>0</v>
      </c>
      <c r="D59" s="55">
        <f t="shared" si="8"/>
        <v>27</v>
      </c>
      <c r="E59" s="54" t="str">
        <f t="shared" si="7"/>
        <v>Gijón</v>
      </c>
      <c r="F59" s="54">
        <f t="shared" si="11"/>
        <v>3558</v>
      </c>
      <c r="G59" s="54">
        <f t="shared" si="10"/>
        <v>0</v>
      </c>
    </row>
    <row r="60" spans="1:7" x14ac:dyDescent="0.25">
      <c r="A60" s="54" t="str">
        <f t="shared" si="5"/>
        <v>Santa Cruz de Tenerife</v>
      </c>
      <c r="B60" s="55">
        <f t="shared" si="3"/>
        <v>4553977</v>
      </c>
      <c r="C60" s="55">
        <f t="shared" si="6"/>
        <v>3488716</v>
      </c>
      <c r="D60" s="55">
        <f t="shared" si="8"/>
        <v>2</v>
      </c>
      <c r="E60" s="54" t="str">
        <f t="shared" si="7"/>
        <v>Ferrol-San Cibrao</v>
      </c>
      <c r="F60" s="54">
        <f t="shared" si="11"/>
        <v>3096</v>
      </c>
      <c r="G60" s="54">
        <f t="shared" si="10"/>
        <v>3040</v>
      </c>
    </row>
    <row r="61" spans="1:7" x14ac:dyDescent="0.25">
      <c r="A61" s="54" t="str">
        <f t="shared" si="5"/>
        <v>Santander</v>
      </c>
      <c r="B61" s="55">
        <f t="shared" si="3"/>
        <v>120467</v>
      </c>
      <c r="C61" s="55">
        <f t="shared" si="6"/>
        <v>73244</v>
      </c>
      <c r="D61" s="55">
        <f t="shared" si="8"/>
        <v>11</v>
      </c>
      <c r="E61" s="54" t="str">
        <f t="shared" si="7"/>
        <v>Tarragona</v>
      </c>
      <c r="F61" s="54">
        <f t="shared" si="11"/>
        <v>1895</v>
      </c>
      <c r="G61" s="54">
        <f t="shared" si="10"/>
        <v>1463</v>
      </c>
    </row>
    <row r="62" spans="1:7" x14ac:dyDescent="0.25">
      <c r="A62" s="54" t="str">
        <f t="shared" si="5"/>
        <v>Sevilla</v>
      </c>
      <c r="B62" s="55">
        <f t="shared" si="3"/>
        <v>4647</v>
      </c>
      <c r="C62" s="55">
        <f t="shared" si="6"/>
        <v>906</v>
      </c>
      <c r="D62" s="55">
        <f t="shared" si="8"/>
        <v>20</v>
      </c>
      <c r="E62" s="54" t="str">
        <f t="shared" si="7"/>
        <v>Vilagarcía</v>
      </c>
      <c r="F62" s="54">
        <f t="shared" si="11"/>
        <v>1166</v>
      </c>
      <c r="G62" s="54">
        <f t="shared" si="10"/>
        <v>0</v>
      </c>
    </row>
    <row r="63" spans="1:7" x14ac:dyDescent="0.25">
      <c r="A63" s="54" t="str">
        <f t="shared" si="5"/>
        <v>Tarragona</v>
      </c>
      <c r="B63" s="55">
        <f t="shared" si="3"/>
        <v>1895</v>
      </c>
      <c r="C63" s="55">
        <f t="shared" si="6"/>
        <v>1463</v>
      </c>
      <c r="D63" s="55">
        <f t="shared" si="8"/>
        <v>23</v>
      </c>
      <c r="E63" s="54" t="str">
        <f t="shared" si="7"/>
        <v>Castellón</v>
      </c>
      <c r="F63" s="54">
        <f t="shared" si="11"/>
        <v>1077</v>
      </c>
      <c r="G63" s="54">
        <f t="shared" si="10"/>
        <v>0</v>
      </c>
    </row>
    <row r="64" spans="1:7" x14ac:dyDescent="0.25">
      <c r="A64" s="54" t="str">
        <f t="shared" si="5"/>
        <v>Valencia</v>
      </c>
      <c r="B64" s="55">
        <f t="shared" si="3"/>
        <v>635689</v>
      </c>
      <c r="C64" s="55">
        <f t="shared" si="6"/>
        <v>419121</v>
      </c>
      <c r="D64" s="55">
        <f t="shared" si="8"/>
        <v>7</v>
      </c>
      <c r="E64" s="54" t="e">
        <f t="shared" si="7"/>
        <v>#N/A</v>
      </c>
      <c r="F64" s="54" t="e">
        <f t="shared" si="11"/>
        <v>#N/A</v>
      </c>
      <c r="G64" s="54" t="e">
        <f t="shared" si="10"/>
        <v>#N/A</v>
      </c>
    </row>
    <row r="65" spans="1:7" x14ac:dyDescent="0.25">
      <c r="A65" s="54" t="str">
        <f t="shared" si="5"/>
        <v>Vigo</v>
      </c>
      <c r="B65" s="55">
        <f t="shared" si="3"/>
        <v>34656</v>
      </c>
      <c r="C65" s="55">
        <f t="shared" si="6"/>
        <v>9425</v>
      </c>
      <c r="D65" s="55">
        <f t="shared" si="8"/>
        <v>18</v>
      </c>
      <c r="E65" s="54" t="str">
        <f t="shared" si="7"/>
        <v>Avilés</v>
      </c>
      <c r="F65" s="54">
        <f t="shared" si="11"/>
        <v>137</v>
      </c>
      <c r="G65" s="54">
        <f t="shared" si="10"/>
        <v>0</v>
      </c>
    </row>
    <row r="66" spans="1:7" x14ac:dyDescent="0.25">
      <c r="A66" s="54" t="str">
        <f t="shared" si="5"/>
        <v>Vilagarcía</v>
      </c>
      <c r="B66" s="55">
        <f t="shared" si="3"/>
        <v>1166</v>
      </c>
      <c r="C66" s="55">
        <f t="shared" si="6"/>
        <v>0</v>
      </c>
      <c r="D66" s="55">
        <f t="shared" si="8"/>
        <v>24</v>
      </c>
      <c r="E66" s="54" t="str">
        <f t="shared" si="7"/>
        <v>Marín y Ría de Pontevedra</v>
      </c>
      <c r="F66" s="54">
        <f t="shared" si="11"/>
        <v>0</v>
      </c>
      <c r="G66" s="54">
        <f t="shared" si="10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5703125" style="41" bestFit="1" customWidth="1"/>
    <col min="6" max="6" width="7.28515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128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5703</v>
      </c>
      <c r="D7" s="2">
        <v>6586</v>
      </c>
      <c r="E7" s="2">
        <v>30177</v>
      </c>
      <c r="F7" s="45">
        <f>((E7*100)/D7)-100</f>
        <v>358.19921044640148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0</v>
      </c>
      <c r="D8" s="3">
        <v>2413</v>
      </c>
      <c r="E8" s="3">
        <v>43466</v>
      </c>
      <c r="F8" s="48">
        <f t="shared" ref="F8:F34" si="0">((E8*100)/D8)-100</f>
        <v>1701.3261500207211</v>
      </c>
      <c r="G8" s="46"/>
      <c r="H8" s="46"/>
      <c r="I8" s="46"/>
    </row>
    <row r="9" spans="1:12" x14ac:dyDescent="0.25">
      <c r="A9" s="44" t="s">
        <v>137</v>
      </c>
      <c r="B9" s="2">
        <v>0</v>
      </c>
      <c r="C9" s="2">
        <v>0</v>
      </c>
      <c r="D9" s="2">
        <v>592</v>
      </c>
      <c r="E9" s="2">
        <v>3819</v>
      </c>
      <c r="F9" s="45">
        <f t="shared" si="0"/>
        <v>545.10135135135135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137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0</v>
      </c>
      <c r="C11" s="2">
        <v>0</v>
      </c>
      <c r="D11" s="2">
        <v>0</v>
      </c>
      <c r="E11" s="2">
        <v>94</v>
      </c>
      <c r="F11" s="45" t="e">
        <f t="shared" si="0"/>
        <v>#DIV/0!</v>
      </c>
      <c r="G11" s="46"/>
      <c r="H11" s="46"/>
      <c r="I11" s="46"/>
    </row>
    <row r="12" spans="1:12" x14ac:dyDescent="0.25">
      <c r="A12" s="47" t="s">
        <v>140</v>
      </c>
      <c r="B12" s="3">
        <v>0</v>
      </c>
      <c r="C12" s="3">
        <v>19846</v>
      </c>
      <c r="D12" s="3">
        <v>40690</v>
      </c>
      <c r="E12" s="3">
        <v>133511</v>
      </c>
      <c r="F12" s="48">
        <f t="shared" si="0"/>
        <v>228.11747358073239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18574</v>
      </c>
      <c r="D13" s="2">
        <v>156757</v>
      </c>
      <c r="E13" s="2">
        <v>345099</v>
      </c>
      <c r="F13" s="45">
        <f t="shared" si="0"/>
        <v>120.14902045841654</v>
      </c>
      <c r="G13" s="46"/>
      <c r="H13" s="46"/>
      <c r="I13" s="46"/>
    </row>
    <row r="14" spans="1:12" x14ac:dyDescent="0.25">
      <c r="A14" s="47" t="s">
        <v>142</v>
      </c>
      <c r="B14" s="3">
        <v>0</v>
      </c>
      <c r="C14" s="3">
        <v>33965</v>
      </c>
      <c r="D14" s="3">
        <v>198842</v>
      </c>
      <c r="E14" s="3">
        <v>520854</v>
      </c>
      <c r="F14" s="48">
        <f t="shared" si="0"/>
        <v>161.94365375524285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1387</v>
      </c>
      <c r="D15" s="2">
        <v>0</v>
      </c>
      <c r="E15" s="2">
        <v>13079</v>
      </c>
      <c r="F15" s="45" t="e">
        <f t="shared" si="0"/>
        <v>#DIV/0!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7319</v>
      </c>
      <c r="D16" s="3">
        <v>18862</v>
      </c>
      <c r="E16" s="3">
        <v>70087</v>
      </c>
      <c r="F16" s="48">
        <f t="shared" si="0"/>
        <v>271.57777542148233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1077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150</v>
      </c>
      <c r="F18" s="48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3040</v>
      </c>
      <c r="E19" s="2">
        <v>3096</v>
      </c>
      <c r="F19" s="45">
        <f t="shared" si="0"/>
        <v>1.8421052631578902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3558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0</v>
      </c>
      <c r="D21" s="2">
        <v>934</v>
      </c>
      <c r="E21" s="2">
        <v>584</v>
      </c>
      <c r="F21" s="60">
        <f t="shared" si="0"/>
        <v>-37.473233404710918</v>
      </c>
      <c r="G21" s="46"/>
      <c r="H21" s="46"/>
      <c r="I21" s="46"/>
    </row>
    <row r="22" spans="1:9" x14ac:dyDescent="0.25">
      <c r="A22" s="47" t="s">
        <v>150</v>
      </c>
      <c r="B22" s="3">
        <v>31963</v>
      </c>
      <c r="C22" s="3">
        <v>127511</v>
      </c>
      <c r="D22" s="3">
        <v>517241</v>
      </c>
      <c r="E22" s="3">
        <v>450299</v>
      </c>
      <c r="F22" s="48">
        <f t="shared" si="0"/>
        <v>-12.942129490894956</v>
      </c>
      <c r="G22" s="46"/>
      <c r="H22" s="46"/>
      <c r="I22" s="46"/>
    </row>
    <row r="23" spans="1:9" x14ac:dyDescent="0.25">
      <c r="A23" s="44" t="s">
        <v>151</v>
      </c>
      <c r="B23" s="2">
        <v>0</v>
      </c>
      <c r="C23" s="2">
        <v>8599</v>
      </c>
      <c r="D23" s="2">
        <v>40172</v>
      </c>
      <c r="E23" s="2">
        <v>118330</v>
      </c>
      <c r="F23" s="45">
        <f t="shared" si="0"/>
        <v>194.55839888479539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1374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8</v>
      </c>
      <c r="E26" s="3">
        <v>1575</v>
      </c>
      <c r="F26" s="48">
        <f t="shared" si="0"/>
        <v>19587.5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137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23167</v>
      </c>
      <c r="C28" s="3">
        <v>89743</v>
      </c>
      <c r="D28" s="3">
        <v>345093</v>
      </c>
      <c r="E28" s="3">
        <v>304405</v>
      </c>
      <c r="F28" s="48">
        <f t="shared" si="0"/>
        <v>-11.790444894564658</v>
      </c>
      <c r="G28" s="46"/>
      <c r="H28" s="46"/>
      <c r="I28" s="46"/>
    </row>
    <row r="29" spans="1:9" x14ac:dyDescent="0.25">
      <c r="A29" s="44" t="s">
        <v>157</v>
      </c>
      <c r="B29" s="2">
        <v>1</v>
      </c>
      <c r="C29" s="2">
        <v>0</v>
      </c>
      <c r="D29" s="2">
        <v>51</v>
      </c>
      <c r="E29" s="2">
        <v>1495</v>
      </c>
      <c r="F29" s="45">
        <f t="shared" si="0"/>
        <v>2831.372549019608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870</v>
      </c>
      <c r="D30" s="3">
        <v>906</v>
      </c>
      <c r="E30" s="3">
        <v>4647</v>
      </c>
      <c r="F30" s="48">
        <f t="shared" si="0"/>
        <v>412.91390728476824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1463</v>
      </c>
      <c r="E31" s="2">
        <v>1342</v>
      </c>
      <c r="F31" s="45">
        <f t="shared" si="0"/>
        <v>-8.2706766917293209</v>
      </c>
      <c r="G31" s="46"/>
      <c r="H31" s="46"/>
      <c r="I31" s="46"/>
    </row>
    <row r="32" spans="1:9" x14ac:dyDescent="0.25">
      <c r="A32" s="47" t="s">
        <v>160</v>
      </c>
      <c r="B32" s="3">
        <v>0</v>
      </c>
      <c r="C32" s="3">
        <v>6525</v>
      </c>
      <c r="D32" s="3">
        <v>26286</v>
      </c>
      <c r="E32" s="3">
        <v>130869</v>
      </c>
      <c r="F32" s="48">
        <f t="shared" si="0"/>
        <v>397.8657840675645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4707</v>
      </c>
      <c r="D33" s="2">
        <v>9425</v>
      </c>
      <c r="E33" s="2">
        <v>34656</v>
      </c>
      <c r="F33" s="45">
        <f t="shared" si="0"/>
        <v>267.70291777188328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1166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55131</v>
      </c>
      <c r="C35" s="50">
        <f t="shared" ref="C35:E35" si="1">SUM(C7:C34)</f>
        <v>324749</v>
      </c>
      <c r="D35" s="50">
        <f t="shared" si="1"/>
        <v>1369361</v>
      </c>
      <c r="E35" s="50">
        <f t="shared" si="1"/>
        <v>2219083</v>
      </c>
      <c r="F35" s="51">
        <f t="shared" ref="F35" si="2">((E35*100)/D35)-100</f>
        <v>62.052446360017569</v>
      </c>
      <c r="G35" s="46"/>
      <c r="H35" s="46"/>
      <c r="I35" s="46"/>
    </row>
    <row r="36" spans="1:9" x14ac:dyDescent="0.25">
      <c r="A36" s="52" t="s">
        <v>89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30177</v>
      </c>
      <c r="C39" s="55">
        <f t="shared" si="4"/>
        <v>6586</v>
      </c>
      <c r="D39" s="55">
        <f>_xlfn.RANK.EQ(B39,$B$39:$B$66)+COUNTIF($B$39:$B$66,B39)-1</f>
        <v>11</v>
      </c>
      <c r="E39" s="54" t="str">
        <f t="shared" ref="E39:E66" si="6">INDEX($A$39:$B$66,MATCH(ROW()-38,$D$39:$D$66,0),1)</f>
        <v>Barcelona</v>
      </c>
      <c r="F39" s="54">
        <f>LOOKUP(E39,$A$39:$A$66,$B$39:$B$66)</f>
        <v>520854</v>
      </c>
      <c r="G39" s="54">
        <f>LOOKUP(E39,$A$39:$A$66,$C$39:$C$66)</f>
        <v>198842</v>
      </c>
    </row>
    <row r="40" spans="1:9" x14ac:dyDescent="0.25">
      <c r="A40" s="54" t="str">
        <f t="shared" si="5"/>
        <v>Alicante</v>
      </c>
      <c r="B40" s="55">
        <f t="shared" si="3"/>
        <v>43466</v>
      </c>
      <c r="C40" s="55">
        <f t="shared" si="4"/>
        <v>2413</v>
      </c>
      <c r="D40" s="55">
        <f t="shared" ref="D40:D66" si="7">_xlfn.RANK.EQ(B40,$B$39:$B$66)+COUNTIF($B$39:$B$66,B40)-1</f>
        <v>9</v>
      </c>
      <c r="E40" s="54" t="str">
        <f t="shared" si="6"/>
        <v>Las Palmas</v>
      </c>
      <c r="F40" s="54">
        <f t="shared" ref="F40:F55" si="8">LOOKUP(E40,$A$39:$A$66,$B$39:$B$66)</f>
        <v>450299</v>
      </c>
      <c r="G40" s="54">
        <f t="shared" ref="G40:G66" si="9">LOOKUP(E40,$A$39:$A$66,$C$39:$C$66)</f>
        <v>517241</v>
      </c>
    </row>
    <row r="41" spans="1:9" x14ac:dyDescent="0.25">
      <c r="A41" s="54" t="str">
        <f t="shared" si="5"/>
        <v>Almería</v>
      </c>
      <c r="B41" s="55">
        <f t="shared" si="3"/>
        <v>3819</v>
      </c>
      <c r="C41" s="55">
        <f t="shared" si="4"/>
        <v>592</v>
      </c>
      <c r="D41" s="55">
        <f t="shared" si="7"/>
        <v>14</v>
      </c>
      <c r="E41" s="54" t="str">
        <f t="shared" si="6"/>
        <v>Baleares</v>
      </c>
      <c r="F41" s="54">
        <f t="shared" si="8"/>
        <v>345099</v>
      </c>
      <c r="G41" s="54">
        <f t="shared" si="9"/>
        <v>156757</v>
      </c>
    </row>
    <row r="42" spans="1:9" x14ac:dyDescent="0.25">
      <c r="A42" s="54" t="str">
        <f t="shared" si="5"/>
        <v>Avilés</v>
      </c>
      <c r="B42" s="55">
        <f t="shared" si="3"/>
        <v>137</v>
      </c>
      <c r="C42" s="55">
        <f t="shared" si="4"/>
        <v>0</v>
      </c>
      <c r="D42" s="55">
        <f t="shared" si="7"/>
        <v>26</v>
      </c>
      <c r="E42" s="54" t="str">
        <f t="shared" si="6"/>
        <v>Santa Cruz de Tenerife</v>
      </c>
      <c r="F42" s="54">
        <f t="shared" si="8"/>
        <v>304405</v>
      </c>
      <c r="G42" s="54">
        <f t="shared" si="9"/>
        <v>345093</v>
      </c>
    </row>
    <row r="43" spans="1:9" x14ac:dyDescent="0.25">
      <c r="A43" s="54" t="str">
        <f t="shared" si="5"/>
        <v>Bahía de Algeciras</v>
      </c>
      <c r="B43" s="55">
        <f t="shared" si="3"/>
        <v>94</v>
      </c>
      <c r="C43" s="55">
        <f t="shared" si="4"/>
        <v>0</v>
      </c>
      <c r="D43" s="55">
        <f t="shared" si="7"/>
        <v>27</v>
      </c>
      <c r="E43" s="54" t="str">
        <f t="shared" si="6"/>
        <v>Bahía de Cádiz</v>
      </c>
      <c r="F43" s="54">
        <f t="shared" si="8"/>
        <v>133511</v>
      </c>
      <c r="G43" s="54">
        <f t="shared" si="9"/>
        <v>40690</v>
      </c>
    </row>
    <row r="44" spans="1:9" x14ac:dyDescent="0.25">
      <c r="A44" s="54" t="str">
        <f t="shared" si="5"/>
        <v>Bahía de Cádiz</v>
      </c>
      <c r="B44" s="55">
        <f t="shared" si="3"/>
        <v>133511</v>
      </c>
      <c r="C44" s="55">
        <f t="shared" si="4"/>
        <v>40690</v>
      </c>
      <c r="D44" s="55">
        <f t="shared" si="7"/>
        <v>5</v>
      </c>
      <c r="E44" s="54" t="str">
        <f t="shared" si="6"/>
        <v>Valencia</v>
      </c>
      <c r="F44" s="54">
        <f t="shared" si="8"/>
        <v>130869</v>
      </c>
      <c r="G44" s="54">
        <f t="shared" si="9"/>
        <v>26286</v>
      </c>
    </row>
    <row r="45" spans="1:9" x14ac:dyDescent="0.25">
      <c r="A45" s="54" t="str">
        <f t="shared" si="5"/>
        <v>Baleares</v>
      </c>
      <c r="B45" s="55">
        <f t="shared" si="3"/>
        <v>345099</v>
      </c>
      <c r="C45" s="55">
        <f t="shared" si="4"/>
        <v>156757</v>
      </c>
      <c r="D45" s="55">
        <f t="shared" si="7"/>
        <v>3</v>
      </c>
      <c r="E45" s="54" t="str">
        <f t="shared" si="6"/>
        <v>Málaga</v>
      </c>
      <c r="F45" s="54">
        <f t="shared" si="8"/>
        <v>118330</v>
      </c>
      <c r="G45" s="54">
        <f t="shared" si="9"/>
        <v>40172</v>
      </c>
    </row>
    <row r="46" spans="1:9" x14ac:dyDescent="0.25">
      <c r="A46" s="54" t="str">
        <f t="shared" si="5"/>
        <v>Barcelona</v>
      </c>
      <c r="B46" s="55">
        <f t="shared" si="3"/>
        <v>520854</v>
      </c>
      <c r="C46" s="55">
        <f t="shared" si="4"/>
        <v>198842</v>
      </c>
      <c r="D46" s="55">
        <f t="shared" si="7"/>
        <v>1</v>
      </c>
      <c r="E46" s="54" t="str">
        <f t="shared" si="6"/>
        <v>Cartagena</v>
      </c>
      <c r="F46" s="54">
        <f t="shared" si="8"/>
        <v>70087</v>
      </c>
      <c r="G46" s="54">
        <f t="shared" si="9"/>
        <v>18862</v>
      </c>
    </row>
    <row r="47" spans="1:9" x14ac:dyDescent="0.25">
      <c r="A47" s="54" t="str">
        <f t="shared" si="5"/>
        <v>Bilbao</v>
      </c>
      <c r="B47" s="55">
        <f t="shared" si="3"/>
        <v>13079</v>
      </c>
      <c r="C47" s="55">
        <f t="shared" si="4"/>
        <v>0</v>
      </c>
      <c r="D47" s="55">
        <f t="shared" si="7"/>
        <v>12</v>
      </c>
      <c r="E47" s="54" t="str">
        <f t="shared" si="6"/>
        <v>Alicante</v>
      </c>
      <c r="F47" s="54">
        <f t="shared" si="8"/>
        <v>43466</v>
      </c>
      <c r="G47" s="54">
        <f t="shared" si="9"/>
        <v>2413</v>
      </c>
    </row>
    <row r="48" spans="1:9" x14ac:dyDescent="0.25">
      <c r="A48" s="54" t="str">
        <f t="shared" si="5"/>
        <v>Cartagena</v>
      </c>
      <c r="B48" s="55">
        <f t="shared" si="3"/>
        <v>70087</v>
      </c>
      <c r="C48" s="55">
        <f t="shared" si="4"/>
        <v>18862</v>
      </c>
      <c r="D48" s="55">
        <f t="shared" si="7"/>
        <v>8</v>
      </c>
      <c r="E48" s="54" t="str">
        <f t="shared" si="6"/>
        <v>Vigo</v>
      </c>
      <c r="F48" s="54">
        <f t="shared" si="8"/>
        <v>34656</v>
      </c>
      <c r="G48" s="54">
        <f t="shared" si="9"/>
        <v>9425</v>
      </c>
    </row>
    <row r="49" spans="1:7" x14ac:dyDescent="0.25">
      <c r="A49" s="54" t="str">
        <f t="shared" si="5"/>
        <v>Castellón</v>
      </c>
      <c r="B49" s="55">
        <f t="shared" si="3"/>
        <v>1077</v>
      </c>
      <c r="C49" s="55">
        <f t="shared" si="4"/>
        <v>0</v>
      </c>
      <c r="D49" s="55">
        <f t="shared" si="7"/>
        <v>22</v>
      </c>
      <c r="E49" s="54" t="str">
        <f t="shared" si="6"/>
        <v>A Coruña</v>
      </c>
      <c r="F49" s="54">
        <f t="shared" si="8"/>
        <v>30177</v>
      </c>
      <c r="G49" s="54">
        <f t="shared" si="9"/>
        <v>6586</v>
      </c>
    </row>
    <row r="50" spans="1:7" x14ac:dyDescent="0.25">
      <c r="A50" s="54" t="str">
        <f t="shared" si="5"/>
        <v>Ceuta</v>
      </c>
      <c r="B50" s="55">
        <f t="shared" si="3"/>
        <v>150</v>
      </c>
      <c r="C50" s="55">
        <f t="shared" si="4"/>
        <v>0</v>
      </c>
      <c r="D50" s="55">
        <f t="shared" si="7"/>
        <v>24</v>
      </c>
      <c r="E50" s="54" t="str">
        <f t="shared" si="6"/>
        <v>Bilbao</v>
      </c>
      <c r="F50" s="54">
        <f t="shared" si="8"/>
        <v>13079</v>
      </c>
      <c r="G50" s="54">
        <f t="shared" si="9"/>
        <v>0</v>
      </c>
    </row>
    <row r="51" spans="1:7" x14ac:dyDescent="0.25">
      <c r="A51" s="54" t="str">
        <f t="shared" si="5"/>
        <v>Ferrol-San Cibrao</v>
      </c>
      <c r="B51" s="55">
        <f t="shared" si="3"/>
        <v>3096</v>
      </c>
      <c r="C51" s="55">
        <f t="shared" si="4"/>
        <v>3040</v>
      </c>
      <c r="D51" s="55">
        <f t="shared" si="7"/>
        <v>16</v>
      </c>
      <c r="E51" s="54" t="str">
        <f t="shared" si="6"/>
        <v>Sevilla</v>
      </c>
      <c r="F51" s="54">
        <f t="shared" si="8"/>
        <v>4647</v>
      </c>
      <c r="G51" s="54">
        <f t="shared" si="9"/>
        <v>906</v>
      </c>
    </row>
    <row r="52" spans="1:7" x14ac:dyDescent="0.25">
      <c r="A52" s="54" t="str">
        <f t="shared" si="5"/>
        <v>Gijón</v>
      </c>
      <c r="B52" s="55">
        <f t="shared" si="3"/>
        <v>3558</v>
      </c>
      <c r="C52" s="55">
        <f t="shared" si="4"/>
        <v>0</v>
      </c>
      <c r="D52" s="55">
        <f t="shared" si="7"/>
        <v>15</v>
      </c>
      <c r="E52" s="54" t="str">
        <f t="shared" si="6"/>
        <v>Almería</v>
      </c>
      <c r="F52" s="54">
        <f t="shared" si="8"/>
        <v>3819</v>
      </c>
      <c r="G52" s="54">
        <f t="shared" si="9"/>
        <v>592</v>
      </c>
    </row>
    <row r="53" spans="1:7" x14ac:dyDescent="0.25">
      <c r="A53" s="54" t="str">
        <f t="shared" si="5"/>
        <v>Huelva</v>
      </c>
      <c r="B53" s="55">
        <f t="shared" si="3"/>
        <v>584</v>
      </c>
      <c r="C53" s="55">
        <f t="shared" si="4"/>
        <v>934</v>
      </c>
      <c r="D53" s="55">
        <f t="shared" si="7"/>
        <v>23</v>
      </c>
      <c r="E53" s="54" t="str">
        <f t="shared" si="6"/>
        <v>Gijón</v>
      </c>
      <c r="F53" s="54">
        <f t="shared" si="8"/>
        <v>3558</v>
      </c>
      <c r="G53" s="54">
        <f t="shared" si="9"/>
        <v>0</v>
      </c>
    </row>
    <row r="54" spans="1:7" x14ac:dyDescent="0.25">
      <c r="A54" s="54" t="str">
        <f t="shared" si="5"/>
        <v>Las Palmas</v>
      </c>
      <c r="B54" s="55">
        <f t="shared" si="3"/>
        <v>450299</v>
      </c>
      <c r="C54" s="55">
        <f t="shared" si="4"/>
        <v>517241</v>
      </c>
      <c r="D54" s="55">
        <f t="shared" si="7"/>
        <v>2</v>
      </c>
      <c r="E54" s="54" t="str">
        <f t="shared" si="6"/>
        <v>Ferrol-San Cibrao</v>
      </c>
      <c r="F54" s="54">
        <f t="shared" si="8"/>
        <v>3096</v>
      </c>
      <c r="G54" s="54">
        <f t="shared" si="9"/>
        <v>3040</v>
      </c>
    </row>
    <row r="55" spans="1:7" x14ac:dyDescent="0.25">
      <c r="A55" s="54" t="str">
        <f t="shared" si="5"/>
        <v>Málaga</v>
      </c>
      <c r="B55" s="55">
        <f t="shared" si="3"/>
        <v>118330</v>
      </c>
      <c r="C55" s="55">
        <f t="shared" si="4"/>
        <v>40172</v>
      </c>
      <c r="D55" s="55">
        <f t="shared" si="7"/>
        <v>7</v>
      </c>
      <c r="E55" s="54" t="str">
        <f t="shared" si="6"/>
        <v>Motril</v>
      </c>
      <c r="F55" s="54">
        <f t="shared" si="8"/>
        <v>1575</v>
      </c>
      <c r="G55" s="54">
        <f t="shared" si="9"/>
        <v>8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6"/>
        <v>Santander</v>
      </c>
      <c r="F56" s="54">
        <f t="shared" ref="F56:F66" si="10">LOOKUP(E56,$A$39:$A$66,$B$39:$B$66)</f>
        <v>1495</v>
      </c>
      <c r="G56" s="54">
        <f t="shared" si="9"/>
        <v>51</v>
      </c>
    </row>
    <row r="57" spans="1:7" x14ac:dyDescent="0.25">
      <c r="A57" s="54" t="str">
        <f t="shared" si="5"/>
        <v>Melilla</v>
      </c>
      <c r="B57" s="55">
        <f t="shared" si="3"/>
        <v>1374</v>
      </c>
      <c r="C57" s="55">
        <f t="shared" si="4"/>
        <v>0</v>
      </c>
      <c r="D57" s="55">
        <f t="shared" si="7"/>
        <v>19</v>
      </c>
      <c r="E57" s="54" t="str">
        <f t="shared" si="6"/>
        <v>Melilla</v>
      </c>
      <c r="F57" s="54">
        <f t="shared" si="10"/>
        <v>1374</v>
      </c>
      <c r="G57" s="54">
        <f t="shared" si="9"/>
        <v>0</v>
      </c>
    </row>
    <row r="58" spans="1:7" x14ac:dyDescent="0.25">
      <c r="A58" s="54" t="str">
        <f t="shared" si="5"/>
        <v>Motril</v>
      </c>
      <c r="B58" s="55">
        <f t="shared" si="3"/>
        <v>1575</v>
      </c>
      <c r="C58" s="55">
        <f t="shared" si="4"/>
        <v>8</v>
      </c>
      <c r="D58" s="55">
        <f t="shared" si="7"/>
        <v>17</v>
      </c>
      <c r="E58" s="54" t="str">
        <f t="shared" si="6"/>
        <v>Tarragona</v>
      </c>
      <c r="F58" s="54">
        <f t="shared" si="10"/>
        <v>1342</v>
      </c>
      <c r="G58" s="54">
        <f t="shared" si="9"/>
        <v>1463</v>
      </c>
    </row>
    <row r="59" spans="1:7" x14ac:dyDescent="0.25">
      <c r="A59" s="54" t="str">
        <f t="shared" si="5"/>
        <v>Pasaia</v>
      </c>
      <c r="B59" s="55">
        <f t="shared" si="3"/>
        <v>137</v>
      </c>
      <c r="C59" s="55">
        <f t="shared" si="4"/>
        <v>0</v>
      </c>
      <c r="D59" s="55">
        <f t="shared" si="7"/>
        <v>26</v>
      </c>
      <c r="E59" s="54" t="str">
        <f t="shared" si="6"/>
        <v>Vilagarcía</v>
      </c>
      <c r="F59" s="54">
        <f t="shared" si="10"/>
        <v>1166</v>
      </c>
      <c r="G59" s="54">
        <f t="shared" si="9"/>
        <v>0</v>
      </c>
    </row>
    <row r="60" spans="1:7" x14ac:dyDescent="0.25">
      <c r="A60" s="54" t="str">
        <f t="shared" si="5"/>
        <v>Santa Cruz de Tenerife</v>
      </c>
      <c r="B60" s="55">
        <f t="shared" si="3"/>
        <v>304405</v>
      </c>
      <c r="C60" s="55">
        <f t="shared" si="4"/>
        <v>345093</v>
      </c>
      <c r="D60" s="55">
        <f t="shared" si="7"/>
        <v>4</v>
      </c>
      <c r="E60" s="54" t="str">
        <f t="shared" si="6"/>
        <v>Castellón</v>
      </c>
      <c r="F60" s="54">
        <f t="shared" si="10"/>
        <v>1077</v>
      </c>
      <c r="G60" s="54">
        <f t="shared" si="9"/>
        <v>0</v>
      </c>
    </row>
    <row r="61" spans="1:7" x14ac:dyDescent="0.25">
      <c r="A61" s="54" t="str">
        <f t="shared" si="5"/>
        <v>Santander</v>
      </c>
      <c r="B61" s="55">
        <f t="shared" si="3"/>
        <v>1495</v>
      </c>
      <c r="C61" s="55">
        <f t="shared" si="4"/>
        <v>51</v>
      </c>
      <c r="D61" s="55">
        <f t="shared" si="7"/>
        <v>18</v>
      </c>
      <c r="E61" s="54" t="str">
        <f t="shared" si="6"/>
        <v>Huelva</v>
      </c>
      <c r="F61" s="54">
        <f t="shared" si="10"/>
        <v>584</v>
      </c>
      <c r="G61" s="54">
        <f t="shared" si="9"/>
        <v>934</v>
      </c>
    </row>
    <row r="62" spans="1:7" x14ac:dyDescent="0.25">
      <c r="A62" s="54" t="str">
        <f t="shared" si="5"/>
        <v>Sevilla</v>
      </c>
      <c r="B62" s="55">
        <f t="shared" si="3"/>
        <v>4647</v>
      </c>
      <c r="C62" s="55">
        <f t="shared" si="4"/>
        <v>906</v>
      </c>
      <c r="D62" s="55">
        <f t="shared" si="7"/>
        <v>13</v>
      </c>
      <c r="E62" s="54" t="str">
        <f t="shared" si="6"/>
        <v>Ceuta</v>
      </c>
      <c r="F62" s="54">
        <f t="shared" si="10"/>
        <v>150</v>
      </c>
      <c r="G62" s="54">
        <f t="shared" si="9"/>
        <v>0</v>
      </c>
    </row>
    <row r="63" spans="1:7" x14ac:dyDescent="0.25">
      <c r="A63" s="54" t="str">
        <f t="shared" si="5"/>
        <v>Tarragona</v>
      </c>
      <c r="B63" s="55">
        <f t="shared" si="3"/>
        <v>1342</v>
      </c>
      <c r="C63" s="55">
        <f t="shared" si="4"/>
        <v>1463</v>
      </c>
      <c r="D63" s="55">
        <f t="shared" si="7"/>
        <v>20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130869</v>
      </c>
      <c r="C64" s="55">
        <f t="shared" si="4"/>
        <v>26286</v>
      </c>
      <c r="D64" s="55">
        <f t="shared" si="7"/>
        <v>6</v>
      </c>
      <c r="E64" s="54" t="str">
        <f t="shared" si="6"/>
        <v>Avilés</v>
      </c>
      <c r="F64" s="54">
        <f t="shared" si="10"/>
        <v>137</v>
      </c>
      <c r="G64" s="54">
        <f t="shared" si="9"/>
        <v>0</v>
      </c>
    </row>
    <row r="65" spans="1:7" x14ac:dyDescent="0.25">
      <c r="A65" s="54" t="str">
        <f t="shared" si="5"/>
        <v>Vigo</v>
      </c>
      <c r="B65" s="55">
        <f t="shared" si="3"/>
        <v>34656</v>
      </c>
      <c r="C65" s="55">
        <f t="shared" si="4"/>
        <v>9425</v>
      </c>
      <c r="D65" s="55">
        <f t="shared" si="7"/>
        <v>10</v>
      </c>
      <c r="E65" s="54" t="str">
        <f t="shared" si="6"/>
        <v>Bahía de Algeciras</v>
      </c>
      <c r="F65" s="54">
        <f t="shared" si="10"/>
        <v>94</v>
      </c>
      <c r="G65" s="54">
        <f t="shared" si="9"/>
        <v>0</v>
      </c>
    </row>
    <row r="66" spans="1:7" x14ac:dyDescent="0.25">
      <c r="A66" s="54" t="str">
        <f t="shared" si="5"/>
        <v>Vilagarcía</v>
      </c>
      <c r="B66" s="55">
        <f t="shared" si="3"/>
        <v>1166</v>
      </c>
      <c r="C66" s="55">
        <f t="shared" si="4"/>
        <v>0</v>
      </c>
      <c r="D66" s="55">
        <f t="shared" si="7"/>
        <v>21</v>
      </c>
      <c r="E66" s="54" t="str">
        <f t="shared" si="6"/>
        <v>Marín y Ría de Pontevedra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119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60" t="e">
        <f t="shared" ref="F7:F34" si="0"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90</v>
      </c>
      <c r="C8" s="3">
        <v>2420</v>
      </c>
      <c r="D8" s="3">
        <v>7762</v>
      </c>
      <c r="E8" s="3">
        <v>5408</v>
      </c>
      <c r="F8" s="48">
        <f t="shared" si="0"/>
        <v>-30.327235248647256</v>
      </c>
      <c r="G8" s="46"/>
      <c r="H8" s="46"/>
      <c r="I8" s="46"/>
    </row>
    <row r="9" spans="1:12" x14ac:dyDescent="0.25">
      <c r="A9" s="44" t="s">
        <v>137</v>
      </c>
      <c r="B9" s="2">
        <v>457</v>
      </c>
      <c r="C9" s="2">
        <v>4113</v>
      </c>
      <c r="D9" s="2">
        <v>29887</v>
      </c>
      <c r="E9" s="2">
        <v>12213</v>
      </c>
      <c r="F9" s="45">
        <f t="shared" si="0"/>
        <v>-59.13607923177301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61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12422</v>
      </c>
      <c r="C11" s="2">
        <v>22978</v>
      </c>
      <c r="D11" s="2">
        <v>283192</v>
      </c>
      <c r="E11" s="2">
        <v>207843</v>
      </c>
      <c r="F11" s="45">
        <f t="shared" si="0"/>
        <v>-26.607036921946943</v>
      </c>
      <c r="G11" s="46"/>
      <c r="H11" s="46"/>
      <c r="I11" s="46"/>
    </row>
    <row r="12" spans="1:12" x14ac:dyDescent="0.25">
      <c r="A12" s="47" t="s">
        <v>140</v>
      </c>
      <c r="B12" s="3">
        <v>557</v>
      </c>
      <c r="C12" s="3">
        <v>384</v>
      </c>
      <c r="D12" s="3">
        <v>8632</v>
      </c>
      <c r="E12" s="3">
        <v>10485</v>
      </c>
      <c r="F12" s="48">
        <f t="shared" si="0"/>
        <v>21.466635773864695</v>
      </c>
      <c r="G12" s="46"/>
      <c r="H12" s="46"/>
      <c r="I12" s="46"/>
    </row>
    <row r="13" spans="1:12" x14ac:dyDescent="0.25">
      <c r="A13" s="44" t="s">
        <v>141</v>
      </c>
      <c r="B13" s="2">
        <v>31649</v>
      </c>
      <c r="C13" s="2">
        <v>56534</v>
      </c>
      <c r="D13" s="2">
        <v>652782</v>
      </c>
      <c r="E13" s="2">
        <v>951491</v>
      </c>
      <c r="F13" s="45">
        <f t="shared" si="0"/>
        <v>45.759380620176415</v>
      </c>
      <c r="G13" s="46"/>
      <c r="H13" s="46"/>
      <c r="I13" s="46"/>
    </row>
    <row r="14" spans="1:12" x14ac:dyDescent="0.25">
      <c r="A14" s="47" t="s">
        <v>142</v>
      </c>
      <c r="B14" s="3">
        <v>7296</v>
      </c>
      <c r="C14" s="3">
        <v>19426</v>
      </c>
      <c r="D14" s="3">
        <v>176306</v>
      </c>
      <c r="E14" s="3">
        <v>294309</v>
      </c>
      <c r="F14" s="48">
        <f t="shared" si="0"/>
        <v>66.930790784204731</v>
      </c>
      <c r="G14" s="46"/>
      <c r="H14" s="46"/>
      <c r="I14" s="46"/>
    </row>
    <row r="15" spans="1:12" x14ac:dyDescent="0.25">
      <c r="A15" s="44" t="s">
        <v>143</v>
      </c>
      <c r="B15" s="2">
        <v>182</v>
      </c>
      <c r="C15" s="2">
        <v>646</v>
      </c>
      <c r="D15" s="2">
        <v>21207</v>
      </c>
      <c r="E15" s="2">
        <v>25247</v>
      </c>
      <c r="F15" s="45">
        <f t="shared" si="0"/>
        <v>19.050313575706141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0</v>
      </c>
      <c r="D16" s="3">
        <v>0</v>
      </c>
      <c r="E16" s="3">
        <v>0</v>
      </c>
      <c r="F16" s="61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0</v>
      </c>
      <c r="F17" s="60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11639</v>
      </c>
      <c r="C18" s="3">
        <v>22784</v>
      </c>
      <c r="D18" s="3">
        <v>173001</v>
      </c>
      <c r="E18" s="3">
        <v>204230</v>
      </c>
      <c r="F18" s="48">
        <f t="shared" si="0"/>
        <v>18.051340743695121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0</v>
      </c>
      <c r="E19" s="2">
        <v>0</v>
      </c>
      <c r="F19" s="60" t="e">
        <f t="shared" si="0"/>
        <v>#DIV/0!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1148</v>
      </c>
      <c r="C21" s="2">
        <v>2416</v>
      </c>
      <c r="D21" s="2">
        <v>18612</v>
      </c>
      <c r="E21" s="2">
        <v>26877</v>
      </c>
      <c r="F21" s="45">
        <f t="shared" si="0"/>
        <v>44.406834300451322</v>
      </c>
      <c r="G21" s="46"/>
      <c r="H21" s="46"/>
      <c r="I21" s="46"/>
    </row>
    <row r="22" spans="1:9" x14ac:dyDescent="0.25">
      <c r="A22" s="47" t="s">
        <v>150</v>
      </c>
      <c r="B22" s="3">
        <v>40580</v>
      </c>
      <c r="C22" s="3">
        <v>53984</v>
      </c>
      <c r="D22" s="3">
        <v>450642</v>
      </c>
      <c r="E22" s="3">
        <v>557923</v>
      </c>
      <c r="F22" s="48">
        <f t="shared" si="0"/>
        <v>23.806258626581638</v>
      </c>
      <c r="G22" s="46"/>
      <c r="H22" s="46"/>
      <c r="I22" s="46"/>
    </row>
    <row r="23" spans="1:9" x14ac:dyDescent="0.25">
      <c r="A23" s="44" t="s">
        <v>151</v>
      </c>
      <c r="B23" s="2">
        <v>1795</v>
      </c>
      <c r="C23" s="2">
        <v>3816</v>
      </c>
      <c r="D23" s="2">
        <v>31570</v>
      </c>
      <c r="E23" s="2">
        <v>31729</v>
      </c>
      <c r="F23" s="45">
        <f t="shared" si="0"/>
        <v>0.50364269876465073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2343</v>
      </c>
      <c r="C25" s="2">
        <v>6624</v>
      </c>
      <c r="D25" s="2">
        <v>43443</v>
      </c>
      <c r="E25" s="2">
        <v>52945</v>
      </c>
      <c r="F25" s="45">
        <f t="shared" si="0"/>
        <v>21.872338466496331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1415</v>
      </c>
      <c r="D26" s="3">
        <v>3997</v>
      </c>
      <c r="E26" s="3">
        <v>12986</v>
      </c>
      <c r="F26" s="48">
        <f t="shared" si="0"/>
        <v>224.8936702526895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0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92702</v>
      </c>
      <c r="C28" s="3">
        <v>159688</v>
      </c>
      <c r="D28" s="3">
        <v>1103884</v>
      </c>
      <c r="E28" s="3">
        <v>1485402</v>
      </c>
      <c r="F28" s="48">
        <f t="shared" si="0"/>
        <v>34.561421308760714</v>
      </c>
      <c r="G28" s="46"/>
      <c r="H28" s="46"/>
      <c r="I28" s="46"/>
    </row>
    <row r="29" spans="1:9" x14ac:dyDescent="0.25">
      <c r="A29" s="44" t="s">
        <v>157</v>
      </c>
      <c r="B29" s="2">
        <v>2264</v>
      </c>
      <c r="C29" s="2">
        <v>3927</v>
      </c>
      <c r="D29" s="2">
        <v>31431</v>
      </c>
      <c r="E29" s="2">
        <v>55326</v>
      </c>
      <c r="F29" s="45">
        <f t="shared" si="0"/>
        <v>76.02367089815786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0</v>
      </c>
      <c r="D30" s="3">
        <v>0</v>
      </c>
      <c r="E30" s="3">
        <v>0</v>
      </c>
      <c r="F30" s="61" t="e">
        <f t="shared" si="0"/>
        <v>#DIV/0!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0</v>
      </c>
      <c r="E31" s="2">
        <v>0</v>
      </c>
      <c r="F31" s="45" t="e">
        <f t="shared" si="0"/>
        <v>#DIV/0!</v>
      </c>
      <c r="G31" s="46"/>
      <c r="H31" s="46"/>
      <c r="I31" s="46"/>
    </row>
    <row r="32" spans="1:9" x14ac:dyDescent="0.25">
      <c r="A32" s="47" t="s">
        <v>160</v>
      </c>
      <c r="B32" s="3">
        <v>5309</v>
      </c>
      <c r="C32" s="3">
        <v>13206</v>
      </c>
      <c r="D32" s="3">
        <v>95399</v>
      </c>
      <c r="E32" s="3">
        <v>132299</v>
      </c>
      <c r="F32" s="48">
        <f t="shared" si="0"/>
        <v>38.67965073009151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0</v>
      </c>
      <c r="D33" s="2">
        <v>0</v>
      </c>
      <c r="E33" s="2">
        <v>0</v>
      </c>
      <c r="F33" s="60" t="e">
        <f t="shared" si="0"/>
        <v>#DIV/0!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0</v>
      </c>
      <c r="F34" s="61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210433</v>
      </c>
      <c r="C35" s="50">
        <f t="shared" ref="C35:E35" si="1">SUM(C7:C34)</f>
        <v>374361</v>
      </c>
      <c r="D35" s="50">
        <f t="shared" si="1"/>
        <v>3131747</v>
      </c>
      <c r="E35" s="50">
        <f t="shared" si="1"/>
        <v>4066713</v>
      </c>
      <c r="F35" s="51">
        <f t="shared" ref="F35" si="2">((E35*100)/D35)-100</f>
        <v>29.854455037396065</v>
      </c>
      <c r="G35" s="46"/>
      <c r="H35" s="46"/>
      <c r="I35" s="46"/>
    </row>
    <row r="36" spans="1:9" x14ac:dyDescent="0.25">
      <c r="A36" s="52" t="s">
        <v>88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Santa Cruz de Tenerife</v>
      </c>
      <c r="F39" s="54">
        <f>LOOKUP(E39,$A$39:$A$66,$B$39:$B$66)</f>
        <v>1485402</v>
      </c>
      <c r="G39" s="54">
        <f>LOOKUP(E39,$A$39:$A$66,$C$39:$C$66)</f>
        <v>1103884</v>
      </c>
    </row>
    <row r="40" spans="1:9" x14ac:dyDescent="0.25">
      <c r="A40" s="54" t="str">
        <f t="shared" si="5"/>
        <v>Alicante</v>
      </c>
      <c r="B40" s="55">
        <f t="shared" si="3"/>
        <v>5408</v>
      </c>
      <c r="C40" s="55">
        <f t="shared" si="4"/>
        <v>7762</v>
      </c>
      <c r="D40" s="55">
        <f t="shared" ref="D40:D66" si="7">_xlfn.RANK.EQ(B40,$B$39:$B$66)+COUNTIF($B$39:$B$66,B40)-1</f>
        <v>16</v>
      </c>
      <c r="E40" s="54" t="str">
        <f t="shared" si="6"/>
        <v>Baleares</v>
      </c>
      <c r="F40" s="54">
        <f t="shared" ref="F40:F55" si="8">LOOKUP(E40,$A$39:$A$66,$B$39:$B$66)</f>
        <v>951491</v>
      </c>
      <c r="G40" s="54">
        <f t="shared" ref="G40:G66" si="9">LOOKUP(E40,$A$39:$A$66,$C$39:$C$66)</f>
        <v>652782</v>
      </c>
    </row>
    <row r="41" spans="1:9" x14ac:dyDescent="0.25">
      <c r="A41" s="54" t="str">
        <f t="shared" si="5"/>
        <v>Almería</v>
      </c>
      <c r="B41" s="55">
        <f t="shared" si="3"/>
        <v>12213</v>
      </c>
      <c r="C41" s="55">
        <f t="shared" si="4"/>
        <v>29887</v>
      </c>
      <c r="D41" s="55">
        <f t="shared" si="7"/>
        <v>14</v>
      </c>
      <c r="E41" s="54" t="str">
        <f t="shared" si="6"/>
        <v>Las Palmas</v>
      </c>
      <c r="F41" s="54">
        <f t="shared" si="8"/>
        <v>557923</v>
      </c>
      <c r="G41" s="54">
        <f t="shared" si="9"/>
        <v>450642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Barcelona</v>
      </c>
      <c r="F42" s="54">
        <f t="shared" si="8"/>
        <v>294309</v>
      </c>
      <c r="G42" s="54">
        <f t="shared" si="9"/>
        <v>176306</v>
      </c>
    </row>
    <row r="43" spans="1:9" x14ac:dyDescent="0.25">
      <c r="A43" s="54" t="str">
        <f t="shared" si="5"/>
        <v>Bahía de Algeciras</v>
      </c>
      <c r="B43" s="55">
        <f t="shared" si="3"/>
        <v>207843</v>
      </c>
      <c r="C43" s="55">
        <f t="shared" si="4"/>
        <v>283192</v>
      </c>
      <c r="D43" s="55">
        <f t="shared" si="7"/>
        <v>5</v>
      </c>
      <c r="E43" s="54" t="str">
        <f t="shared" si="6"/>
        <v>Bahía de Algeciras</v>
      </c>
      <c r="F43" s="54">
        <f t="shared" si="8"/>
        <v>207843</v>
      </c>
      <c r="G43" s="54">
        <f t="shared" si="9"/>
        <v>283192</v>
      </c>
    </row>
    <row r="44" spans="1:9" x14ac:dyDescent="0.25">
      <c r="A44" s="54" t="str">
        <f t="shared" si="5"/>
        <v>Bahía de Cádiz</v>
      </c>
      <c r="B44" s="55">
        <f t="shared" si="3"/>
        <v>10485</v>
      </c>
      <c r="C44" s="55">
        <f t="shared" si="4"/>
        <v>8632</v>
      </c>
      <c r="D44" s="55">
        <f t="shared" si="7"/>
        <v>15</v>
      </c>
      <c r="E44" s="54" t="str">
        <f t="shared" si="6"/>
        <v>Ceuta</v>
      </c>
      <c r="F44" s="54">
        <f t="shared" si="8"/>
        <v>204230</v>
      </c>
      <c r="G44" s="54">
        <f t="shared" si="9"/>
        <v>173001</v>
      </c>
    </row>
    <row r="45" spans="1:9" x14ac:dyDescent="0.25">
      <c r="A45" s="54" t="str">
        <f t="shared" si="5"/>
        <v>Baleares</v>
      </c>
      <c r="B45" s="55">
        <f t="shared" si="3"/>
        <v>951491</v>
      </c>
      <c r="C45" s="55">
        <f t="shared" si="4"/>
        <v>652782</v>
      </c>
      <c r="D45" s="55">
        <f t="shared" si="7"/>
        <v>2</v>
      </c>
      <c r="E45" s="54" t="str">
        <f t="shared" si="6"/>
        <v>Valencia</v>
      </c>
      <c r="F45" s="54">
        <f t="shared" si="8"/>
        <v>132299</v>
      </c>
      <c r="G45" s="54">
        <f t="shared" si="9"/>
        <v>95399</v>
      </c>
    </row>
    <row r="46" spans="1:9" x14ac:dyDescent="0.25">
      <c r="A46" s="54" t="str">
        <f t="shared" si="5"/>
        <v>Barcelona</v>
      </c>
      <c r="B46" s="55">
        <f t="shared" si="3"/>
        <v>294309</v>
      </c>
      <c r="C46" s="55">
        <f t="shared" si="4"/>
        <v>176306</v>
      </c>
      <c r="D46" s="55">
        <f t="shared" si="7"/>
        <v>4</v>
      </c>
      <c r="E46" s="54" t="str">
        <f t="shared" si="6"/>
        <v>Santander</v>
      </c>
      <c r="F46" s="54">
        <f t="shared" si="8"/>
        <v>55326</v>
      </c>
      <c r="G46" s="54">
        <f t="shared" si="9"/>
        <v>31431</v>
      </c>
    </row>
    <row r="47" spans="1:9" x14ac:dyDescent="0.25">
      <c r="A47" s="54" t="str">
        <f t="shared" si="5"/>
        <v>Bilbao</v>
      </c>
      <c r="B47" s="55">
        <f t="shared" si="3"/>
        <v>25247</v>
      </c>
      <c r="C47" s="55">
        <f t="shared" si="4"/>
        <v>21207</v>
      </c>
      <c r="D47" s="55">
        <f t="shared" si="7"/>
        <v>12</v>
      </c>
      <c r="E47" s="54" t="str">
        <f t="shared" si="6"/>
        <v>Melilla</v>
      </c>
      <c r="F47" s="54">
        <f t="shared" si="8"/>
        <v>52945</v>
      </c>
      <c r="G47" s="54">
        <f t="shared" si="9"/>
        <v>43443</v>
      </c>
    </row>
    <row r="48" spans="1:9" x14ac:dyDescent="0.25">
      <c r="A48" s="54" t="str">
        <f t="shared" si="5"/>
        <v>Cartagena</v>
      </c>
      <c r="B48" s="55">
        <f t="shared" si="3"/>
        <v>0</v>
      </c>
      <c r="C48" s="55">
        <f t="shared" si="4"/>
        <v>0</v>
      </c>
      <c r="D48" s="55">
        <f t="shared" si="7"/>
        <v>28</v>
      </c>
      <c r="E48" s="54" t="str">
        <f t="shared" si="6"/>
        <v>Málaga</v>
      </c>
      <c r="F48" s="54">
        <f t="shared" si="8"/>
        <v>31729</v>
      </c>
      <c r="G48" s="54">
        <f t="shared" si="9"/>
        <v>31570</v>
      </c>
    </row>
    <row r="49" spans="1:7" x14ac:dyDescent="0.25">
      <c r="A49" s="54" t="str">
        <f t="shared" si="5"/>
        <v>Castellón</v>
      </c>
      <c r="B49" s="55">
        <f t="shared" si="3"/>
        <v>0</v>
      </c>
      <c r="C49" s="55">
        <f t="shared" si="4"/>
        <v>0</v>
      </c>
      <c r="D49" s="55">
        <f t="shared" si="7"/>
        <v>28</v>
      </c>
      <c r="E49" s="54" t="str">
        <f t="shared" si="6"/>
        <v>Huelva</v>
      </c>
      <c r="F49" s="54">
        <f t="shared" si="8"/>
        <v>26877</v>
      </c>
      <c r="G49" s="54">
        <f t="shared" si="9"/>
        <v>18612</v>
      </c>
    </row>
    <row r="50" spans="1:7" x14ac:dyDescent="0.25">
      <c r="A50" s="54" t="str">
        <f t="shared" si="5"/>
        <v>Ceuta</v>
      </c>
      <c r="B50" s="55">
        <f t="shared" si="3"/>
        <v>204230</v>
      </c>
      <c r="C50" s="55">
        <f t="shared" si="4"/>
        <v>173001</v>
      </c>
      <c r="D50" s="55">
        <f t="shared" si="7"/>
        <v>6</v>
      </c>
      <c r="E50" s="54" t="str">
        <f t="shared" si="6"/>
        <v>Bilbao</v>
      </c>
      <c r="F50" s="54">
        <f t="shared" si="8"/>
        <v>25247</v>
      </c>
      <c r="G50" s="54">
        <f t="shared" si="9"/>
        <v>21207</v>
      </c>
    </row>
    <row r="51" spans="1:7" x14ac:dyDescent="0.25">
      <c r="A51" s="54" t="str">
        <f t="shared" si="5"/>
        <v>Ferrol-San Cibrao</v>
      </c>
      <c r="B51" s="55">
        <f t="shared" si="3"/>
        <v>0</v>
      </c>
      <c r="C51" s="55">
        <f t="shared" si="4"/>
        <v>0</v>
      </c>
      <c r="D51" s="55">
        <f t="shared" si="7"/>
        <v>28</v>
      </c>
      <c r="E51" s="54" t="str">
        <f t="shared" si="6"/>
        <v>Motril</v>
      </c>
      <c r="F51" s="54">
        <f t="shared" si="8"/>
        <v>12986</v>
      </c>
      <c r="G51" s="54">
        <f t="shared" si="9"/>
        <v>3997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Almería</v>
      </c>
      <c r="F52" s="54">
        <f t="shared" si="8"/>
        <v>12213</v>
      </c>
      <c r="G52" s="54">
        <f t="shared" si="9"/>
        <v>29887</v>
      </c>
    </row>
    <row r="53" spans="1:7" x14ac:dyDescent="0.25">
      <c r="A53" s="54" t="str">
        <f t="shared" si="5"/>
        <v>Huelva</v>
      </c>
      <c r="B53" s="55">
        <f t="shared" si="3"/>
        <v>26877</v>
      </c>
      <c r="C53" s="55">
        <f t="shared" si="4"/>
        <v>18612</v>
      </c>
      <c r="D53" s="55">
        <f t="shared" si="7"/>
        <v>11</v>
      </c>
      <c r="E53" s="54" t="str">
        <f t="shared" si="6"/>
        <v>Bahía de Cádiz</v>
      </c>
      <c r="F53" s="54">
        <f t="shared" si="8"/>
        <v>10485</v>
      </c>
      <c r="G53" s="54">
        <f t="shared" si="9"/>
        <v>8632</v>
      </c>
    </row>
    <row r="54" spans="1:7" x14ac:dyDescent="0.25">
      <c r="A54" s="54" t="str">
        <f t="shared" si="5"/>
        <v>Las Palmas</v>
      </c>
      <c r="B54" s="55">
        <f t="shared" si="3"/>
        <v>557923</v>
      </c>
      <c r="C54" s="55">
        <f t="shared" si="4"/>
        <v>450642</v>
      </c>
      <c r="D54" s="55">
        <f t="shared" si="7"/>
        <v>3</v>
      </c>
      <c r="E54" s="54" t="str">
        <f t="shared" si="6"/>
        <v>Alicante</v>
      </c>
      <c r="F54" s="54">
        <f t="shared" si="8"/>
        <v>5408</v>
      </c>
      <c r="G54" s="54">
        <f t="shared" si="9"/>
        <v>7762</v>
      </c>
    </row>
    <row r="55" spans="1:7" x14ac:dyDescent="0.25">
      <c r="A55" s="54" t="str">
        <f t="shared" si="5"/>
        <v>Málaga</v>
      </c>
      <c r="B55" s="55">
        <f t="shared" si="3"/>
        <v>31729</v>
      </c>
      <c r="C55" s="55">
        <f t="shared" si="4"/>
        <v>31570</v>
      </c>
      <c r="D55" s="55">
        <f t="shared" si="7"/>
        <v>10</v>
      </c>
      <c r="E55" s="54" t="e">
        <f t="shared" si="6"/>
        <v>#N/A</v>
      </c>
      <c r="F55" s="54" t="e">
        <f t="shared" si="8"/>
        <v>#N/A</v>
      </c>
      <c r="G55" s="54" t="e">
        <f t="shared" si="9"/>
        <v>#N/A</v>
      </c>
    </row>
    <row r="56" spans="1:7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e">
        <f t="shared" si="6"/>
        <v>#N/A</v>
      </c>
      <c r="F56" s="54" t="e">
        <f t="shared" ref="F56:F66" si="10">LOOKUP(E56,$A$39:$A$66,$B$39:$B$66)</f>
        <v>#N/A</v>
      </c>
      <c r="G56" s="54" t="e">
        <f t="shared" si="9"/>
        <v>#N/A</v>
      </c>
    </row>
    <row r="57" spans="1:7" x14ac:dyDescent="0.25">
      <c r="A57" s="54" t="str">
        <f t="shared" si="5"/>
        <v>Melilla</v>
      </c>
      <c r="B57" s="55">
        <f t="shared" si="3"/>
        <v>52945</v>
      </c>
      <c r="C57" s="55">
        <f t="shared" si="4"/>
        <v>43443</v>
      </c>
      <c r="D57" s="55">
        <f t="shared" si="7"/>
        <v>9</v>
      </c>
      <c r="E57" s="54" t="e">
        <f t="shared" si="6"/>
        <v>#N/A</v>
      </c>
      <c r="F57" s="54" t="e">
        <f t="shared" si="10"/>
        <v>#N/A</v>
      </c>
      <c r="G57" s="54" t="e">
        <f t="shared" si="9"/>
        <v>#N/A</v>
      </c>
    </row>
    <row r="58" spans="1:7" x14ac:dyDescent="0.25">
      <c r="A58" s="54" t="str">
        <f t="shared" si="5"/>
        <v>Motril</v>
      </c>
      <c r="B58" s="55">
        <f t="shared" si="3"/>
        <v>12986</v>
      </c>
      <c r="C58" s="55">
        <f t="shared" si="4"/>
        <v>3997</v>
      </c>
      <c r="D58" s="55">
        <f t="shared" si="7"/>
        <v>13</v>
      </c>
      <c r="E58" s="54" t="e">
        <f t="shared" si="6"/>
        <v>#N/A</v>
      </c>
      <c r="F58" s="54" t="e">
        <f t="shared" si="10"/>
        <v>#N/A</v>
      </c>
      <c r="G58" s="54" t="e">
        <f t="shared" si="9"/>
        <v>#N/A</v>
      </c>
    </row>
    <row r="59" spans="1:7" x14ac:dyDescent="0.25">
      <c r="A59" s="54" t="str">
        <f t="shared" si="5"/>
        <v>Pasaia</v>
      </c>
      <c r="B59" s="55">
        <f t="shared" si="3"/>
        <v>0</v>
      </c>
      <c r="C59" s="55">
        <f t="shared" si="4"/>
        <v>0</v>
      </c>
      <c r="D59" s="55">
        <f t="shared" si="7"/>
        <v>28</v>
      </c>
      <c r="E59" s="54" t="e">
        <f t="shared" si="6"/>
        <v>#N/A</v>
      </c>
      <c r="F59" s="54" t="e">
        <f t="shared" si="10"/>
        <v>#N/A</v>
      </c>
      <c r="G59" s="54" t="e">
        <f t="shared" si="9"/>
        <v>#N/A</v>
      </c>
    </row>
    <row r="60" spans="1:7" x14ac:dyDescent="0.25">
      <c r="A60" s="54" t="str">
        <f t="shared" si="5"/>
        <v>Santa Cruz de Tenerife</v>
      </c>
      <c r="B60" s="55">
        <f t="shared" si="3"/>
        <v>1485402</v>
      </c>
      <c r="C60" s="55">
        <f t="shared" si="4"/>
        <v>1103884</v>
      </c>
      <c r="D60" s="55">
        <f t="shared" si="7"/>
        <v>1</v>
      </c>
      <c r="E60" s="54" t="e">
        <f t="shared" si="6"/>
        <v>#N/A</v>
      </c>
      <c r="F60" s="54" t="e">
        <f t="shared" si="10"/>
        <v>#N/A</v>
      </c>
      <c r="G60" s="54" t="e">
        <f t="shared" si="9"/>
        <v>#N/A</v>
      </c>
    </row>
    <row r="61" spans="1:7" x14ac:dyDescent="0.25">
      <c r="A61" s="54" t="str">
        <f t="shared" si="5"/>
        <v>Santander</v>
      </c>
      <c r="B61" s="55">
        <f t="shared" si="3"/>
        <v>55326</v>
      </c>
      <c r="C61" s="55">
        <f t="shared" si="4"/>
        <v>31431</v>
      </c>
      <c r="D61" s="55">
        <f t="shared" si="7"/>
        <v>8</v>
      </c>
      <c r="E61" s="54" t="e">
        <f t="shared" si="6"/>
        <v>#N/A</v>
      </c>
      <c r="F61" s="54" t="e">
        <f t="shared" si="10"/>
        <v>#N/A</v>
      </c>
      <c r="G61" s="54" t="e">
        <f t="shared" si="9"/>
        <v>#N/A</v>
      </c>
    </row>
    <row r="62" spans="1:7" x14ac:dyDescent="0.25">
      <c r="A62" s="54" t="str">
        <f t="shared" si="5"/>
        <v>Sevilla</v>
      </c>
      <c r="B62" s="55">
        <f t="shared" si="3"/>
        <v>0</v>
      </c>
      <c r="C62" s="55">
        <f t="shared" si="4"/>
        <v>0</v>
      </c>
      <c r="D62" s="55">
        <f t="shared" si="7"/>
        <v>28</v>
      </c>
      <c r="E62" s="54" t="e">
        <f t="shared" si="6"/>
        <v>#N/A</v>
      </c>
      <c r="F62" s="54" t="e">
        <f t="shared" si="10"/>
        <v>#N/A</v>
      </c>
      <c r="G62" s="54" t="e">
        <f t="shared" si="9"/>
        <v>#N/A</v>
      </c>
    </row>
    <row r="63" spans="1:7" x14ac:dyDescent="0.25">
      <c r="A63" s="54" t="str">
        <f t="shared" si="5"/>
        <v>Tarragona</v>
      </c>
      <c r="B63" s="55">
        <f t="shared" si="3"/>
        <v>0</v>
      </c>
      <c r="C63" s="55">
        <f t="shared" si="4"/>
        <v>0</v>
      </c>
      <c r="D63" s="55">
        <f t="shared" si="7"/>
        <v>28</v>
      </c>
      <c r="E63" s="54" t="e">
        <f t="shared" si="6"/>
        <v>#N/A</v>
      </c>
      <c r="F63" s="54" t="e">
        <f t="shared" si="10"/>
        <v>#N/A</v>
      </c>
      <c r="G63" s="54" t="e">
        <f t="shared" si="9"/>
        <v>#N/A</v>
      </c>
    </row>
    <row r="64" spans="1:7" x14ac:dyDescent="0.25">
      <c r="A64" s="54" t="str">
        <f t="shared" si="5"/>
        <v>Valencia</v>
      </c>
      <c r="B64" s="55">
        <f t="shared" si="3"/>
        <v>132299</v>
      </c>
      <c r="C64" s="55">
        <f t="shared" si="4"/>
        <v>95399</v>
      </c>
      <c r="D64" s="55">
        <f t="shared" si="7"/>
        <v>7</v>
      </c>
      <c r="E64" s="54" t="e">
        <f t="shared" si="6"/>
        <v>#N/A</v>
      </c>
      <c r="F64" s="54" t="e">
        <f t="shared" si="10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0</v>
      </c>
      <c r="C65" s="55">
        <f t="shared" si="4"/>
        <v>0</v>
      </c>
      <c r="D65" s="55">
        <f t="shared" si="7"/>
        <v>28</v>
      </c>
      <c r="E65" s="54" t="e">
        <f t="shared" si="6"/>
        <v>#N/A</v>
      </c>
      <c r="F65" s="54" t="e">
        <f t="shared" si="10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0</v>
      </c>
      <c r="C66" s="55">
        <f t="shared" si="4"/>
        <v>0</v>
      </c>
      <c r="D66" s="55">
        <f t="shared" si="7"/>
        <v>28</v>
      </c>
      <c r="E66" s="54" t="str">
        <f t="shared" si="6"/>
        <v>A Coruña</v>
      </c>
      <c r="F66" s="54">
        <f t="shared" si="10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9"/>
  <sheetViews>
    <sheetView zoomScaleNormal="100"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E1" s="67" t="s">
        <v>81</v>
      </c>
    </row>
    <row r="2" spans="1:12" s="40" customFormat="1" ht="21" x14ac:dyDescent="0.25">
      <c r="H2" s="67" t="s">
        <v>41</v>
      </c>
    </row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0</v>
      </c>
      <c r="D7" s="2">
        <v>0</v>
      </c>
      <c r="E7" s="2">
        <v>0</v>
      </c>
      <c r="F7" s="45" t="e">
        <f t="shared" ref="F7:F34" si="0">((E7*100)/D7)-100</f>
        <v>#DIV/0!</v>
      </c>
      <c r="G7" s="46"/>
      <c r="H7" s="46"/>
      <c r="I7" s="46"/>
    </row>
    <row r="8" spans="1:12" x14ac:dyDescent="0.25">
      <c r="A8" s="47" t="s">
        <v>136</v>
      </c>
      <c r="B8" s="3">
        <v>255</v>
      </c>
      <c r="C8" s="3">
        <v>28</v>
      </c>
      <c r="D8" s="3">
        <v>1690</v>
      </c>
      <c r="E8" s="3">
        <v>578</v>
      </c>
      <c r="F8" s="48">
        <f t="shared" si="0"/>
        <v>-65.798816568047329</v>
      </c>
      <c r="G8" s="46"/>
      <c r="H8" s="46"/>
      <c r="I8" s="46"/>
    </row>
    <row r="9" spans="1:12" x14ac:dyDescent="0.25">
      <c r="A9" s="44" t="s">
        <v>137</v>
      </c>
      <c r="B9" s="2">
        <v>48</v>
      </c>
      <c r="C9" s="2">
        <v>98</v>
      </c>
      <c r="D9" s="2">
        <v>450</v>
      </c>
      <c r="E9" s="2">
        <v>1460</v>
      </c>
      <c r="F9" s="45">
        <f t="shared" si="0"/>
        <v>224.44444444444446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0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482</v>
      </c>
      <c r="C11" s="2">
        <v>381</v>
      </c>
      <c r="D11" s="2">
        <v>3889</v>
      </c>
      <c r="E11" s="2">
        <v>5998</v>
      </c>
      <c r="F11" s="45">
        <f t="shared" si="0"/>
        <v>54.229879146310111</v>
      </c>
      <c r="G11" s="46"/>
      <c r="H11" s="46"/>
      <c r="I11" s="46"/>
    </row>
    <row r="12" spans="1:12" x14ac:dyDescent="0.25">
      <c r="A12" s="47" t="s">
        <v>140</v>
      </c>
      <c r="B12" s="3">
        <v>1083</v>
      </c>
      <c r="C12" s="3">
        <v>1306</v>
      </c>
      <c r="D12" s="3">
        <v>12884</v>
      </c>
      <c r="E12" s="3">
        <v>12336</v>
      </c>
      <c r="F12" s="48">
        <f t="shared" si="0"/>
        <v>-4.2533374728345166</v>
      </c>
      <c r="G12" s="46"/>
      <c r="H12" s="46"/>
      <c r="I12" s="46"/>
    </row>
    <row r="13" spans="1:12" x14ac:dyDescent="0.25">
      <c r="A13" s="44" t="s">
        <v>141</v>
      </c>
      <c r="B13" s="2">
        <v>3416</v>
      </c>
      <c r="C13" s="2">
        <v>4546</v>
      </c>
      <c r="D13" s="2">
        <v>105142</v>
      </c>
      <c r="E13" s="2">
        <v>121577</v>
      </c>
      <c r="F13" s="45">
        <f t="shared" si="0"/>
        <v>15.63124155903445</v>
      </c>
      <c r="G13" s="46"/>
      <c r="H13" s="46"/>
      <c r="I13" s="46"/>
    </row>
    <row r="14" spans="1:12" x14ac:dyDescent="0.25">
      <c r="A14" s="47" t="s">
        <v>142</v>
      </c>
      <c r="B14" s="3">
        <v>56237</v>
      </c>
      <c r="C14" s="3">
        <v>41922</v>
      </c>
      <c r="D14" s="3">
        <v>811797</v>
      </c>
      <c r="E14" s="3">
        <v>497283</v>
      </c>
      <c r="F14" s="48">
        <f t="shared" si="0"/>
        <v>-38.742936965768536</v>
      </c>
      <c r="G14" s="46"/>
      <c r="H14" s="46"/>
      <c r="I14" s="46"/>
    </row>
    <row r="15" spans="1:12" x14ac:dyDescent="0.25">
      <c r="A15" s="44" t="s">
        <v>143</v>
      </c>
      <c r="B15" s="2">
        <v>1583</v>
      </c>
      <c r="C15" s="2">
        <v>2287</v>
      </c>
      <c r="D15" s="2">
        <v>7891</v>
      </c>
      <c r="E15" s="2">
        <v>9830.7863636363636</v>
      </c>
      <c r="F15" s="45">
        <f t="shared" si="0"/>
        <v>24.582262877155799</v>
      </c>
      <c r="G15" s="46"/>
      <c r="H15" s="46"/>
      <c r="I15" s="46"/>
    </row>
    <row r="16" spans="1:12" x14ac:dyDescent="0.25">
      <c r="A16" s="47" t="s">
        <v>144</v>
      </c>
      <c r="B16" s="3">
        <v>2</v>
      </c>
      <c r="C16" s="3">
        <v>0</v>
      </c>
      <c r="D16" s="3">
        <v>0</v>
      </c>
      <c r="E16" s="3">
        <v>43</v>
      </c>
      <c r="F16" s="48" t="e">
        <f t="shared" si="0"/>
        <v>#DIV/0!</v>
      </c>
      <c r="G16" s="46"/>
      <c r="H16" s="46"/>
      <c r="I16" s="46"/>
    </row>
    <row r="17" spans="1:9" x14ac:dyDescent="0.25">
      <c r="A17" s="44" t="s">
        <v>145</v>
      </c>
      <c r="B17" s="2">
        <v>3</v>
      </c>
      <c r="C17" s="2">
        <v>28</v>
      </c>
      <c r="D17" s="2">
        <v>113</v>
      </c>
      <c r="E17" s="2">
        <v>306</v>
      </c>
      <c r="F17" s="45">
        <f t="shared" si="0"/>
        <v>170.79646017699116</v>
      </c>
      <c r="G17" s="46"/>
      <c r="H17" s="46"/>
      <c r="I17" s="46"/>
    </row>
    <row r="18" spans="1:9" x14ac:dyDescent="0.25">
      <c r="A18" s="47" t="s">
        <v>146</v>
      </c>
      <c r="B18" s="3">
        <v>86</v>
      </c>
      <c r="C18" s="3">
        <v>64</v>
      </c>
      <c r="D18" s="3">
        <v>992</v>
      </c>
      <c r="E18" s="3">
        <v>991</v>
      </c>
      <c r="F18" s="48">
        <f t="shared" si="0"/>
        <v>-0.10080645161289681</v>
      </c>
      <c r="G18" s="46"/>
      <c r="H18" s="46"/>
      <c r="I18" s="46"/>
    </row>
    <row r="19" spans="1:9" x14ac:dyDescent="0.25">
      <c r="A19" s="44" t="s">
        <v>147</v>
      </c>
      <c r="B19" s="2">
        <v>1</v>
      </c>
      <c r="C19" s="2">
        <v>0</v>
      </c>
      <c r="D19" s="2">
        <v>11</v>
      </c>
      <c r="E19" s="2">
        <v>11</v>
      </c>
      <c r="F19" s="45">
        <f t="shared" si="0"/>
        <v>0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0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410</v>
      </c>
      <c r="C21" s="2">
        <v>410</v>
      </c>
      <c r="D21" s="2">
        <v>2938</v>
      </c>
      <c r="E21" s="2">
        <v>4052</v>
      </c>
      <c r="F21" s="45">
        <f t="shared" si="0"/>
        <v>37.916950306330847</v>
      </c>
      <c r="G21" s="46"/>
      <c r="H21" s="46"/>
      <c r="I21" s="46"/>
    </row>
    <row r="22" spans="1:9" x14ac:dyDescent="0.25">
      <c r="A22" s="47" t="s">
        <v>150</v>
      </c>
      <c r="B22" s="3">
        <v>5007</v>
      </c>
      <c r="C22" s="3">
        <v>4285</v>
      </c>
      <c r="D22" s="3">
        <v>61381</v>
      </c>
      <c r="E22" s="3">
        <v>56668</v>
      </c>
      <c r="F22" s="48">
        <f t="shared" si="0"/>
        <v>-7.678271777911732</v>
      </c>
      <c r="G22" s="46"/>
      <c r="H22" s="46"/>
      <c r="I22" s="46"/>
    </row>
    <row r="23" spans="1:9" x14ac:dyDescent="0.25">
      <c r="A23" s="44" t="s">
        <v>151</v>
      </c>
      <c r="B23" s="2">
        <v>4477</v>
      </c>
      <c r="C23" s="2">
        <v>4826</v>
      </c>
      <c r="D23" s="2">
        <v>34034</v>
      </c>
      <c r="E23" s="2">
        <v>34377</v>
      </c>
      <c r="F23" s="45">
        <f t="shared" si="0"/>
        <v>1.007815713698065</v>
      </c>
      <c r="G23" s="46"/>
      <c r="H23" s="46"/>
      <c r="I23" s="46"/>
    </row>
    <row r="24" spans="1:9" x14ac:dyDescent="0.25">
      <c r="A24" s="47" t="s">
        <v>152</v>
      </c>
      <c r="B24" s="3">
        <v>3</v>
      </c>
      <c r="C24" s="3">
        <v>0</v>
      </c>
      <c r="D24" s="3">
        <v>20</v>
      </c>
      <c r="E24" s="3">
        <v>158</v>
      </c>
      <c r="F24" s="48">
        <f t="shared" si="0"/>
        <v>690</v>
      </c>
      <c r="G24" s="46"/>
      <c r="H24" s="46"/>
      <c r="I24" s="46"/>
    </row>
    <row r="25" spans="1:9" x14ac:dyDescent="0.25">
      <c r="A25" s="44" t="s">
        <v>153</v>
      </c>
      <c r="B25" s="2">
        <v>106</v>
      </c>
      <c r="C25" s="2">
        <v>114</v>
      </c>
      <c r="D25" s="2">
        <v>1028</v>
      </c>
      <c r="E25" s="2">
        <v>1142</v>
      </c>
      <c r="F25" s="45">
        <f t="shared" si="0"/>
        <v>11.089494163424121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64</v>
      </c>
      <c r="E26" s="3">
        <v>16</v>
      </c>
      <c r="F26" s="48">
        <f t="shared" si="0"/>
        <v>-75</v>
      </c>
      <c r="G26" s="46"/>
      <c r="H26" s="46"/>
      <c r="I26" s="46"/>
    </row>
    <row r="27" spans="1:9" x14ac:dyDescent="0.25">
      <c r="A27" s="44" t="s">
        <v>155</v>
      </c>
      <c r="B27" s="2">
        <v>21658</v>
      </c>
      <c r="C27" s="2">
        <v>19298</v>
      </c>
      <c r="D27" s="2">
        <v>236381</v>
      </c>
      <c r="E27" s="2">
        <v>209454</v>
      </c>
      <c r="F27" s="45">
        <f t="shared" si="0"/>
        <v>-11.3913554811935</v>
      </c>
      <c r="G27" s="46"/>
      <c r="H27" s="46"/>
      <c r="I27" s="46"/>
    </row>
    <row r="28" spans="1:9" x14ac:dyDescent="0.25">
      <c r="A28" s="47" t="s">
        <v>156</v>
      </c>
      <c r="B28" s="3">
        <v>5546</v>
      </c>
      <c r="C28" s="3">
        <v>4631</v>
      </c>
      <c r="D28" s="3">
        <v>53197</v>
      </c>
      <c r="E28" s="3">
        <v>52759</v>
      </c>
      <c r="F28" s="48">
        <f t="shared" si="0"/>
        <v>-0.82335470045303794</v>
      </c>
      <c r="G28" s="46"/>
      <c r="H28" s="46"/>
      <c r="I28" s="46"/>
    </row>
    <row r="29" spans="1:9" x14ac:dyDescent="0.25">
      <c r="A29" s="44" t="s">
        <v>157</v>
      </c>
      <c r="B29" s="2">
        <v>28541</v>
      </c>
      <c r="C29" s="2">
        <v>19138</v>
      </c>
      <c r="D29" s="2">
        <v>324215</v>
      </c>
      <c r="E29" s="2">
        <v>277783</v>
      </c>
      <c r="F29" s="45">
        <f t="shared" si="0"/>
        <v>-14.321360825378221</v>
      </c>
      <c r="G29" s="46"/>
      <c r="H29" s="46"/>
      <c r="I29" s="46"/>
    </row>
    <row r="30" spans="1:9" x14ac:dyDescent="0.25">
      <c r="A30" s="47" t="s">
        <v>158</v>
      </c>
      <c r="B30" s="3">
        <v>139</v>
      </c>
      <c r="C30" s="3">
        <v>259</v>
      </c>
      <c r="D30" s="3">
        <v>1529</v>
      </c>
      <c r="E30" s="3">
        <v>1928</v>
      </c>
      <c r="F30" s="48">
        <f t="shared" si="0"/>
        <v>26.095487246566378</v>
      </c>
      <c r="G30" s="46"/>
      <c r="H30" s="46"/>
      <c r="I30" s="46"/>
    </row>
    <row r="31" spans="1:9" x14ac:dyDescent="0.25">
      <c r="A31" s="44" t="s">
        <v>159</v>
      </c>
      <c r="B31" s="2">
        <v>16113</v>
      </c>
      <c r="C31" s="2">
        <v>11198</v>
      </c>
      <c r="D31" s="2">
        <v>128071</v>
      </c>
      <c r="E31" s="2">
        <v>135600</v>
      </c>
      <c r="F31" s="45">
        <f t="shared" si="0"/>
        <v>5.878770369560641</v>
      </c>
      <c r="G31" s="46"/>
      <c r="H31" s="46"/>
      <c r="I31" s="46"/>
    </row>
    <row r="32" spans="1:9" x14ac:dyDescent="0.25">
      <c r="A32" s="47" t="s">
        <v>160</v>
      </c>
      <c r="B32" s="3">
        <v>54827</v>
      </c>
      <c r="C32" s="3">
        <v>34383</v>
      </c>
      <c r="D32" s="3">
        <v>529133</v>
      </c>
      <c r="E32" s="3">
        <v>488665</v>
      </c>
      <c r="F32" s="48">
        <f t="shared" si="0"/>
        <v>-7.6479826433051841</v>
      </c>
      <c r="G32" s="46"/>
      <c r="H32" s="46"/>
      <c r="I32" s="46"/>
    </row>
    <row r="33" spans="1:9" x14ac:dyDescent="0.25">
      <c r="A33" s="44" t="s">
        <v>161</v>
      </c>
      <c r="B33" s="2">
        <v>53768</v>
      </c>
      <c r="C33" s="2">
        <v>42369</v>
      </c>
      <c r="D33" s="2">
        <v>511797</v>
      </c>
      <c r="E33" s="2">
        <v>503295</v>
      </c>
      <c r="F33" s="45">
        <f t="shared" si="0"/>
        <v>-1.6612055170311635</v>
      </c>
      <c r="G33" s="46"/>
      <c r="H33" s="46"/>
      <c r="I33" s="46"/>
    </row>
    <row r="34" spans="1:9" x14ac:dyDescent="0.25">
      <c r="A34" s="47" t="s">
        <v>162</v>
      </c>
      <c r="B34" s="3">
        <v>9</v>
      </c>
      <c r="C34" s="3">
        <v>4</v>
      </c>
      <c r="D34" s="3">
        <v>224</v>
      </c>
      <c r="E34" s="3">
        <v>161</v>
      </c>
      <c r="F34" s="48">
        <f t="shared" si="0"/>
        <v>-28.125</v>
      </c>
      <c r="G34" s="46"/>
      <c r="H34" s="46"/>
      <c r="I34" s="46"/>
    </row>
    <row r="35" spans="1:9" x14ac:dyDescent="0.25">
      <c r="A35" s="49" t="s">
        <v>31</v>
      </c>
      <c r="B35" s="50">
        <f t="shared" ref="B35:E35" si="1">SUM(B7:B34)</f>
        <v>253800</v>
      </c>
      <c r="C35" s="50">
        <f t="shared" si="1"/>
        <v>191575</v>
      </c>
      <c r="D35" s="50">
        <f t="shared" si="1"/>
        <v>2828871</v>
      </c>
      <c r="E35" s="50">
        <f t="shared" si="1"/>
        <v>2416471.7863636361</v>
      </c>
      <c r="F35" s="51">
        <f t="shared" ref="F35" si="2">((E35*100)/D35)-100</f>
        <v>-14.578226212378141</v>
      </c>
      <c r="G35" s="46"/>
      <c r="H35" s="46"/>
      <c r="I35" s="46"/>
    </row>
    <row r="36" spans="1:9" x14ac:dyDescent="0.25">
      <c r="A36" s="52" t="s">
        <v>90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0</v>
      </c>
      <c r="C39" s="55">
        <f t="shared" si="4"/>
        <v>0</v>
      </c>
      <c r="D39" s="55">
        <f>_xlfn.RANK.EQ(B39,$B$39:$B$66)+COUNTIF($B$39:$B$66,B39)-1</f>
        <v>28</v>
      </c>
      <c r="E39" s="54" t="str">
        <f t="shared" ref="E39:E66" si="6">INDEX($A$39:$B$66,MATCH(ROW()-38,$D$39:$D$66,0),1)</f>
        <v>Vigo</v>
      </c>
      <c r="F39" s="54">
        <f>LOOKUP(E39,$A$39:$A$66,$B$39:$B$66)</f>
        <v>503295</v>
      </c>
      <c r="G39" s="54">
        <f>LOOKUP(E39,$A$39:$A$66,$C$39:$C$66)</f>
        <v>511797</v>
      </c>
    </row>
    <row r="40" spans="1:9" x14ac:dyDescent="0.25">
      <c r="A40" s="54" t="str">
        <f t="shared" si="5"/>
        <v>Alicante</v>
      </c>
      <c r="B40" s="55">
        <f t="shared" si="3"/>
        <v>578</v>
      </c>
      <c r="C40" s="55">
        <f t="shared" si="4"/>
        <v>1690</v>
      </c>
      <c r="D40" s="55">
        <f t="shared" ref="D40:D66" si="7">_xlfn.RANK.EQ(B40,$B$39:$B$66)+COUNTIF($B$39:$B$66,B40)-1</f>
        <v>19</v>
      </c>
      <c r="E40" s="54" t="str">
        <f t="shared" si="6"/>
        <v>Barcelona</v>
      </c>
      <c r="F40" s="54">
        <f t="shared" ref="F40:F66" si="8">LOOKUP(E40,$A$39:$A$66,$B$39:$B$66)</f>
        <v>497283</v>
      </c>
      <c r="G40" s="54">
        <f t="shared" ref="G40:G66" si="9">LOOKUP(E40,$A$39:$A$66,$C$39:$C$66)</f>
        <v>811797</v>
      </c>
    </row>
    <row r="41" spans="1:9" x14ac:dyDescent="0.25">
      <c r="A41" s="54" t="str">
        <f t="shared" si="5"/>
        <v>Almería</v>
      </c>
      <c r="B41" s="55">
        <f t="shared" si="3"/>
        <v>1460</v>
      </c>
      <c r="C41" s="55">
        <f t="shared" si="4"/>
        <v>450</v>
      </c>
      <c r="D41" s="55">
        <f t="shared" si="7"/>
        <v>16</v>
      </c>
      <c r="E41" s="54" t="str">
        <f t="shared" si="6"/>
        <v>Valencia</v>
      </c>
      <c r="F41" s="54">
        <f t="shared" si="8"/>
        <v>488665</v>
      </c>
      <c r="G41" s="54">
        <f t="shared" si="9"/>
        <v>529133</v>
      </c>
    </row>
    <row r="42" spans="1:9" x14ac:dyDescent="0.25">
      <c r="A42" s="54" t="str">
        <f t="shared" si="5"/>
        <v>Avilés</v>
      </c>
      <c r="B42" s="55">
        <f t="shared" si="3"/>
        <v>0</v>
      </c>
      <c r="C42" s="55">
        <f t="shared" si="4"/>
        <v>0</v>
      </c>
      <c r="D42" s="55">
        <f t="shared" si="7"/>
        <v>28</v>
      </c>
      <c r="E42" s="54" t="str">
        <f t="shared" si="6"/>
        <v>Santander</v>
      </c>
      <c r="F42" s="54">
        <f t="shared" si="8"/>
        <v>277783</v>
      </c>
      <c r="G42" s="54">
        <f t="shared" si="9"/>
        <v>324215</v>
      </c>
    </row>
    <row r="43" spans="1:9" x14ac:dyDescent="0.25">
      <c r="A43" s="54" t="str">
        <f t="shared" si="5"/>
        <v>Bahía de Algeciras</v>
      </c>
      <c r="B43" s="55">
        <f t="shared" si="3"/>
        <v>5998</v>
      </c>
      <c r="C43" s="55">
        <f t="shared" si="4"/>
        <v>3889</v>
      </c>
      <c r="D43" s="55">
        <f t="shared" si="7"/>
        <v>13</v>
      </c>
      <c r="E43" s="54" t="str">
        <f t="shared" si="6"/>
        <v>Pasaia</v>
      </c>
      <c r="F43" s="54">
        <f t="shared" si="8"/>
        <v>209454</v>
      </c>
      <c r="G43" s="54">
        <f t="shared" si="9"/>
        <v>236381</v>
      </c>
    </row>
    <row r="44" spans="1:9" x14ac:dyDescent="0.25">
      <c r="A44" s="54" t="str">
        <f t="shared" si="5"/>
        <v>Bahía de Cádiz</v>
      </c>
      <c r="B44" s="55">
        <f t="shared" si="3"/>
        <v>12336</v>
      </c>
      <c r="C44" s="55">
        <f t="shared" si="4"/>
        <v>12884</v>
      </c>
      <c r="D44" s="55">
        <f t="shared" si="7"/>
        <v>11</v>
      </c>
      <c r="E44" s="54" t="str">
        <f t="shared" si="6"/>
        <v>Tarragona</v>
      </c>
      <c r="F44" s="54">
        <f t="shared" si="8"/>
        <v>135600</v>
      </c>
      <c r="G44" s="54">
        <f t="shared" si="9"/>
        <v>128071</v>
      </c>
    </row>
    <row r="45" spans="1:9" x14ac:dyDescent="0.25">
      <c r="A45" s="54" t="str">
        <f t="shared" si="5"/>
        <v>Baleares</v>
      </c>
      <c r="B45" s="55">
        <f t="shared" si="3"/>
        <v>121577</v>
      </c>
      <c r="C45" s="55">
        <f t="shared" si="4"/>
        <v>105142</v>
      </c>
      <c r="D45" s="55">
        <f t="shared" si="7"/>
        <v>7</v>
      </c>
      <c r="E45" s="54" t="str">
        <f t="shared" si="6"/>
        <v>Baleares</v>
      </c>
      <c r="F45" s="54">
        <f t="shared" si="8"/>
        <v>121577</v>
      </c>
      <c r="G45" s="54">
        <f t="shared" si="9"/>
        <v>105142</v>
      </c>
    </row>
    <row r="46" spans="1:9" x14ac:dyDescent="0.25">
      <c r="A46" s="54" t="str">
        <f t="shared" si="5"/>
        <v>Barcelona</v>
      </c>
      <c r="B46" s="55">
        <f t="shared" si="3"/>
        <v>497283</v>
      </c>
      <c r="C46" s="55">
        <f t="shared" si="4"/>
        <v>811797</v>
      </c>
      <c r="D46" s="55">
        <f t="shared" si="7"/>
        <v>2</v>
      </c>
      <c r="E46" s="54" t="str">
        <f t="shared" si="6"/>
        <v>Las Palmas</v>
      </c>
      <c r="F46" s="54">
        <f t="shared" si="8"/>
        <v>56668</v>
      </c>
      <c r="G46" s="54">
        <f t="shared" si="9"/>
        <v>61381</v>
      </c>
    </row>
    <row r="47" spans="1:9" x14ac:dyDescent="0.25">
      <c r="A47" s="54" t="str">
        <f t="shared" si="5"/>
        <v>Bilbao</v>
      </c>
      <c r="B47" s="55">
        <f t="shared" si="3"/>
        <v>9830.7863636363636</v>
      </c>
      <c r="C47" s="55">
        <f t="shared" si="4"/>
        <v>7891</v>
      </c>
      <c r="D47" s="55">
        <f t="shared" si="7"/>
        <v>12</v>
      </c>
      <c r="E47" s="54" t="str">
        <f t="shared" si="6"/>
        <v>Santa Cruz de Tenerife</v>
      </c>
      <c r="F47" s="54">
        <f t="shared" si="8"/>
        <v>52759</v>
      </c>
      <c r="G47" s="54">
        <f t="shared" si="9"/>
        <v>53197</v>
      </c>
    </row>
    <row r="48" spans="1:9" x14ac:dyDescent="0.25">
      <c r="A48" s="54" t="str">
        <f t="shared" si="5"/>
        <v>Cartagena</v>
      </c>
      <c r="B48" s="55">
        <f t="shared" si="3"/>
        <v>43</v>
      </c>
      <c r="C48" s="55">
        <f t="shared" si="4"/>
        <v>0</v>
      </c>
      <c r="D48" s="55">
        <f t="shared" si="7"/>
        <v>23</v>
      </c>
      <c r="E48" s="54" t="str">
        <f t="shared" si="6"/>
        <v>Málaga</v>
      </c>
      <c r="F48" s="54">
        <f t="shared" si="8"/>
        <v>34377</v>
      </c>
      <c r="G48" s="54">
        <f t="shared" si="9"/>
        <v>34034</v>
      </c>
    </row>
    <row r="49" spans="1:7" x14ac:dyDescent="0.25">
      <c r="A49" s="54" t="str">
        <f t="shared" si="5"/>
        <v>Castellón</v>
      </c>
      <c r="B49" s="55">
        <f t="shared" si="3"/>
        <v>306</v>
      </c>
      <c r="C49" s="55">
        <f t="shared" si="4"/>
        <v>113</v>
      </c>
      <c r="D49" s="55">
        <f t="shared" si="7"/>
        <v>20</v>
      </c>
      <c r="E49" s="54" t="str">
        <f t="shared" si="6"/>
        <v>Bahía de Cádiz</v>
      </c>
      <c r="F49" s="54">
        <f t="shared" si="8"/>
        <v>12336</v>
      </c>
      <c r="G49" s="54">
        <f t="shared" si="9"/>
        <v>12884</v>
      </c>
    </row>
    <row r="50" spans="1:7" x14ac:dyDescent="0.25">
      <c r="A50" s="54" t="str">
        <f t="shared" si="5"/>
        <v>Ceuta</v>
      </c>
      <c r="B50" s="55">
        <f t="shared" si="3"/>
        <v>991</v>
      </c>
      <c r="C50" s="55">
        <f t="shared" si="4"/>
        <v>992</v>
      </c>
      <c r="D50" s="55">
        <f t="shared" si="7"/>
        <v>18</v>
      </c>
      <c r="E50" s="54" t="str">
        <f t="shared" si="6"/>
        <v>Bilbao</v>
      </c>
      <c r="F50" s="54">
        <f t="shared" si="8"/>
        <v>9830.7863636363636</v>
      </c>
      <c r="G50" s="54">
        <f t="shared" si="9"/>
        <v>7891</v>
      </c>
    </row>
    <row r="51" spans="1:7" x14ac:dyDescent="0.25">
      <c r="A51" s="54" t="str">
        <f t="shared" si="5"/>
        <v>Ferrol-San Cibrao</v>
      </c>
      <c r="B51" s="55">
        <f t="shared" si="3"/>
        <v>11</v>
      </c>
      <c r="C51" s="55">
        <f t="shared" si="4"/>
        <v>11</v>
      </c>
      <c r="D51" s="55">
        <f t="shared" si="7"/>
        <v>25</v>
      </c>
      <c r="E51" s="54" t="str">
        <f t="shared" si="6"/>
        <v>Bahía de Algeciras</v>
      </c>
      <c r="F51" s="54">
        <f t="shared" si="8"/>
        <v>5998</v>
      </c>
      <c r="G51" s="54">
        <f t="shared" si="9"/>
        <v>3889</v>
      </c>
    </row>
    <row r="52" spans="1:7" x14ac:dyDescent="0.25">
      <c r="A52" s="54" t="str">
        <f t="shared" si="5"/>
        <v>Gijón</v>
      </c>
      <c r="B52" s="55">
        <f t="shared" si="3"/>
        <v>0</v>
      </c>
      <c r="C52" s="55">
        <f t="shared" si="4"/>
        <v>0</v>
      </c>
      <c r="D52" s="55">
        <f t="shared" si="7"/>
        <v>28</v>
      </c>
      <c r="E52" s="54" t="str">
        <f t="shared" si="6"/>
        <v>Huelva</v>
      </c>
      <c r="F52" s="54">
        <f t="shared" si="8"/>
        <v>4052</v>
      </c>
      <c r="G52" s="54">
        <f t="shared" si="9"/>
        <v>2938</v>
      </c>
    </row>
    <row r="53" spans="1:7" x14ac:dyDescent="0.25">
      <c r="A53" s="54" t="str">
        <f t="shared" si="5"/>
        <v>Huelva</v>
      </c>
      <c r="B53" s="55">
        <f t="shared" si="3"/>
        <v>4052</v>
      </c>
      <c r="C53" s="55">
        <f t="shared" si="4"/>
        <v>2938</v>
      </c>
      <c r="D53" s="55">
        <f t="shared" si="7"/>
        <v>14</v>
      </c>
      <c r="E53" s="54" t="str">
        <f t="shared" si="6"/>
        <v>Sevilla</v>
      </c>
      <c r="F53" s="54">
        <f t="shared" si="8"/>
        <v>1928</v>
      </c>
      <c r="G53" s="54">
        <f t="shared" si="9"/>
        <v>1529</v>
      </c>
    </row>
    <row r="54" spans="1:7" x14ac:dyDescent="0.25">
      <c r="A54" s="54" t="str">
        <f t="shared" si="5"/>
        <v>Las Palmas</v>
      </c>
      <c r="B54" s="55">
        <f t="shared" si="3"/>
        <v>56668</v>
      </c>
      <c r="C54" s="55">
        <f t="shared" si="4"/>
        <v>61381</v>
      </c>
      <c r="D54" s="55">
        <f t="shared" si="7"/>
        <v>8</v>
      </c>
      <c r="E54" s="54" t="str">
        <f t="shared" si="6"/>
        <v>Almería</v>
      </c>
      <c r="F54" s="54">
        <f t="shared" si="8"/>
        <v>1460</v>
      </c>
      <c r="G54" s="54">
        <f t="shared" si="9"/>
        <v>450</v>
      </c>
    </row>
    <row r="55" spans="1:7" x14ac:dyDescent="0.25">
      <c r="A55" s="54" t="str">
        <f t="shared" si="5"/>
        <v>Málaga</v>
      </c>
      <c r="B55" s="55">
        <f t="shared" si="3"/>
        <v>34377</v>
      </c>
      <c r="C55" s="55">
        <f t="shared" si="4"/>
        <v>34034</v>
      </c>
      <c r="D55" s="55">
        <f t="shared" si="7"/>
        <v>10</v>
      </c>
      <c r="E55" s="54" t="str">
        <f t="shared" si="6"/>
        <v>Melilla</v>
      </c>
      <c r="F55" s="54">
        <f t="shared" si="8"/>
        <v>1142</v>
      </c>
      <c r="G55" s="54">
        <f t="shared" si="9"/>
        <v>1028</v>
      </c>
    </row>
    <row r="56" spans="1:7" x14ac:dyDescent="0.25">
      <c r="A56" s="54" t="str">
        <f t="shared" si="5"/>
        <v>Marín y Ría de Pontevedra</v>
      </c>
      <c r="B56" s="55">
        <f t="shared" si="3"/>
        <v>158</v>
      </c>
      <c r="C56" s="55">
        <f t="shared" si="4"/>
        <v>20</v>
      </c>
      <c r="D56" s="55">
        <f t="shared" si="7"/>
        <v>22</v>
      </c>
      <c r="E56" s="54" t="str">
        <f t="shared" si="6"/>
        <v>Ceuta</v>
      </c>
      <c r="F56" s="54">
        <f t="shared" si="8"/>
        <v>991</v>
      </c>
      <c r="G56" s="54">
        <f t="shared" si="9"/>
        <v>992</v>
      </c>
    </row>
    <row r="57" spans="1:7" x14ac:dyDescent="0.25">
      <c r="A57" s="54" t="str">
        <f t="shared" si="5"/>
        <v>Melilla</v>
      </c>
      <c r="B57" s="55">
        <f t="shared" si="3"/>
        <v>1142</v>
      </c>
      <c r="C57" s="55">
        <f t="shared" si="4"/>
        <v>1028</v>
      </c>
      <c r="D57" s="55">
        <f t="shared" si="7"/>
        <v>17</v>
      </c>
      <c r="E57" s="54" t="str">
        <f t="shared" si="6"/>
        <v>Alicante</v>
      </c>
      <c r="F57" s="54">
        <f t="shared" si="8"/>
        <v>578</v>
      </c>
      <c r="G57" s="54">
        <f t="shared" si="9"/>
        <v>1690</v>
      </c>
    </row>
    <row r="58" spans="1:7" x14ac:dyDescent="0.25">
      <c r="A58" s="54" t="str">
        <f t="shared" si="5"/>
        <v>Motril</v>
      </c>
      <c r="B58" s="55">
        <f t="shared" si="3"/>
        <v>16</v>
      </c>
      <c r="C58" s="55">
        <f t="shared" si="4"/>
        <v>64</v>
      </c>
      <c r="D58" s="55">
        <f t="shared" si="7"/>
        <v>24</v>
      </c>
      <c r="E58" s="54" t="str">
        <f t="shared" si="6"/>
        <v>Castellón</v>
      </c>
      <c r="F58" s="54">
        <f t="shared" si="8"/>
        <v>306</v>
      </c>
      <c r="G58" s="54">
        <f t="shared" si="9"/>
        <v>113</v>
      </c>
    </row>
    <row r="59" spans="1:7" x14ac:dyDescent="0.25">
      <c r="A59" s="54" t="str">
        <f t="shared" si="5"/>
        <v>Pasaia</v>
      </c>
      <c r="B59" s="55">
        <f t="shared" si="3"/>
        <v>209454</v>
      </c>
      <c r="C59" s="55">
        <f t="shared" si="4"/>
        <v>236381</v>
      </c>
      <c r="D59" s="55">
        <f t="shared" si="7"/>
        <v>5</v>
      </c>
      <c r="E59" s="54" t="str">
        <f t="shared" si="6"/>
        <v>Vilagarcía</v>
      </c>
      <c r="F59" s="54">
        <f t="shared" si="8"/>
        <v>161</v>
      </c>
      <c r="G59" s="54">
        <f t="shared" si="9"/>
        <v>224</v>
      </c>
    </row>
    <row r="60" spans="1:7" x14ac:dyDescent="0.25">
      <c r="A60" s="54" t="str">
        <f t="shared" si="5"/>
        <v>Santa Cruz de Tenerife</v>
      </c>
      <c r="B60" s="55">
        <f t="shared" si="3"/>
        <v>52759</v>
      </c>
      <c r="C60" s="55">
        <f t="shared" si="4"/>
        <v>53197</v>
      </c>
      <c r="D60" s="55">
        <f t="shared" si="7"/>
        <v>9</v>
      </c>
      <c r="E60" s="54" t="str">
        <f t="shared" si="6"/>
        <v>Marín y Ría de Pontevedra</v>
      </c>
      <c r="F60" s="54">
        <f t="shared" si="8"/>
        <v>158</v>
      </c>
      <c r="G60" s="54">
        <f t="shared" si="9"/>
        <v>20</v>
      </c>
    </row>
    <row r="61" spans="1:7" x14ac:dyDescent="0.25">
      <c r="A61" s="54" t="str">
        <f t="shared" si="5"/>
        <v>Santander</v>
      </c>
      <c r="B61" s="55">
        <f t="shared" si="3"/>
        <v>277783</v>
      </c>
      <c r="C61" s="55">
        <f t="shared" si="4"/>
        <v>324215</v>
      </c>
      <c r="D61" s="55">
        <f t="shared" si="7"/>
        <v>4</v>
      </c>
      <c r="E61" s="54" t="str">
        <f t="shared" si="6"/>
        <v>Cartagena</v>
      </c>
      <c r="F61" s="54">
        <f t="shared" si="8"/>
        <v>43</v>
      </c>
      <c r="G61" s="54">
        <f t="shared" si="9"/>
        <v>0</v>
      </c>
    </row>
    <row r="62" spans="1:7" x14ac:dyDescent="0.25">
      <c r="A62" s="54" t="str">
        <f t="shared" si="5"/>
        <v>Sevilla</v>
      </c>
      <c r="B62" s="55">
        <f t="shared" si="3"/>
        <v>1928</v>
      </c>
      <c r="C62" s="55">
        <f t="shared" si="4"/>
        <v>1529</v>
      </c>
      <c r="D62" s="55">
        <f t="shared" si="7"/>
        <v>15</v>
      </c>
      <c r="E62" s="54" t="str">
        <f t="shared" si="6"/>
        <v>Motril</v>
      </c>
      <c r="F62" s="54">
        <f t="shared" si="8"/>
        <v>16</v>
      </c>
      <c r="G62" s="54">
        <f t="shared" si="9"/>
        <v>64</v>
      </c>
    </row>
    <row r="63" spans="1:7" x14ac:dyDescent="0.25">
      <c r="A63" s="54" t="str">
        <f t="shared" si="5"/>
        <v>Tarragona</v>
      </c>
      <c r="B63" s="55">
        <f t="shared" si="3"/>
        <v>135600</v>
      </c>
      <c r="C63" s="55">
        <f t="shared" si="4"/>
        <v>128071</v>
      </c>
      <c r="D63" s="55">
        <f t="shared" si="7"/>
        <v>6</v>
      </c>
      <c r="E63" s="54" t="str">
        <f t="shared" si="6"/>
        <v>Ferrol-San Cibrao</v>
      </c>
      <c r="F63" s="54">
        <f t="shared" si="8"/>
        <v>11</v>
      </c>
      <c r="G63" s="54">
        <f t="shared" si="9"/>
        <v>11</v>
      </c>
    </row>
    <row r="64" spans="1:7" x14ac:dyDescent="0.25">
      <c r="A64" s="54" t="str">
        <f t="shared" si="5"/>
        <v>Valencia</v>
      </c>
      <c r="B64" s="55">
        <f t="shared" si="3"/>
        <v>488665</v>
      </c>
      <c r="C64" s="55">
        <f t="shared" si="4"/>
        <v>529133</v>
      </c>
      <c r="D64" s="55">
        <f t="shared" si="7"/>
        <v>3</v>
      </c>
      <c r="E64" s="54" t="e">
        <f t="shared" si="6"/>
        <v>#N/A</v>
      </c>
      <c r="F64" s="54" t="e">
        <f t="shared" si="8"/>
        <v>#N/A</v>
      </c>
      <c r="G64" s="54" t="e">
        <f t="shared" si="9"/>
        <v>#N/A</v>
      </c>
    </row>
    <row r="65" spans="1:7" x14ac:dyDescent="0.25">
      <c r="A65" s="54" t="str">
        <f t="shared" si="5"/>
        <v>Vigo</v>
      </c>
      <c r="B65" s="55">
        <f t="shared" si="3"/>
        <v>503295</v>
      </c>
      <c r="C65" s="55">
        <f t="shared" si="4"/>
        <v>511797</v>
      </c>
      <c r="D65" s="55">
        <f t="shared" si="7"/>
        <v>1</v>
      </c>
      <c r="E65" s="54" t="e">
        <f t="shared" si="6"/>
        <v>#N/A</v>
      </c>
      <c r="F65" s="54" t="e">
        <f t="shared" si="8"/>
        <v>#N/A</v>
      </c>
      <c r="G65" s="54" t="e">
        <f t="shared" si="9"/>
        <v>#N/A</v>
      </c>
    </row>
    <row r="66" spans="1:7" x14ac:dyDescent="0.25">
      <c r="A66" s="54" t="str">
        <f t="shared" si="5"/>
        <v>Vilagarcía</v>
      </c>
      <c r="B66" s="55">
        <f t="shared" si="3"/>
        <v>161</v>
      </c>
      <c r="C66" s="55">
        <f t="shared" si="4"/>
        <v>224</v>
      </c>
      <c r="D66" s="55">
        <f t="shared" si="7"/>
        <v>21</v>
      </c>
      <c r="E66" s="54" t="str">
        <f t="shared" si="6"/>
        <v>A Coruña</v>
      </c>
      <c r="F66" s="54">
        <f t="shared" si="8"/>
        <v>0</v>
      </c>
      <c r="G66" s="54">
        <f t="shared" si="9"/>
        <v>0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56"/>
      <c r="B68" s="56"/>
      <c r="C68" s="56"/>
      <c r="D68" s="56"/>
      <c r="E68" s="56"/>
      <c r="F68" s="56"/>
    </row>
    <row r="69" spans="1:7" x14ac:dyDescent="0.25">
      <c r="A69" s="57"/>
      <c r="B69" s="58"/>
      <c r="C69" s="58"/>
      <c r="D69" s="58"/>
      <c r="E69" s="58"/>
      <c r="F69" s="59"/>
    </row>
  </sheetData>
  <mergeCells count="3">
    <mergeCell ref="A5:A6"/>
    <mergeCell ref="B5:C5"/>
    <mergeCell ref="D5:F5"/>
  </mergeCells>
  <conditionalFormatting sqref="F9 F11 F13 F15 F17 F19 F21 F23 F25 F27 F29 F31 F33 F7">
    <cfRule type="containsErrors" dxfId="7" priority="2">
      <formula>ISERROR(F7)</formula>
    </cfRule>
  </conditionalFormatting>
  <conditionalFormatting sqref="F10 F12 F14 F16 F18 F20 F22 F24 F26 F28 F30 F32 F34 F8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114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62</v>
      </c>
      <c r="C7" s="2">
        <v>95</v>
      </c>
      <c r="D7" s="2">
        <v>841</v>
      </c>
      <c r="E7" s="2">
        <v>938</v>
      </c>
      <c r="F7" s="45">
        <f>((E7*100)/D7)-100</f>
        <v>11.533888228299645</v>
      </c>
      <c r="G7" s="46"/>
      <c r="H7" s="46"/>
      <c r="I7" s="46"/>
    </row>
    <row r="8" spans="1:12" x14ac:dyDescent="0.25">
      <c r="A8" s="47" t="s">
        <v>136</v>
      </c>
      <c r="B8" s="3">
        <v>53</v>
      </c>
      <c r="C8" s="3">
        <v>47</v>
      </c>
      <c r="D8" s="3">
        <v>546</v>
      </c>
      <c r="E8" s="3">
        <v>504</v>
      </c>
      <c r="F8" s="48">
        <f t="shared" ref="F8:F34" si="0">((E8*100)/D8)-100</f>
        <v>-7.6923076923076934</v>
      </c>
      <c r="G8" s="46"/>
      <c r="H8" s="46"/>
      <c r="I8" s="46"/>
    </row>
    <row r="9" spans="1:12" x14ac:dyDescent="0.25">
      <c r="A9" s="44" t="s">
        <v>137</v>
      </c>
      <c r="B9" s="2">
        <v>89</v>
      </c>
      <c r="C9" s="2">
        <v>115</v>
      </c>
      <c r="D9" s="2">
        <v>1213</v>
      </c>
      <c r="E9" s="2">
        <v>1289</v>
      </c>
      <c r="F9" s="45">
        <f t="shared" si="0"/>
        <v>6.2654575432811157</v>
      </c>
      <c r="G9" s="46"/>
      <c r="H9" s="46"/>
      <c r="I9" s="46"/>
    </row>
    <row r="10" spans="1:12" x14ac:dyDescent="0.25">
      <c r="A10" s="47" t="s">
        <v>138</v>
      </c>
      <c r="B10" s="3">
        <v>55</v>
      </c>
      <c r="C10" s="3">
        <v>66</v>
      </c>
      <c r="D10" s="3">
        <v>690</v>
      </c>
      <c r="E10" s="3">
        <v>831</v>
      </c>
      <c r="F10" s="48">
        <f t="shared" si="0"/>
        <v>20.434782608695656</v>
      </c>
      <c r="G10" s="46"/>
      <c r="H10" s="46"/>
      <c r="I10" s="46"/>
    </row>
    <row r="11" spans="1:12" x14ac:dyDescent="0.25">
      <c r="A11" s="44" t="s">
        <v>139</v>
      </c>
      <c r="B11" s="2">
        <v>1410</v>
      </c>
      <c r="C11" s="2">
        <v>1755</v>
      </c>
      <c r="D11" s="2">
        <v>18322</v>
      </c>
      <c r="E11" s="2">
        <v>19519</v>
      </c>
      <c r="F11" s="45">
        <f t="shared" si="0"/>
        <v>6.5331295710075352</v>
      </c>
      <c r="G11" s="46"/>
      <c r="H11" s="46"/>
      <c r="I11" s="46"/>
    </row>
    <row r="12" spans="1:12" x14ac:dyDescent="0.25">
      <c r="A12" s="47" t="s">
        <v>140</v>
      </c>
      <c r="B12" s="3">
        <v>101</v>
      </c>
      <c r="C12" s="3">
        <v>123</v>
      </c>
      <c r="D12" s="3">
        <v>1079</v>
      </c>
      <c r="E12" s="3">
        <v>1518</v>
      </c>
      <c r="F12" s="48">
        <f t="shared" si="0"/>
        <v>40.68582020389249</v>
      </c>
      <c r="G12" s="46"/>
      <c r="H12" s="46"/>
      <c r="I12" s="46"/>
    </row>
    <row r="13" spans="1:12" x14ac:dyDescent="0.25">
      <c r="A13" s="44" t="s">
        <v>141</v>
      </c>
      <c r="B13" s="2">
        <v>2319</v>
      </c>
      <c r="C13" s="2">
        <v>2591</v>
      </c>
      <c r="D13" s="2">
        <v>30494</v>
      </c>
      <c r="E13" s="2">
        <v>43635</v>
      </c>
      <c r="F13" s="45">
        <f t="shared" si="0"/>
        <v>43.09372335541417</v>
      </c>
      <c r="G13" s="46"/>
      <c r="H13" s="46"/>
      <c r="I13" s="46"/>
    </row>
    <row r="14" spans="1:12" x14ac:dyDescent="0.25">
      <c r="A14" s="47" t="s">
        <v>142</v>
      </c>
      <c r="B14" s="3">
        <v>560</v>
      </c>
      <c r="C14" s="3">
        <v>639</v>
      </c>
      <c r="D14" s="3">
        <v>6724</v>
      </c>
      <c r="E14" s="3">
        <v>7518</v>
      </c>
      <c r="F14" s="48">
        <f t="shared" si="0"/>
        <v>11.808447352766208</v>
      </c>
      <c r="G14" s="46"/>
      <c r="H14" s="46"/>
      <c r="I14" s="46"/>
    </row>
    <row r="15" spans="1:12" x14ac:dyDescent="0.25">
      <c r="A15" s="44" t="s">
        <v>143</v>
      </c>
      <c r="B15" s="2">
        <v>134</v>
      </c>
      <c r="C15" s="2">
        <v>194</v>
      </c>
      <c r="D15" s="2">
        <v>2338</v>
      </c>
      <c r="E15" s="2">
        <v>2669</v>
      </c>
      <c r="F15" s="45">
        <f t="shared" si="0"/>
        <v>14.1573994867408</v>
      </c>
      <c r="G15" s="46"/>
      <c r="H15" s="46"/>
      <c r="I15" s="46"/>
    </row>
    <row r="16" spans="1:12" x14ac:dyDescent="0.25">
      <c r="A16" s="47" t="s">
        <v>144</v>
      </c>
      <c r="B16" s="3">
        <v>162</v>
      </c>
      <c r="C16" s="3">
        <v>183</v>
      </c>
      <c r="D16" s="3">
        <v>1982</v>
      </c>
      <c r="E16" s="3">
        <v>2078</v>
      </c>
      <c r="F16" s="48">
        <f t="shared" si="0"/>
        <v>4.843592330978808</v>
      </c>
      <c r="G16" s="46"/>
      <c r="H16" s="46"/>
      <c r="I16" s="46"/>
    </row>
    <row r="17" spans="1:9" x14ac:dyDescent="0.25">
      <c r="A17" s="44" t="s">
        <v>145</v>
      </c>
      <c r="B17" s="2">
        <v>136</v>
      </c>
      <c r="C17" s="2">
        <v>123</v>
      </c>
      <c r="D17" s="2">
        <v>1629</v>
      </c>
      <c r="E17" s="2">
        <v>1666</v>
      </c>
      <c r="F17" s="45">
        <f t="shared" si="0"/>
        <v>2.2713321055862536</v>
      </c>
      <c r="G17" s="46"/>
      <c r="H17" s="46"/>
      <c r="I17" s="46"/>
    </row>
    <row r="18" spans="1:9" x14ac:dyDescent="0.25">
      <c r="A18" s="47" t="s">
        <v>146</v>
      </c>
      <c r="B18" s="3">
        <v>608</v>
      </c>
      <c r="C18" s="3">
        <v>798</v>
      </c>
      <c r="D18" s="3">
        <v>7219</v>
      </c>
      <c r="E18" s="3">
        <v>7783</v>
      </c>
      <c r="F18" s="48">
        <f t="shared" si="0"/>
        <v>7.8127164427205997</v>
      </c>
      <c r="G18" s="46"/>
      <c r="H18" s="46"/>
      <c r="I18" s="46"/>
    </row>
    <row r="19" spans="1:9" x14ac:dyDescent="0.25">
      <c r="A19" s="44" t="s">
        <v>147</v>
      </c>
      <c r="B19" s="2">
        <v>62</v>
      </c>
      <c r="C19" s="2">
        <v>80</v>
      </c>
      <c r="D19" s="2">
        <v>1002</v>
      </c>
      <c r="E19" s="2">
        <v>1021</v>
      </c>
      <c r="F19" s="45">
        <f t="shared" si="0"/>
        <v>1.8962075848303357</v>
      </c>
      <c r="G19" s="46"/>
      <c r="H19" s="46"/>
      <c r="I19" s="46"/>
    </row>
    <row r="20" spans="1:9" x14ac:dyDescent="0.25">
      <c r="A20" s="47" t="s">
        <v>148</v>
      </c>
      <c r="B20" s="3">
        <v>86</v>
      </c>
      <c r="C20" s="3">
        <v>86</v>
      </c>
      <c r="D20" s="3">
        <v>1127</v>
      </c>
      <c r="E20" s="3">
        <v>1186</v>
      </c>
      <c r="F20" s="48">
        <f t="shared" si="0"/>
        <v>5.2351375332741839</v>
      </c>
      <c r="G20" s="46"/>
      <c r="H20" s="46"/>
      <c r="I20" s="46"/>
    </row>
    <row r="21" spans="1:9" x14ac:dyDescent="0.25">
      <c r="A21" s="44" t="s">
        <v>149</v>
      </c>
      <c r="B21" s="2">
        <v>185</v>
      </c>
      <c r="C21" s="2">
        <v>180</v>
      </c>
      <c r="D21" s="2">
        <v>2216</v>
      </c>
      <c r="E21" s="2">
        <v>2265</v>
      </c>
      <c r="F21" s="45">
        <f t="shared" si="0"/>
        <v>2.2111913357400681</v>
      </c>
      <c r="G21" s="46"/>
      <c r="H21" s="46"/>
      <c r="I21" s="46"/>
    </row>
    <row r="22" spans="1:9" x14ac:dyDescent="0.25">
      <c r="A22" s="47" t="s">
        <v>150</v>
      </c>
      <c r="B22" s="3">
        <v>930</v>
      </c>
      <c r="C22" s="3">
        <v>1124</v>
      </c>
      <c r="D22" s="3">
        <v>11271</v>
      </c>
      <c r="E22" s="3">
        <v>11809</v>
      </c>
      <c r="F22" s="48">
        <f t="shared" si="0"/>
        <v>4.7733120397480207</v>
      </c>
      <c r="G22" s="46"/>
      <c r="H22" s="46"/>
      <c r="I22" s="46"/>
    </row>
    <row r="23" spans="1:9" x14ac:dyDescent="0.25">
      <c r="A23" s="44" t="s">
        <v>151</v>
      </c>
      <c r="B23" s="2">
        <v>79</v>
      </c>
      <c r="C23" s="2">
        <v>99</v>
      </c>
      <c r="D23" s="2">
        <v>1103</v>
      </c>
      <c r="E23" s="2">
        <v>1145</v>
      </c>
      <c r="F23" s="45">
        <f t="shared" si="0"/>
        <v>3.8077969174977397</v>
      </c>
      <c r="G23" s="46"/>
      <c r="H23" s="46"/>
      <c r="I23" s="46"/>
    </row>
    <row r="24" spans="1:9" x14ac:dyDescent="0.25">
      <c r="A24" s="47" t="s">
        <v>152</v>
      </c>
      <c r="B24" s="3">
        <v>42</v>
      </c>
      <c r="C24" s="3">
        <v>42</v>
      </c>
      <c r="D24" s="3">
        <v>443</v>
      </c>
      <c r="E24" s="3">
        <v>453</v>
      </c>
      <c r="F24" s="48">
        <f t="shared" si="0"/>
        <v>2.2573363431151279</v>
      </c>
      <c r="G24" s="46"/>
      <c r="H24" s="46"/>
      <c r="I24" s="46"/>
    </row>
    <row r="25" spans="1:9" x14ac:dyDescent="0.25">
      <c r="A25" s="44" t="s">
        <v>153</v>
      </c>
      <c r="B25" s="2">
        <v>55</v>
      </c>
      <c r="C25" s="2">
        <v>86</v>
      </c>
      <c r="D25" s="2">
        <v>905</v>
      </c>
      <c r="E25" s="2">
        <v>948</v>
      </c>
      <c r="F25" s="45">
        <f t="shared" si="0"/>
        <v>4.7513812154696069</v>
      </c>
      <c r="G25" s="46"/>
      <c r="H25" s="46"/>
      <c r="I25" s="46"/>
    </row>
    <row r="26" spans="1:9" x14ac:dyDescent="0.25">
      <c r="A26" s="47" t="s">
        <v>154</v>
      </c>
      <c r="B26" s="3">
        <v>29</v>
      </c>
      <c r="C26" s="3">
        <v>41</v>
      </c>
      <c r="D26" s="3">
        <v>522</v>
      </c>
      <c r="E26" s="3">
        <v>564</v>
      </c>
      <c r="F26" s="48">
        <f t="shared" si="0"/>
        <v>8.0459770114942586</v>
      </c>
      <c r="G26" s="46"/>
      <c r="H26" s="46"/>
      <c r="I26" s="46"/>
    </row>
    <row r="27" spans="1:9" x14ac:dyDescent="0.25">
      <c r="A27" s="44" t="s">
        <v>155</v>
      </c>
      <c r="B27" s="2">
        <v>90</v>
      </c>
      <c r="C27" s="2">
        <v>74</v>
      </c>
      <c r="D27" s="2">
        <v>846</v>
      </c>
      <c r="E27" s="2">
        <v>967</v>
      </c>
      <c r="F27" s="45">
        <f t="shared" si="0"/>
        <v>14.302600472813239</v>
      </c>
      <c r="G27" s="46"/>
      <c r="H27" s="46"/>
      <c r="I27" s="46"/>
    </row>
    <row r="28" spans="1:9" x14ac:dyDescent="0.25">
      <c r="A28" s="47" t="s">
        <v>156</v>
      </c>
      <c r="B28" s="3">
        <v>1145</v>
      </c>
      <c r="C28" s="3">
        <v>1439</v>
      </c>
      <c r="D28" s="3">
        <v>12143</v>
      </c>
      <c r="E28" s="3">
        <v>14167</v>
      </c>
      <c r="F28" s="48">
        <f t="shared" si="0"/>
        <v>16.668039199538825</v>
      </c>
      <c r="G28" s="46"/>
      <c r="H28" s="46"/>
      <c r="I28" s="46"/>
    </row>
    <row r="29" spans="1:9" x14ac:dyDescent="0.25">
      <c r="A29" s="44" t="s">
        <v>157</v>
      </c>
      <c r="B29" s="2">
        <v>108</v>
      </c>
      <c r="C29" s="2">
        <v>115</v>
      </c>
      <c r="D29" s="2">
        <v>1329</v>
      </c>
      <c r="E29" s="2">
        <v>1561</v>
      </c>
      <c r="F29" s="45">
        <f t="shared" si="0"/>
        <v>17.456734386756963</v>
      </c>
      <c r="G29" s="46"/>
      <c r="H29" s="46"/>
      <c r="I29" s="46"/>
    </row>
    <row r="30" spans="1:9" x14ac:dyDescent="0.25">
      <c r="A30" s="47" t="s">
        <v>158</v>
      </c>
      <c r="B30" s="3">
        <v>81</v>
      </c>
      <c r="C30" s="3">
        <v>89</v>
      </c>
      <c r="D30" s="3">
        <v>948</v>
      </c>
      <c r="E30" s="3">
        <v>955</v>
      </c>
      <c r="F30" s="48">
        <f t="shared" si="0"/>
        <v>0.73839662447257126</v>
      </c>
      <c r="G30" s="46"/>
      <c r="H30" s="46"/>
      <c r="I30" s="46"/>
    </row>
    <row r="31" spans="1:9" x14ac:dyDescent="0.25">
      <c r="A31" s="44" t="s">
        <v>159</v>
      </c>
      <c r="B31" s="2">
        <v>206</v>
      </c>
      <c r="C31" s="2">
        <v>210</v>
      </c>
      <c r="D31" s="2">
        <v>2189</v>
      </c>
      <c r="E31" s="2">
        <v>2618</v>
      </c>
      <c r="F31" s="45">
        <f t="shared" si="0"/>
        <v>19.597989949748737</v>
      </c>
      <c r="G31" s="46"/>
      <c r="H31" s="46"/>
      <c r="I31" s="46"/>
    </row>
    <row r="32" spans="1:9" x14ac:dyDescent="0.25">
      <c r="A32" s="47" t="s">
        <v>160</v>
      </c>
      <c r="B32" s="3">
        <v>588</v>
      </c>
      <c r="C32" s="3">
        <v>604</v>
      </c>
      <c r="D32" s="3">
        <v>6851</v>
      </c>
      <c r="E32" s="3">
        <v>7295</v>
      </c>
      <c r="F32" s="48">
        <f t="shared" si="0"/>
        <v>6.4808057217924357</v>
      </c>
      <c r="G32" s="46"/>
      <c r="H32" s="46"/>
      <c r="I32" s="46"/>
    </row>
    <row r="33" spans="1:9" x14ac:dyDescent="0.25">
      <c r="A33" s="44" t="s">
        <v>161</v>
      </c>
      <c r="B33" s="2">
        <v>144</v>
      </c>
      <c r="C33" s="2">
        <v>131</v>
      </c>
      <c r="D33" s="2">
        <v>1542</v>
      </c>
      <c r="E33" s="2">
        <v>1580</v>
      </c>
      <c r="F33" s="45">
        <f t="shared" si="0"/>
        <v>2.4643320363164776</v>
      </c>
      <c r="G33" s="46"/>
      <c r="H33" s="46"/>
      <c r="I33" s="46"/>
    </row>
    <row r="34" spans="1:9" x14ac:dyDescent="0.25">
      <c r="A34" s="47" t="s">
        <v>162</v>
      </c>
      <c r="B34" s="3">
        <v>27</v>
      </c>
      <c r="C34" s="3">
        <v>31</v>
      </c>
      <c r="D34" s="3">
        <v>315</v>
      </c>
      <c r="E34" s="3">
        <v>407</v>
      </c>
      <c r="F34" s="48">
        <f t="shared" si="0"/>
        <v>29.206349206349216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9546</v>
      </c>
      <c r="C35" s="50">
        <f t="shared" ref="C35:E35" si="1">SUM(C7:C34)</f>
        <v>11160</v>
      </c>
      <c r="D35" s="50">
        <f t="shared" si="1"/>
        <v>117829</v>
      </c>
      <c r="E35" s="50">
        <f t="shared" si="1"/>
        <v>138889</v>
      </c>
      <c r="F35" s="51">
        <f t="shared" ref="F35" si="2">((E35*100)/D35)-100</f>
        <v>17.873358850537642</v>
      </c>
      <c r="G35" s="46"/>
      <c r="H35" s="46"/>
      <c r="I35" s="46"/>
    </row>
    <row r="36" spans="1:9" x14ac:dyDescent="0.25">
      <c r="A36" s="52" t="s">
        <v>91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938</v>
      </c>
      <c r="C39" s="55">
        <f t="shared" si="4"/>
        <v>841</v>
      </c>
      <c r="D39" s="55">
        <f>_xlfn.RANK.EQ(B39,$B$39:$B$66)+COUNTIF($B$39:$B$66,B39)-1</f>
        <v>23</v>
      </c>
      <c r="E39" s="54" t="str">
        <f t="shared" ref="E39:E66" si="6">INDEX($A$39:$B$66,MATCH(ROW()-38,$D$39:$D$66,0),1)</f>
        <v>Baleares</v>
      </c>
      <c r="F39" s="54">
        <f>LOOKUP(E39,$A$39:$A$66,$B$39:$B$66)</f>
        <v>43635</v>
      </c>
      <c r="G39" s="54">
        <f>LOOKUP(E39,$A$39:$A$66,$C$39:$C$66)</f>
        <v>30494</v>
      </c>
    </row>
    <row r="40" spans="1:9" x14ac:dyDescent="0.25">
      <c r="A40" s="54" t="str">
        <f t="shared" si="5"/>
        <v>Alicante</v>
      </c>
      <c r="B40" s="55">
        <f t="shared" si="3"/>
        <v>504</v>
      </c>
      <c r="C40" s="55">
        <f t="shared" si="4"/>
        <v>546</v>
      </c>
      <c r="D40" s="55">
        <f t="shared" ref="D40:D66" si="7">_xlfn.RANK.EQ(B40,$B$39:$B$66)+COUNTIF($B$39:$B$66,B40)-1</f>
        <v>26</v>
      </c>
      <c r="E40" s="54" t="str">
        <f t="shared" si="6"/>
        <v>Bahía de Algeciras</v>
      </c>
      <c r="F40" s="54">
        <f t="shared" ref="F40:F55" si="8">LOOKUP(E40,$A$39:$A$66,$B$39:$B$66)</f>
        <v>19519</v>
      </c>
      <c r="G40" s="54">
        <f t="shared" ref="G40:G66" si="9">LOOKUP(E40,$A$39:$A$66,$C$39:$C$66)</f>
        <v>18322</v>
      </c>
    </row>
    <row r="41" spans="1:9" x14ac:dyDescent="0.25">
      <c r="A41" s="54" t="str">
        <f t="shared" si="5"/>
        <v>Almería</v>
      </c>
      <c r="B41" s="55">
        <f t="shared" si="3"/>
        <v>1289</v>
      </c>
      <c r="C41" s="55">
        <f t="shared" si="4"/>
        <v>1213</v>
      </c>
      <c r="D41" s="55">
        <f t="shared" si="7"/>
        <v>16</v>
      </c>
      <c r="E41" s="54" t="str">
        <f t="shared" si="6"/>
        <v>Santa Cruz de Tenerife</v>
      </c>
      <c r="F41" s="54">
        <f t="shared" si="8"/>
        <v>14167</v>
      </c>
      <c r="G41" s="54">
        <f t="shared" si="9"/>
        <v>12143</v>
      </c>
    </row>
    <row r="42" spans="1:9" x14ac:dyDescent="0.25">
      <c r="A42" s="54" t="str">
        <f t="shared" si="5"/>
        <v>Avilés</v>
      </c>
      <c r="B42" s="55">
        <f t="shared" si="3"/>
        <v>831</v>
      </c>
      <c r="C42" s="55">
        <f t="shared" si="4"/>
        <v>690</v>
      </c>
      <c r="D42" s="55">
        <f t="shared" si="7"/>
        <v>24</v>
      </c>
      <c r="E42" s="54" t="str">
        <f t="shared" si="6"/>
        <v>Las Palmas</v>
      </c>
      <c r="F42" s="54">
        <f t="shared" si="8"/>
        <v>11809</v>
      </c>
      <c r="G42" s="54">
        <f t="shared" si="9"/>
        <v>11271</v>
      </c>
    </row>
    <row r="43" spans="1:9" x14ac:dyDescent="0.25">
      <c r="A43" s="54" t="str">
        <f t="shared" si="5"/>
        <v>Bahía de Algeciras</v>
      </c>
      <c r="B43" s="55">
        <f t="shared" si="3"/>
        <v>19519</v>
      </c>
      <c r="C43" s="55">
        <f t="shared" si="4"/>
        <v>18322</v>
      </c>
      <c r="D43" s="55">
        <f t="shared" si="7"/>
        <v>2</v>
      </c>
      <c r="E43" s="54" t="str">
        <f t="shared" si="6"/>
        <v>Ceuta</v>
      </c>
      <c r="F43" s="54">
        <f t="shared" si="8"/>
        <v>7783</v>
      </c>
      <c r="G43" s="54">
        <f t="shared" si="9"/>
        <v>7219</v>
      </c>
    </row>
    <row r="44" spans="1:9" x14ac:dyDescent="0.25">
      <c r="A44" s="54" t="str">
        <f t="shared" si="5"/>
        <v>Bahía de Cádiz</v>
      </c>
      <c r="B44" s="55">
        <f t="shared" si="3"/>
        <v>1518</v>
      </c>
      <c r="C44" s="55">
        <f t="shared" si="4"/>
        <v>1079</v>
      </c>
      <c r="D44" s="55">
        <f t="shared" si="7"/>
        <v>15</v>
      </c>
      <c r="E44" s="54" t="str">
        <f t="shared" si="6"/>
        <v>Barcelona</v>
      </c>
      <c r="F44" s="54">
        <f t="shared" si="8"/>
        <v>7518</v>
      </c>
      <c r="G44" s="54">
        <f t="shared" si="9"/>
        <v>6724</v>
      </c>
    </row>
    <row r="45" spans="1:9" x14ac:dyDescent="0.25">
      <c r="A45" s="54" t="str">
        <f t="shared" si="5"/>
        <v>Baleares</v>
      </c>
      <c r="B45" s="55">
        <f t="shared" si="3"/>
        <v>43635</v>
      </c>
      <c r="C45" s="55">
        <f t="shared" si="4"/>
        <v>30494</v>
      </c>
      <c r="D45" s="55">
        <f t="shared" si="7"/>
        <v>1</v>
      </c>
      <c r="E45" s="54" t="str">
        <f t="shared" si="6"/>
        <v>Valencia</v>
      </c>
      <c r="F45" s="54">
        <f t="shared" si="8"/>
        <v>7295</v>
      </c>
      <c r="G45" s="54">
        <f t="shared" si="9"/>
        <v>6851</v>
      </c>
    </row>
    <row r="46" spans="1:9" x14ac:dyDescent="0.25">
      <c r="A46" s="54" t="str">
        <f t="shared" si="5"/>
        <v>Barcelona</v>
      </c>
      <c r="B46" s="55">
        <f t="shared" si="3"/>
        <v>7518</v>
      </c>
      <c r="C46" s="55">
        <f t="shared" si="4"/>
        <v>6724</v>
      </c>
      <c r="D46" s="55">
        <f t="shared" si="7"/>
        <v>6</v>
      </c>
      <c r="E46" s="54" t="str">
        <f t="shared" si="6"/>
        <v>Bilbao</v>
      </c>
      <c r="F46" s="54">
        <f t="shared" si="8"/>
        <v>2669</v>
      </c>
      <c r="G46" s="54">
        <f t="shared" si="9"/>
        <v>2338</v>
      </c>
    </row>
    <row r="47" spans="1:9" x14ac:dyDescent="0.25">
      <c r="A47" s="54" t="str">
        <f t="shared" si="5"/>
        <v>Bilbao</v>
      </c>
      <c r="B47" s="55">
        <f t="shared" si="3"/>
        <v>2669</v>
      </c>
      <c r="C47" s="55">
        <f t="shared" si="4"/>
        <v>2338</v>
      </c>
      <c r="D47" s="55">
        <f t="shared" si="7"/>
        <v>8</v>
      </c>
      <c r="E47" s="54" t="str">
        <f t="shared" si="6"/>
        <v>Tarragona</v>
      </c>
      <c r="F47" s="54">
        <f t="shared" si="8"/>
        <v>2618</v>
      </c>
      <c r="G47" s="54">
        <f t="shared" si="9"/>
        <v>2189</v>
      </c>
    </row>
    <row r="48" spans="1:9" x14ac:dyDescent="0.25">
      <c r="A48" s="54" t="str">
        <f t="shared" si="5"/>
        <v>Cartagena</v>
      </c>
      <c r="B48" s="55">
        <f t="shared" si="3"/>
        <v>2078</v>
      </c>
      <c r="C48" s="55">
        <f t="shared" si="4"/>
        <v>1982</v>
      </c>
      <c r="D48" s="55">
        <f t="shared" si="7"/>
        <v>11</v>
      </c>
      <c r="E48" s="54" t="str">
        <f t="shared" si="6"/>
        <v>Huelva</v>
      </c>
      <c r="F48" s="54">
        <f t="shared" si="8"/>
        <v>2265</v>
      </c>
      <c r="G48" s="54">
        <f t="shared" si="9"/>
        <v>2216</v>
      </c>
    </row>
    <row r="49" spans="1:7" x14ac:dyDescent="0.25">
      <c r="A49" s="54" t="str">
        <f t="shared" si="5"/>
        <v>Castellón</v>
      </c>
      <c r="B49" s="55">
        <f t="shared" si="3"/>
        <v>1666</v>
      </c>
      <c r="C49" s="55">
        <f t="shared" si="4"/>
        <v>1629</v>
      </c>
      <c r="D49" s="55">
        <f t="shared" si="7"/>
        <v>12</v>
      </c>
      <c r="E49" s="54" t="str">
        <f t="shared" si="6"/>
        <v>Cartagena</v>
      </c>
      <c r="F49" s="54">
        <f t="shared" si="8"/>
        <v>2078</v>
      </c>
      <c r="G49" s="54">
        <f t="shared" si="9"/>
        <v>1982</v>
      </c>
    </row>
    <row r="50" spans="1:7" x14ac:dyDescent="0.25">
      <c r="A50" s="54" t="str">
        <f t="shared" si="5"/>
        <v>Ceuta</v>
      </c>
      <c r="B50" s="55">
        <f t="shared" si="3"/>
        <v>7783</v>
      </c>
      <c r="C50" s="55">
        <f t="shared" si="4"/>
        <v>7219</v>
      </c>
      <c r="D50" s="55">
        <f t="shared" si="7"/>
        <v>5</v>
      </c>
      <c r="E50" s="54" t="str">
        <f t="shared" si="6"/>
        <v>Castellón</v>
      </c>
      <c r="F50" s="54">
        <f t="shared" si="8"/>
        <v>1666</v>
      </c>
      <c r="G50" s="54">
        <f t="shared" si="9"/>
        <v>1629</v>
      </c>
    </row>
    <row r="51" spans="1:7" x14ac:dyDescent="0.25">
      <c r="A51" s="54" t="str">
        <f t="shared" si="5"/>
        <v>Ferrol-San Cibrao</v>
      </c>
      <c r="B51" s="55">
        <f t="shared" si="3"/>
        <v>1021</v>
      </c>
      <c r="C51" s="55">
        <f t="shared" si="4"/>
        <v>1002</v>
      </c>
      <c r="D51" s="55">
        <f t="shared" si="7"/>
        <v>19</v>
      </c>
      <c r="E51" s="54" t="str">
        <f t="shared" si="6"/>
        <v>Vigo</v>
      </c>
      <c r="F51" s="54">
        <f t="shared" si="8"/>
        <v>1580</v>
      </c>
      <c r="G51" s="54">
        <f t="shared" si="9"/>
        <v>1542</v>
      </c>
    </row>
    <row r="52" spans="1:7" x14ac:dyDescent="0.25">
      <c r="A52" s="54" t="str">
        <f t="shared" si="5"/>
        <v>Gijón</v>
      </c>
      <c r="B52" s="55">
        <f t="shared" si="3"/>
        <v>1186</v>
      </c>
      <c r="C52" s="55">
        <f t="shared" si="4"/>
        <v>1127</v>
      </c>
      <c r="D52" s="55">
        <f t="shared" si="7"/>
        <v>17</v>
      </c>
      <c r="E52" s="54" t="str">
        <f t="shared" si="6"/>
        <v>Santander</v>
      </c>
      <c r="F52" s="54">
        <f t="shared" si="8"/>
        <v>1561</v>
      </c>
      <c r="G52" s="54">
        <f t="shared" si="9"/>
        <v>1329</v>
      </c>
    </row>
    <row r="53" spans="1:7" x14ac:dyDescent="0.25">
      <c r="A53" s="54" t="str">
        <f t="shared" si="5"/>
        <v>Huelva</v>
      </c>
      <c r="B53" s="55">
        <f t="shared" si="3"/>
        <v>2265</v>
      </c>
      <c r="C53" s="55">
        <f t="shared" si="4"/>
        <v>2216</v>
      </c>
      <c r="D53" s="55">
        <f t="shared" si="7"/>
        <v>10</v>
      </c>
      <c r="E53" s="54" t="str">
        <f t="shared" si="6"/>
        <v>Bahía de Cádiz</v>
      </c>
      <c r="F53" s="54">
        <f t="shared" si="8"/>
        <v>1518</v>
      </c>
      <c r="G53" s="54">
        <f t="shared" si="9"/>
        <v>1079</v>
      </c>
    </row>
    <row r="54" spans="1:7" x14ac:dyDescent="0.25">
      <c r="A54" s="54" t="str">
        <f t="shared" si="5"/>
        <v>Las Palmas</v>
      </c>
      <c r="B54" s="55">
        <f t="shared" si="3"/>
        <v>11809</v>
      </c>
      <c r="C54" s="55">
        <f t="shared" si="4"/>
        <v>11271</v>
      </c>
      <c r="D54" s="55">
        <f t="shared" si="7"/>
        <v>4</v>
      </c>
      <c r="E54" s="54" t="str">
        <f t="shared" si="6"/>
        <v>Almería</v>
      </c>
      <c r="F54" s="54">
        <f t="shared" si="8"/>
        <v>1289</v>
      </c>
      <c r="G54" s="54">
        <f t="shared" si="9"/>
        <v>1213</v>
      </c>
    </row>
    <row r="55" spans="1:7" x14ac:dyDescent="0.25">
      <c r="A55" s="54" t="str">
        <f t="shared" si="5"/>
        <v>Málaga</v>
      </c>
      <c r="B55" s="55">
        <f t="shared" si="3"/>
        <v>1145</v>
      </c>
      <c r="C55" s="55">
        <f t="shared" si="4"/>
        <v>1103</v>
      </c>
      <c r="D55" s="55">
        <f t="shared" si="7"/>
        <v>18</v>
      </c>
      <c r="E55" s="54" t="str">
        <f t="shared" si="6"/>
        <v>Gijón</v>
      </c>
      <c r="F55" s="54">
        <f t="shared" si="8"/>
        <v>1186</v>
      </c>
      <c r="G55" s="54">
        <f t="shared" si="9"/>
        <v>1127</v>
      </c>
    </row>
    <row r="56" spans="1:7" x14ac:dyDescent="0.25">
      <c r="A56" s="54" t="str">
        <f t="shared" si="5"/>
        <v>Marín y Ría de Pontevedra</v>
      </c>
      <c r="B56" s="55">
        <f t="shared" si="3"/>
        <v>453</v>
      </c>
      <c r="C56" s="55">
        <f t="shared" si="4"/>
        <v>443</v>
      </c>
      <c r="D56" s="55">
        <f t="shared" si="7"/>
        <v>27</v>
      </c>
      <c r="E56" s="54" t="str">
        <f t="shared" si="6"/>
        <v>Málaga</v>
      </c>
      <c r="F56" s="54">
        <f t="shared" ref="F56:F66" si="10">LOOKUP(E56,$A$39:$A$66,$B$39:$B$66)</f>
        <v>1145</v>
      </c>
      <c r="G56" s="54">
        <f t="shared" si="9"/>
        <v>1103</v>
      </c>
    </row>
    <row r="57" spans="1:7" x14ac:dyDescent="0.25">
      <c r="A57" s="54" t="str">
        <f t="shared" si="5"/>
        <v>Melilla</v>
      </c>
      <c r="B57" s="55">
        <f t="shared" si="3"/>
        <v>948</v>
      </c>
      <c r="C57" s="55">
        <f t="shared" si="4"/>
        <v>905</v>
      </c>
      <c r="D57" s="55">
        <f t="shared" si="7"/>
        <v>22</v>
      </c>
      <c r="E57" s="54" t="str">
        <f t="shared" si="6"/>
        <v>Ferrol-San Cibrao</v>
      </c>
      <c r="F57" s="54">
        <f t="shared" si="10"/>
        <v>1021</v>
      </c>
      <c r="G57" s="54">
        <f t="shared" si="9"/>
        <v>1002</v>
      </c>
    </row>
    <row r="58" spans="1:7" x14ac:dyDescent="0.25">
      <c r="A58" s="54" t="str">
        <f t="shared" si="5"/>
        <v>Motril</v>
      </c>
      <c r="B58" s="55">
        <f t="shared" si="3"/>
        <v>564</v>
      </c>
      <c r="C58" s="55">
        <f t="shared" si="4"/>
        <v>522</v>
      </c>
      <c r="D58" s="55">
        <f t="shared" si="7"/>
        <v>25</v>
      </c>
      <c r="E58" s="54" t="str">
        <f t="shared" si="6"/>
        <v>Pasaia</v>
      </c>
      <c r="F58" s="54">
        <f t="shared" si="10"/>
        <v>967</v>
      </c>
      <c r="G58" s="54">
        <f t="shared" si="9"/>
        <v>846</v>
      </c>
    </row>
    <row r="59" spans="1:7" x14ac:dyDescent="0.25">
      <c r="A59" s="54" t="str">
        <f t="shared" si="5"/>
        <v>Pasaia</v>
      </c>
      <c r="B59" s="55">
        <f t="shared" si="3"/>
        <v>967</v>
      </c>
      <c r="C59" s="55">
        <f t="shared" si="4"/>
        <v>846</v>
      </c>
      <c r="D59" s="55">
        <f t="shared" si="7"/>
        <v>20</v>
      </c>
      <c r="E59" s="54" t="str">
        <f t="shared" si="6"/>
        <v>Sevilla</v>
      </c>
      <c r="F59" s="54">
        <f t="shared" si="10"/>
        <v>955</v>
      </c>
      <c r="G59" s="54">
        <f t="shared" si="9"/>
        <v>948</v>
      </c>
    </row>
    <row r="60" spans="1:7" x14ac:dyDescent="0.25">
      <c r="A60" s="54" t="str">
        <f t="shared" si="5"/>
        <v>Santa Cruz de Tenerife</v>
      </c>
      <c r="B60" s="55">
        <f t="shared" si="3"/>
        <v>14167</v>
      </c>
      <c r="C60" s="55">
        <f t="shared" si="4"/>
        <v>12143</v>
      </c>
      <c r="D60" s="55">
        <f t="shared" si="7"/>
        <v>3</v>
      </c>
      <c r="E60" s="54" t="str">
        <f t="shared" si="6"/>
        <v>Melilla</v>
      </c>
      <c r="F60" s="54">
        <f t="shared" si="10"/>
        <v>948</v>
      </c>
      <c r="G60" s="54">
        <f t="shared" si="9"/>
        <v>905</v>
      </c>
    </row>
    <row r="61" spans="1:7" x14ac:dyDescent="0.25">
      <c r="A61" s="54" t="str">
        <f t="shared" si="5"/>
        <v>Santander</v>
      </c>
      <c r="B61" s="55">
        <f t="shared" si="3"/>
        <v>1561</v>
      </c>
      <c r="C61" s="55">
        <f t="shared" si="4"/>
        <v>1329</v>
      </c>
      <c r="D61" s="55">
        <f t="shared" si="7"/>
        <v>14</v>
      </c>
      <c r="E61" s="54" t="str">
        <f t="shared" si="6"/>
        <v>A Coruña</v>
      </c>
      <c r="F61" s="54">
        <f t="shared" si="10"/>
        <v>938</v>
      </c>
      <c r="G61" s="54">
        <f t="shared" si="9"/>
        <v>841</v>
      </c>
    </row>
    <row r="62" spans="1:7" x14ac:dyDescent="0.25">
      <c r="A62" s="54" t="str">
        <f t="shared" si="5"/>
        <v>Sevilla</v>
      </c>
      <c r="B62" s="55">
        <f t="shared" si="3"/>
        <v>955</v>
      </c>
      <c r="C62" s="55">
        <f t="shared" si="4"/>
        <v>948</v>
      </c>
      <c r="D62" s="55">
        <f t="shared" si="7"/>
        <v>21</v>
      </c>
      <c r="E62" s="54" t="str">
        <f t="shared" si="6"/>
        <v>Avilés</v>
      </c>
      <c r="F62" s="54">
        <f t="shared" si="10"/>
        <v>831</v>
      </c>
      <c r="G62" s="54">
        <f t="shared" si="9"/>
        <v>690</v>
      </c>
    </row>
    <row r="63" spans="1:7" x14ac:dyDescent="0.25">
      <c r="A63" s="54" t="str">
        <f t="shared" si="5"/>
        <v>Tarragona</v>
      </c>
      <c r="B63" s="55">
        <f t="shared" si="3"/>
        <v>2618</v>
      </c>
      <c r="C63" s="55">
        <f t="shared" si="4"/>
        <v>2189</v>
      </c>
      <c r="D63" s="55">
        <f t="shared" si="7"/>
        <v>9</v>
      </c>
      <c r="E63" s="54" t="str">
        <f t="shared" si="6"/>
        <v>Motril</v>
      </c>
      <c r="F63" s="54">
        <f t="shared" si="10"/>
        <v>564</v>
      </c>
      <c r="G63" s="54">
        <f t="shared" si="9"/>
        <v>522</v>
      </c>
    </row>
    <row r="64" spans="1:7" x14ac:dyDescent="0.25">
      <c r="A64" s="54" t="str">
        <f t="shared" si="5"/>
        <v>Valencia</v>
      </c>
      <c r="B64" s="55">
        <f t="shared" si="3"/>
        <v>7295</v>
      </c>
      <c r="C64" s="55">
        <f t="shared" si="4"/>
        <v>6851</v>
      </c>
      <c r="D64" s="55">
        <f t="shared" si="7"/>
        <v>7</v>
      </c>
      <c r="E64" s="54" t="str">
        <f t="shared" si="6"/>
        <v>Alicante</v>
      </c>
      <c r="F64" s="54">
        <f t="shared" si="10"/>
        <v>504</v>
      </c>
      <c r="G64" s="54">
        <f t="shared" si="9"/>
        <v>546</v>
      </c>
    </row>
    <row r="65" spans="1:7" x14ac:dyDescent="0.25">
      <c r="A65" s="54" t="str">
        <f t="shared" si="5"/>
        <v>Vigo</v>
      </c>
      <c r="B65" s="55">
        <f t="shared" si="3"/>
        <v>1580</v>
      </c>
      <c r="C65" s="55">
        <f t="shared" si="4"/>
        <v>1542</v>
      </c>
      <c r="D65" s="55">
        <f t="shared" si="7"/>
        <v>13</v>
      </c>
      <c r="E65" s="54" t="str">
        <f t="shared" si="6"/>
        <v>Marín y Ría de Pontevedra</v>
      </c>
      <c r="F65" s="54">
        <f t="shared" si="10"/>
        <v>453</v>
      </c>
      <c r="G65" s="54">
        <f t="shared" si="9"/>
        <v>443</v>
      </c>
    </row>
    <row r="66" spans="1:7" x14ac:dyDescent="0.25">
      <c r="A66" s="54" t="str">
        <f t="shared" si="5"/>
        <v>Vilagarcía</v>
      </c>
      <c r="B66" s="55">
        <f t="shared" si="3"/>
        <v>407</v>
      </c>
      <c r="C66" s="55">
        <f t="shared" si="4"/>
        <v>315</v>
      </c>
      <c r="D66" s="55">
        <f t="shared" si="7"/>
        <v>28</v>
      </c>
      <c r="E66" s="54" t="str">
        <f t="shared" si="6"/>
        <v>Vilagarcía</v>
      </c>
      <c r="F66" s="54">
        <f t="shared" si="10"/>
        <v>407</v>
      </c>
      <c r="G66" s="54">
        <f t="shared" si="9"/>
        <v>315</v>
      </c>
    </row>
    <row r="67" spans="1:7" x14ac:dyDescent="0.25">
      <c r="A67" s="56"/>
      <c r="B67" s="56"/>
      <c r="C67" s="56"/>
      <c r="D67" s="56"/>
      <c r="E67" s="56"/>
      <c r="F67" s="56"/>
    </row>
    <row r="68" spans="1:7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4" width="11.5703125" style="41" bestFit="1" customWidth="1"/>
    <col min="5" max="5" width="11.42578125" style="41"/>
    <col min="6" max="6" width="7.140625" style="41" customWidth="1"/>
    <col min="7" max="7" width="11.5703125" style="41" bestFit="1" customWidth="1"/>
    <col min="8" max="16384" width="11.42578125" style="41"/>
  </cols>
  <sheetData>
    <row r="1" spans="1:12" s="40" customFormat="1" ht="22.5" customHeight="1" x14ac:dyDescent="0.25">
      <c r="F1" s="40" t="s">
        <v>103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835319</v>
      </c>
      <c r="C7" s="2">
        <v>1928879</v>
      </c>
      <c r="D7" s="2">
        <v>10973047</v>
      </c>
      <c r="E7" s="2">
        <v>14420048</v>
      </c>
      <c r="F7" s="45">
        <f>((E7*100)/D7)-100</f>
        <v>31.41334398731729</v>
      </c>
      <c r="G7" s="46"/>
      <c r="H7" s="46"/>
      <c r="I7" s="46"/>
    </row>
    <row r="8" spans="1:12" x14ac:dyDescent="0.25">
      <c r="A8" s="47" t="s">
        <v>136</v>
      </c>
      <c r="B8" s="3">
        <v>628255</v>
      </c>
      <c r="C8" s="3">
        <v>470731</v>
      </c>
      <c r="D8" s="3">
        <v>5851842</v>
      </c>
      <c r="E8" s="3">
        <v>8159091</v>
      </c>
      <c r="F8" s="48">
        <f t="shared" ref="F8:F34" si="0">((E8*100)/D8)-100</f>
        <v>39.42773916315582</v>
      </c>
      <c r="G8" s="46"/>
      <c r="H8" s="46"/>
      <c r="I8" s="46"/>
    </row>
    <row r="9" spans="1:12" x14ac:dyDescent="0.25">
      <c r="A9" s="44" t="s">
        <v>137</v>
      </c>
      <c r="B9" s="2">
        <v>1185553</v>
      </c>
      <c r="C9" s="2">
        <v>1774687</v>
      </c>
      <c r="D9" s="2">
        <v>17937844</v>
      </c>
      <c r="E9" s="2">
        <v>20963512</v>
      </c>
      <c r="F9" s="45">
        <f t="shared" si="0"/>
        <v>16.86751205997777</v>
      </c>
      <c r="G9" s="46"/>
      <c r="H9" s="46"/>
      <c r="I9" s="46"/>
    </row>
    <row r="10" spans="1:12" x14ac:dyDescent="0.25">
      <c r="A10" s="47" t="s">
        <v>138</v>
      </c>
      <c r="B10" s="3">
        <v>365878</v>
      </c>
      <c r="C10" s="3">
        <v>449141</v>
      </c>
      <c r="D10" s="3">
        <v>4858866</v>
      </c>
      <c r="E10" s="3">
        <v>5682178</v>
      </c>
      <c r="F10" s="48">
        <f t="shared" si="0"/>
        <v>16.944529855320155</v>
      </c>
      <c r="G10" s="46"/>
      <c r="H10" s="46"/>
      <c r="I10" s="46"/>
    </row>
    <row r="11" spans="1:12" x14ac:dyDescent="0.25">
      <c r="A11" s="44" t="s">
        <v>139</v>
      </c>
      <c r="B11" s="2">
        <v>26804061</v>
      </c>
      <c r="C11" s="2">
        <v>33120919</v>
      </c>
      <c r="D11" s="2">
        <v>349267363</v>
      </c>
      <c r="E11" s="2">
        <v>366100961</v>
      </c>
      <c r="F11" s="45">
        <f t="shared" si="0"/>
        <v>4.8196882340821503</v>
      </c>
      <c r="G11" s="46"/>
      <c r="H11" s="46"/>
      <c r="I11" s="46"/>
    </row>
    <row r="12" spans="1:12" x14ac:dyDescent="0.25">
      <c r="A12" s="47" t="s">
        <v>140</v>
      </c>
      <c r="B12" s="3">
        <v>1010363</v>
      </c>
      <c r="C12" s="3">
        <v>2668604</v>
      </c>
      <c r="D12" s="3">
        <v>14599435</v>
      </c>
      <c r="E12" s="3">
        <v>26573581</v>
      </c>
      <c r="F12" s="48">
        <f t="shared" si="0"/>
        <v>82.017872609453718</v>
      </c>
      <c r="G12" s="46"/>
      <c r="H12" s="46"/>
      <c r="I12" s="46"/>
    </row>
    <row r="13" spans="1:12" x14ac:dyDescent="0.25">
      <c r="A13" s="44" t="s">
        <v>141</v>
      </c>
      <c r="B13" s="2">
        <v>10742345</v>
      </c>
      <c r="C13" s="2">
        <v>17488199</v>
      </c>
      <c r="D13" s="2">
        <v>147470349</v>
      </c>
      <c r="E13" s="2">
        <v>206553700</v>
      </c>
      <c r="F13" s="45">
        <f t="shared" si="0"/>
        <v>40.064563080406089</v>
      </c>
      <c r="G13" s="46"/>
      <c r="H13" s="46"/>
      <c r="I13" s="46"/>
    </row>
    <row r="14" spans="1:12" x14ac:dyDescent="0.25">
      <c r="A14" s="47" t="s">
        <v>142</v>
      </c>
      <c r="B14" s="3">
        <v>17978969</v>
      </c>
      <c r="C14" s="3">
        <v>22852027</v>
      </c>
      <c r="D14" s="3">
        <v>220109528</v>
      </c>
      <c r="E14" s="3">
        <v>267717352</v>
      </c>
      <c r="F14" s="48">
        <f t="shared" si="0"/>
        <v>21.629151828447874</v>
      </c>
      <c r="G14" s="46"/>
      <c r="H14" s="46"/>
      <c r="I14" s="46"/>
    </row>
    <row r="15" spans="1:12" x14ac:dyDescent="0.25">
      <c r="A15" s="44" t="s">
        <v>143</v>
      </c>
      <c r="B15" s="2">
        <v>2003861</v>
      </c>
      <c r="C15" s="2">
        <v>3651354</v>
      </c>
      <c r="D15" s="2">
        <v>40428166</v>
      </c>
      <c r="E15" s="2">
        <v>43311218</v>
      </c>
      <c r="F15" s="45">
        <f t="shared" si="0"/>
        <v>7.1312955428153799</v>
      </c>
      <c r="G15" s="46"/>
      <c r="H15" s="46"/>
      <c r="I15" s="46"/>
    </row>
    <row r="16" spans="1:12" x14ac:dyDescent="0.25">
      <c r="A16" s="47" t="s">
        <v>144</v>
      </c>
      <c r="B16" s="3">
        <v>2856662</v>
      </c>
      <c r="C16" s="3">
        <v>3814921</v>
      </c>
      <c r="D16" s="3">
        <v>35240553</v>
      </c>
      <c r="E16" s="3">
        <v>39914097.100000001</v>
      </c>
      <c r="F16" s="48">
        <f t="shared" si="0"/>
        <v>13.261835306613946</v>
      </c>
      <c r="G16" s="46"/>
      <c r="H16" s="46"/>
      <c r="I16" s="46"/>
    </row>
    <row r="17" spans="1:9" x14ac:dyDescent="0.25">
      <c r="A17" s="44" t="s">
        <v>145</v>
      </c>
      <c r="B17" s="2">
        <v>1680666</v>
      </c>
      <c r="C17" s="2">
        <v>1799276</v>
      </c>
      <c r="D17" s="2">
        <v>21846429</v>
      </c>
      <c r="E17" s="2">
        <v>22902989</v>
      </c>
      <c r="F17" s="45">
        <f t="shared" si="0"/>
        <v>4.8363052835774738</v>
      </c>
      <c r="G17" s="46"/>
      <c r="H17" s="46"/>
      <c r="I17" s="46"/>
    </row>
    <row r="18" spans="1:9" x14ac:dyDescent="0.25">
      <c r="A18" s="47" t="s">
        <v>146</v>
      </c>
      <c r="B18" s="3">
        <v>4351631</v>
      </c>
      <c r="C18" s="3">
        <v>5221250</v>
      </c>
      <c r="D18" s="3">
        <v>52167810</v>
      </c>
      <c r="E18" s="3">
        <v>47559355</v>
      </c>
      <c r="F18" s="48">
        <f t="shared" si="0"/>
        <v>-8.8339054294209376</v>
      </c>
      <c r="G18" s="46"/>
      <c r="H18" s="46"/>
      <c r="I18" s="46"/>
    </row>
    <row r="19" spans="1:9" x14ac:dyDescent="0.25">
      <c r="A19" s="44" t="s">
        <v>147</v>
      </c>
      <c r="B19" s="2">
        <v>964222</v>
      </c>
      <c r="C19" s="2">
        <v>1255595</v>
      </c>
      <c r="D19" s="2">
        <v>14253794.98</v>
      </c>
      <c r="E19" s="2">
        <v>15722112</v>
      </c>
      <c r="F19" s="45">
        <f t="shared" si="0"/>
        <v>10.301235720453718</v>
      </c>
      <c r="G19" s="46"/>
      <c r="H19" s="46"/>
      <c r="I19" s="46"/>
    </row>
    <row r="20" spans="1:9" x14ac:dyDescent="0.25">
      <c r="A20" s="47" t="s">
        <v>148</v>
      </c>
      <c r="B20" s="3">
        <v>1152100</v>
      </c>
      <c r="C20" s="3">
        <v>1314952</v>
      </c>
      <c r="D20" s="3">
        <v>16467790</v>
      </c>
      <c r="E20" s="3">
        <v>17591427</v>
      </c>
      <c r="F20" s="48">
        <f t="shared" si="0"/>
        <v>6.8232410056237001</v>
      </c>
      <c r="G20" s="46"/>
      <c r="H20" s="46"/>
      <c r="I20" s="46"/>
    </row>
    <row r="21" spans="1:9" x14ac:dyDescent="0.25">
      <c r="A21" s="44" t="s">
        <v>149</v>
      </c>
      <c r="B21" s="2">
        <v>2958098</v>
      </c>
      <c r="C21" s="2">
        <v>3482396</v>
      </c>
      <c r="D21" s="2">
        <v>37516958</v>
      </c>
      <c r="E21" s="2">
        <v>38521089</v>
      </c>
      <c r="F21" s="45">
        <f t="shared" si="0"/>
        <v>2.6764723301926523</v>
      </c>
      <c r="G21" s="46"/>
      <c r="H21" s="46"/>
      <c r="I21" s="46"/>
    </row>
    <row r="22" spans="1:9" x14ac:dyDescent="0.25">
      <c r="A22" s="47" t="s">
        <v>150</v>
      </c>
      <c r="B22" s="3">
        <v>19634921</v>
      </c>
      <c r="C22" s="3">
        <v>24818701</v>
      </c>
      <c r="D22" s="3">
        <v>226249298</v>
      </c>
      <c r="E22" s="3">
        <v>232945919</v>
      </c>
      <c r="F22" s="48">
        <f t="shared" si="0"/>
        <v>2.9598416698733843</v>
      </c>
      <c r="G22" s="46"/>
      <c r="H22" s="46"/>
      <c r="I22" s="46"/>
    </row>
    <row r="23" spans="1:9" x14ac:dyDescent="0.25">
      <c r="A23" s="44" t="s">
        <v>151</v>
      </c>
      <c r="B23" s="2">
        <v>1632255</v>
      </c>
      <c r="C23" s="2">
        <v>3005961</v>
      </c>
      <c r="D23" s="2">
        <v>24721417</v>
      </c>
      <c r="E23" s="2">
        <v>34595273</v>
      </c>
      <c r="F23" s="45">
        <f t="shared" si="0"/>
        <v>39.94049370228251</v>
      </c>
      <c r="G23" s="46"/>
      <c r="H23" s="46"/>
      <c r="I23" s="46"/>
    </row>
    <row r="24" spans="1:9" x14ac:dyDescent="0.25">
      <c r="A24" s="47" t="s">
        <v>152</v>
      </c>
      <c r="B24" s="3">
        <v>243705</v>
      </c>
      <c r="C24" s="3">
        <v>271896</v>
      </c>
      <c r="D24" s="3">
        <v>2502776</v>
      </c>
      <c r="E24" s="3">
        <v>2569528</v>
      </c>
      <c r="F24" s="48">
        <f t="shared" si="0"/>
        <v>2.6671184316934529</v>
      </c>
      <c r="G24" s="46"/>
      <c r="H24" s="46"/>
      <c r="I24" s="46"/>
    </row>
    <row r="25" spans="1:9" x14ac:dyDescent="0.25">
      <c r="A25" s="44" t="s">
        <v>153</v>
      </c>
      <c r="B25" s="2">
        <v>1090958</v>
      </c>
      <c r="C25" s="2">
        <v>1825834</v>
      </c>
      <c r="D25" s="2">
        <v>19574756</v>
      </c>
      <c r="E25" s="2">
        <v>20076600</v>
      </c>
      <c r="F25" s="45">
        <f t="shared" si="0"/>
        <v>2.5637305517371516</v>
      </c>
      <c r="G25" s="46"/>
      <c r="H25" s="46"/>
      <c r="I25" s="46"/>
    </row>
    <row r="26" spans="1:9" x14ac:dyDescent="0.25">
      <c r="A26" s="47" t="s">
        <v>154</v>
      </c>
      <c r="B26" s="3">
        <v>260836</v>
      </c>
      <c r="C26" s="3">
        <v>580955</v>
      </c>
      <c r="D26" s="3">
        <v>5757853</v>
      </c>
      <c r="E26" s="3">
        <v>6530586</v>
      </c>
      <c r="F26" s="48">
        <f t="shared" si="0"/>
        <v>13.420505872588265</v>
      </c>
      <c r="G26" s="46"/>
      <c r="H26" s="46"/>
      <c r="I26" s="46"/>
    </row>
    <row r="27" spans="1:9" x14ac:dyDescent="0.25">
      <c r="A27" s="44" t="s">
        <v>155</v>
      </c>
      <c r="B27" s="2">
        <v>645063</v>
      </c>
      <c r="C27" s="2">
        <v>553575</v>
      </c>
      <c r="D27" s="2">
        <v>6667989</v>
      </c>
      <c r="E27" s="2">
        <v>6836289</v>
      </c>
      <c r="F27" s="45">
        <f t="shared" si="0"/>
        <v>2.5239993647260093</v>
      </c>
      <c r="G27" s="46"/>
      <c r="H27" s="46"/>
      <c r="I27" s="46"/>
    </row>
    <row r="28" spans="1:9" x14ac:dyDescent="0.25">
      <c r="A28" s="47" t="s">
        <v>156</v>
      </c>
      <c r="B28" s="3">
        <v>15672734</v>
      </c>
      <c r="C28" s="3">
        <v>20256806</v>
      </c>
      <c r="D28" s="3">
        <v>158292039</v>
      </c>
      <c r="E28" s="3">
        <v>188353493</v>
      </c>
      <c r="F28" s="48">
        <f t="shared" si="0"/>
        <v>18.991134481500993</v>
      </c>
      <c r="G28" s="46"/>
      <c r="H28" s="46"/>
      <c r="I28" s="46"/>
    </row>
    <row r="29" spans="1:9" x14ac:dyDescent="0.25">
      <c r="A29" s="44" t="s">
        <v>157</v>
      </c>
      <c r="B29" s="2">
        <v>2143959</v>
      </c>
      <c r="C29" s="2">
        <v>2003130</v>
      </c>
      <c r="D29" s="2">
        <v>24806227</v>
      </c>
      <c r="E29" s="2">
        <v>29600511</v>
      </c>
      <c r="F29" s="45">
        <f t="shared" si="0"/>
        <v>19.326937546770012</v>
      </c>
      <c r="G29" s="46"/>
      <c r="H29" s="46"/>
      <c r="I29" s="46"/>
    </row>
    <row r="30" spans="1:9" x14ac:dyDescent="0.25">
      <c r="A30" s="47" t="s">
        <v>158</v>
      </c>
      <c r="B30" s="3">
        <v>349908</v>
      </c>
      <c r="C30" s="3">
        <v>490595</v>
      </c>
      <c r="D30" s="3">
        <v>4890255</v>
      </c>
      <c r="E30" s="3">
        <v>4953274</v>
      </c>
      <c r="F30" s="48">
        <f t="shared" si="0"/>
        <v>1.2886649060222766</v>
      </c>
      <c r="G30" s="46"/>
      <c r="H30" s="46"/>
      <c r="I30" s="46"/>
    </row>
    <row r="31" spans="1:9" x14ac:dyDescent="0.25">
      <c r="A31" s="44" t="s">
        <v>159</v>
      </c>
      <c r="B31" s="2">
        <v>3344313</v>
      </c>
      <c r="C31" s="2">
        <v>3500415</v>
      </c>
      <c r="D31" s="2">
        <v>37360573</v>
      </c>
      <c r="E31" s="2">
        <v>42612887</v>
      </c>
      <c r="F31" s="45">
        <f t="shared" si="0"/>
        <v>14.058440698968937</v>
      </c>
      <c r="G31" s="46"/>
      <c r="H31" s="46"/>
      <c r="I31" s="46"/>
    </row>
    <row r="32" spans="1:9" x14ac:dyDescent="0.25">
      <c r="A32" s="47" t="s">
        <v>160</v>
      </c>
      <c r="B32" s="3">
        <v>20506330</v>
      </c>
      <c r="C32" s="3">
        <v>21384062</v>
      </c>
      <c r="D32" s="3">
        <v>243417632</v>
      </c>
      <c r="E32" s="3">
        <v>255630994</v>
      </c>
      <c r="F32" s="48">
        <f t="shared" si="0"/>
        <v>5.0174516528038566</v>
      </c>
      <c r="G32" s="46"/>
      <c r="H32" s="46"/>
      <c r="I32" s="46"/>
    </row>
    <row r="33" spans="1:9" x14ac:dyDescent="0.25">
      <c r="A33" s="44" t="s">
        <v>161</v>
      </c>
      <c r="B33" s="2">
        <v>2580975</v>
      </c>
      <c r="C33" s="2">
        <v>2645200</v>
      </c>
      <c r="D33" s="2">
        <v>28840107.990000002</v>
      </c>
      <c r="E33" s="2">
        <v>31970680.77</v>
      </c>
      <c r="F33" s="45">
        <f t="shared" si="0"/>
        <v>10.854927384756991</v>
      </c>
      <c r="G33" s="46"/>
      <c r="H33" s="46"/>
      <c r="I33" s="46"/>
    </row>
    <row r="34" spans="1:9" x14ac:dyDescent="0.25">
      <c r="A34" s="47" t="s">
        <v>162</v>
      </c>
      <c r="B34" s="3">
        <v>187761</v>
      </c>
      <c r="C34" s="3">
        <v>234303</v>
      </c>
      <c r="D34" s="3">
        <v>2311394</v>
      </c>
      <c r="E34" s="3">
        <v>2819916</v>
      </c>
      <c r="F34" s="48">
        <f t="shared" si="0"/>
        <v>22.000662803485682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143811701</v>
      </c>
      <c r="C35" s="50">
        <f t="shared" ref="C35:E35" si="1">SUM(C7:C34)</f>
        <v>182864364</v>
      </c>
      <c r="D35" s="50">
        <f t="shared" si="1"/>
        <v>1774382091.97</v>
      </c>
      <c r="E35" s="50">
        <f t="shared" si="1"/>
        <v>2001188660.8699999</v>
      </c>
      <c r="F35" s="51">
        <f t="shared" ref="F35" si="2">((E35*100)/D35)-100</f>
        <v>12.782284600730435</v>
      </c>
      <c r="G35" s="46"/>
      <c r="H35" s="46"/>
      <c r="I35" s="46"/>
    </row>
    <row r="36" spans="1:9" x14ac:dyDescent="0.25">
      <c r="A36" s="52" t="s">
        <v>92</v>
      </c>
    </row>
    <row r="37" spans="1:9" x14ac:dyDescent="0.25">
      <c r="A37" s="53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</row>
    <row r="39" spans="1:9" x14ac:dyDescent="0.25">
      <c r="A39" s="54" t="str">
        <f t="shared" ref="A39:A66" si="5">A7</f>
        <v>A Coruña</v>
      </c>
      <c r="B39" s="55">
        <f t="shared" si="3"/>
        <v>14420048</v>
      </c>
      <c r="C39" s="55">
        <f t="shared" si="4"/>
        <v>10973047</v>
      </c>
      <c r="D39" s="55">
        <f>_xlfn.RANK.EQ(B39,$B$39:$B$66)+COUNTIF($B$39:$B$66,B39)-1</f>
        <v>21</v>
      </c>
      <c r="E39" s="54" t="str">
        <f t="shared" ref="E39:E66" si="6">INDEX($A$39:$B$66,MATCH(ROW()-38,$D$39:$D$66,0),1)</f>
        <v>Bahía de Algeciras</v>
      </c>
      <c r="F39" s="54">
        <f>LOOKUP(E39,$A$39:$A$66,$B$39:$B$66)</f>
        <v>366100961</v>
      </c>
      <c r="G39" s="54">
        <f>LOOKUP(E39,$A$39:$A$66,$C$39:$C$66)</f>
        <v>349267363</v>
      </c>
    </row>
    <row r="40" spans="1:9" x14ac:dyDescent="0.25">
      <c r="A40" s="54" t="str">
        <f t="shared" si="5"/>
        <v>Alicante</v>
      </c>
      <c r="B40" s="55">
        <f t="shared" si="3"/>
        <v>8159091</v>
      </c>
      <c r="C40" s="55">
        <f t="shared" si="4"/>
        <v>5851842</v>
      </c>
      <c r="D40" s="55">
        <f t="shared" ref="D40:D66" si="7">_xlfn.RANK.EQ(B40,$B$39:$B$66)+COUNTIF($B$39:$B$66,B40)-1</f>
        <v>22</v>
      </c>
      <c r="E40" s="54" t="str">
        <f t="shared" si="6"/>
        <v>Barcelona</v>
      </c>
      <c r="F40" s="54">
        <f t="shared" ref="F40:F55" si="8">LOOKUP(E40,$A$39:$A$66,$B$39:$B$66)</f>
        <v>267717352</v>
      </c>
      <c r="G40" s="54">
        <f t="shared" ref="G40:G66" si="9">LOOKUP(E40,$A$39:$A$66,$C$39:$C$66)</f>
        <v>220109528</v>
      </c>
    </row>
    <row r="41" spans="1:9" x14ac:dyDescent="0.25">
      <c r="A41" s="54" t="str">
        <f t="shared" si="5"/>
        <v>Almería</v>
      </c>
      <c r="B41" s="55">
        <f t="shared" si="3"/>
        <v>20963512</v>
      </c>
      <c r="C41" s="55">
        <f t="shared" si="4"/>
        <v>17937844</v>
      </c>
      <c r="D41" s="55">
        <f t="shared" si="7"/>
        <v>17</v>
      </c>
      <c r="E41" s="54" t="str">
        <f t="shared" si="6"/>
        <v>Valencia</v>
      </c>
      <c r="F41" s="54">
        <f t="shared" si="8"/>
        <v>255630994</v>
      </c>
      <c r="G41" s="54">
        <f t="shared" si="9"/>
        <v>243417632</v>
      </c>
    </row>
    <row r="42" spans="1:9" x14ac:dyDescent="0.25">
      <c r="A42" s="54" t="str">
        <f t="shared" si="5"/>
        <v>Avilés</v>
      </c>
      <c r="B42" s="55">
        <f t="shared" si="3"/>
        <v>5682178</v>
      </c>
      <c r="C42" s="55">
        <f t="shared" si="4"/>
        <v>4858866</v>
      </c>
      <c r="D42" s="55">
        <f t="shared" si="7"/>
        <v>25</v>
      </c>
      <c r="E42" s="54" t="str">
        <f t="shared" si="6"/>
        <v>Las Palmas</v>
      </c>
      <c r="F42" s="54">
        <f t="shared" si="8"/>
        <v>232945919</v>
      </c>
      <c r="G42" s="54">
        <f t="shared" si="9"/>
        <v>226249298</v>
      </c>
    </row>
    <row r="43" spans="1:9" x14ac:dyDescent="0.25">
      <c r="A43" s="54" t="str">
        <f t="shared" si="5"/>
        <v>Bahía de Algeciras</v>
      </c>
      <c r="B43" s="55">
        <f t="shared" si="3"/>
        <v>366100961</v>
      </c>
      <c r="C43" s="55">
        <f t="shared" si="4"/>
        <v>349267363</v>
      </c>
      <c r="D43" s="55">
        <f t="shared" si="7"/>
        <v>1</v>
      </c>
      <c r="E43" s="54" t="str">
        <f t="shared" si="6"/>
        <v>Baleares</v>
      </c>
      <c r="F43" s="54">
        <f t="shared" si="8"/>
        <v>206553700</v>
      </c>
      <c r="G43" s="54">
        <f t="shared" si="9"/>
        <v>147470349</v>
      </c>
    </row>
    <row r="44" spans="1:9" x14ac:dyDescent="0.25">
      <c r="A44" s="54" t="str">
        <f t="shared" si="5"/>
        <v>Bahía de Cádiz</v>
      </c>
      <c r="B44" s="55">
        <f t="shared" si="3"/>
        <v>26573581</v>
      </c>
      <c r="C44" s="55">
        <f t="shared" si="4"/>
        <v>14599435</v>
      </c>
      <c r="D44" s="55">
        <f t="shared" si="7"/>
        <v>15</v>
      </c>
      <c r="E44" s="54" t="str">
        <f t="shared" si="6"/>
        <v>Santa Cruz de Tenerife</v>
      </c>
      <c r="F44" s="54">
        <f t="shared" si="8"/>
        <v>188353493</v>
      </c>
      <c r="G44" s="54">
        <f t="shared" si="9"/>
        <v>158292039</v>
      </c>
    </row>
    <row r="45" spans="1:9" x14ac:dyDescent="0.25">
      <c r="A45" s="54" t="str">
        <f t="shared" si="5"/>
        <v>Baleares</v>
      </c>
      <c r="B45" s="55">
        <f t="shared" si="3"/>
        <v>206553700</v>
      </c>
      <c r="C45" s="55">
        <f t="shared" si="4"/>
        <v>147470349</v>
      </c>
      <c r="D45" s="55">
        <f t="shared" si="7"/>
        <v>5</v>
      </c>
      <c r="E45" s="54" t="str">
        <f t="shared" si="6"/>
        <v>Ceuta</v>
      </c>
      <c r="F45" s="54">
        <f t="shared" si="8"/>
        <v>47559355</v>
      </c>
      <c r="G45" s="54">
        <f t="shared" si="9"/>
        <v>52167810</v>
      </c>
    </row>
    <row r="46" spans="1:9" x14ac:dyDescent="0.25">
      <c r="A46" s="54" t="str">
        <f t="shared" si="5"/>
        <v>Barcelona</v>
      </c>
      <c r="B46" s="55">
        <f t="shared" si="3"/>
        <v>267717352</v>
      </c>
      <c r="C46" s="55">
        <f t="shared" si="4"/>
        <v>220109528</v>
      </c>
      <c r="D46" s="55">
        <f t="shared" si="7"/>
        <v>2</v>
      </c>
      <c r="E46" s="54" t="str">
        <f t="shared" si="6"/>
        <v>Bilbao</v>
      </c>
      <c r="F46" s="54">
        <f t="shared" si="8"/>
        <v>43311218</v>
      </c>
      <c r="G46" s="54">
        <f t="shared" si="9"/>
        <v>40428166</v>
      </c>
    </row>
    <row r="47" spans="1:9" x14ac:dyDescent="0.25">
      <c r="A47" s="54" t="str">
        <f t="shared" si="5"/>
        <v>Bilbao</v>
      </c>
      <c r="B47" s="55">
        <f t="shared" si="3"/>
        <v>43311218</v>
      </c>
      <c r="C47" s="55">
        <f t="shared" si="4"/>
        <v>40428166</v>
      </c>
      <c r="D47" s="55">
        <f t="shared" si="7"/>
        <v>8</v>
      </c>
      <c r="E47" s="54" t="str">
        <f t="shared" si="6"/>
        <v>Tarragona</v>
      </c>
      <c r="F47" s="54">
        <f t="shared" si="8"/>
        <v>42612887</v>
      </c>
      <c r="G47" s="54">
        <f t="shared" si="9"/>
        <v>37360573</v>
      </c>
    </row>
    <row r="48" spans="1:9" x14ac:dyDescent="0.25">
      <c r="A48" s="54" t="str">
        <f t="shared" si="5"/>
        <v>Cartagena</v>
      </c>
      <c r="B48" s="55">
        <f t="shared" si="3"/>
        <v>39914097.100000001</v>
      </c>
      <c r="C48" s="55">
        <f t="shared" si="4"/>
        <v>35240553</v>
      </c>
      <c r="D48" s="55">
        <f t="shared" si="7"/>
        <v>10</v>
      </c>
      <c r="E48" s="54" t="str">
        <f t="shared" si="6"/>
        <v>Cartagena</v>
      </c>
      <c r="F48" s="54">
        <f t="shared" si="8"/>
        <v>39914097.100000001</v>
      </c>
      <c r="G48" s="54">
        <f t="shared" si="9"/>
        <v>35240553</v>
      </c>
    </row>
    <row r="49" spans="1:7" x14ac:dyDescent="0.25">
      <c r="A49" s="54" t="str">
        <f t="shared" si="5"/>
        <v>Castellón</v>
      </c>
      <c r="B49" s="55">
        <f t="shared" si="3"/>
        <v>22902989</v>
      </c>
      <c r="C49" s="55">
        <f t="shared" si="4"/>
        <v>21846429</v>
      </c>
      <c r="D49" s="55">
        <f t="shared" si="7"/>
        <v>16</v>
      </c>
      <c r="E49" s="54" t="str">
        <f t="shared" si="6"/>
        <v>Huelva</v>
      </c>
      <c r="F49" s="54">
        <f t="shared" si="8"/>
        <v>38521089</v>
      </c>
      <c r="G49" s="54">
        <f t="shared" si="9"/>
        <v>37516958</v>
      </c>
    </row>
    <row r="50" spans="1:7" x14ac:dyDescent="0.25">
      <c r="A50" s="54" t="str">
        <f t="shared" si="5"/>
        <v>Ceuta</v>
      </c>
      <c r="B50" s="55">
        <f t="shared" si="3"/>
        <v>47559355</v>
      </c>
      <c r="C50" s="55">
        <f t="shared" si="4"/>
        <v>52167810</v>
      </c>
      <c r="D50" s="55">
        <f t="shared" si="7"/>
        <v>7</v>
      </c>
      <c r="E50" s="54" t="str">
        <f t="shared" si="6"/>
        <v>Málaga</v>
      </c>
      <c r="F50" s="54">
        <f t="shared" si="8"/>
        <v>34595273</v>
      </c>
      <c r="G50" s="54">
        <f t="shared" si="9"/>
        <v>24721417</v>
      </c>
    </row>
    <row r="51" spans="1:7" x14ac:dyDescent="0.25">
      <c r="A51" s="54" t="str">
        <f t="shared" si="5"/>
        <v>Ferrol-San Cibrao</v>
      </c>
      <c r="B51" s="55">
        <f t="shared" si="3"/>
        <v>15722112</v>
      </c>
      <c r="C51" s="55">
        <f t="shared" si="4"/>
        <v>14253794.98</v>
      </c>
      <c r="D51" s="55">
        <f t="shared" si="7"/>
        <v>20</v>
      </c>
      <c r="E51" s="54" t="str">
        <f t="shared" si="6"/>
        <v>Vigo</v>
      </c>
      <c r="F51" s="54">
        <f t="shared" si="8"/>
        <v>31970680.77</v>
      </c>
      <c r="G51" s="54">
        <f t="shared" si="9"/>
        <v>28840107.990000002</v>
      </c>
    </row>
    <row r="52" spans="1:7" x14ac:dyDescent="0.25">
      <c r="A52" s="54" t="str">
        <f t="shared" si="5"/>
        <v>Gijón</v>
      </c>
      <c r="B52" s="55">
        <f t="shared" si="3"/>
        <v>17591427</v>
      </c>
      <c r="C52" s="55">
        <f t="shared" si="4"/>
        <v>16467790</v>
      </c>
      <c r="D52" s="55">
        <f t="shared" si="7"/>
        <v>19</v>
      </c>
      <c r="E52" s="54" t="str">
        <f t="shared" si="6"/>
        <v>Santander</v>
      </c>
      <c r="F52" s="54">
        <f t="shared" si="8"/>
        <v>29600511</v>
      </c>
      <c r="G52" s="54">
        <f t="shared" si="9"/>
        <v>24806227</v>
      </c>
    </row>
    <row r="53" spans="1:7" x14ac:dyDescent="0.25">
      <c r="A53" s="54" t="str">
        <f t="shared" si="5"/>
        <v>Huelva</v>
      </c>
      <c r="B53" s="55">
        <f t="shared" si="3"/>
        <v>38521089</v>
      </c>
      <c r="C53" s="55">
        <f t="shared" si="4"/>
        <v>37516958</v>
      </c>
      <c r="D53" s="55">
        <f t="shared" si="7"/>
        <v>11</v>
      </c>
      <c r="E53" s="54" t="str">
        <f t="shared" si="6"/>
        <v>Bahía de Cádiz</v>
      </c>
      <c r="F53" s="54">
        <f t="shared" si="8"/>
        <v>26573581</v>
      </c>
      <c r="G53" s="54">
        <f t="shared" si="9"/>
        <v>14599435</v>
      </c>
    </row>
    <row r="54" spans="1:7" x14ac:dyDescent="0.25">
      <c r="A54" s="54" t="str">
        <f t="shared" si="5"/>
        <v>Las Palmas</v>
      </c>
      <c r="B54" s="55">
        <f t="shared" si="3"/>
        <v>232945919</v>
      </c>
      <c r="C54" s="55">
        <f t="shared" si="4"/>
        <v>226249298</v>
      </c>
      <c r="D54" s="55">
        <f t="shared" si="7"/>
        <v>4</v>
      </c>
      <c r="E54" s="54" t="str">
        <f t="shared" si="6"/>
        <v>Castellón</v>
      </c>
      <c r="F54" s="54">
        <f t="shared" si="8"/>
        <v>22902989</v>
      </c>
      <c r="G54" s="54">
        <f t="shared" si="9"/>
        <v>21846429</v>
      </c>
    </row>
    <row r="55" spans="1:7" x14ac:dyDescent="0.25">
      <c r="A55" s="54" t="str">
        <f t="shared" si="5"/>
        <v>Málaga</v>
      </c>
      <c r="B55" s="55">
        <f t="shared" si="3"/>
        <v>34595273</v>
      </c>
      <c r="C55" s="55">
        <f t="shared" si="4"/>
        <v>24721417</v>
      </c>
      <c r="D55" s="55">
        <f t="shared" si="7"/>
        <v>12</v>
      </c>
      <c r="E55" s="54" t="str">
        <f t="shared" si="6"/>
        <v>Almería</v>
      </c>
      <c r="F55" s="54">
        <f t="shared" si="8"/>
        <v>20963512</v>
      </c>
      <c r="G55" s="54">
        <f t="shared" si="9"/>
        <v>17937844</v>
      </c>
    </row>
    <row r="56" spans="1:7" x14ac:dyDescent="0.25">
      <c r="A56" s="54" t="str">
        <f t="shared" si="5"/>
        <v>Marín y Ría de Pontevedra</v>
      </c>
      <c r="B56" s="55">
        <f t="shared" si="3"/>
        <v>2569528</v>
      </c>
      <c r="C56" s="55">
        <f t="shared" si="4"/>
        <v>2502776</v>
      </c>
      <c r="D56" s="55">
        <f t="shared" si="7"/>
        <v>28</v>
      </c>
      <c r="E56" s="54" t="str">
        <f t="shared" si="6"/>
        <v>Melilla</v>
      </c>
      <c r="F56" s="54">
        <f t="shared" ref="F56:F66" si="10">LOOKUP(E56,$A$39:$A$66,$B$39:$B$66)</f>
        <v>20076600</v>
      </c>
      <c r="G56" s="54">
        <f t="shared" si="9"/>
        <v>19574756</v>
      </c>
    </row>
    <row r="57" spans="1:7" x14ac:dyDescent="0.25">
      <c r="A57" s="54" t="str">
        <f t="shared" si="5"/>
        <v>Melilla</v>
      </c>
      <c r="B57" s="55">
        <f t="shared" si="3"/>
        <v>20076600</v>
      </c>
      <c r="C57" s="55">
        <f t="shared" si="4"/>
        <v>19574756</v>
      </c>
      <c r="D57" s="55">
        <f t="shared" si="7"/>
        <v>18</v>
      </c>
      <c r="E57" s="54" t="str">
        <f t="shared" si="6"/>
        <v>Gijón</v>
      </c>
      <c r="F57" s="54">
        <f t="shared" si="10"/>
        <v>17591427</v>
      </c>
      <c r="G57" s="54">
        <f t="shared" si="9"/>
        <v>16467790</v>
      </c>
    </row>
    <row r="58" spans="1:7" x14ac:dyDescent="0.25">
      <c r="A58" s="54" t="str">
        <f t="shared" si="5"/>
        <v>Motril</v>
      </c>
      <c r="B58" s="55">
        <f t="shared" si="3"/>
        <v>6530586</v>
      </c>
      <c r="C58" s="55">
        <f t="shared" si="4"/>
        <v>5757853</v>
      </c>
      <c r="D58" s="55">
        <f t="shared" si="7"/>
        <v>24</v>
      </c>
      <c r="E58" s="54" t="str">
        <f t="shared" si="6"/>
        <v>Ferrol-San Cibrao</v>
      </c>
      <c r="F58" s="54">
        <f t="shared" si="10"/>
        <v>15722112</v>
      </c>
      <c r="G58" s="54">
        <f t="shared" si="9"/>
        <v>14253794.98</v>
      </c>
    </row>
    <row r="59" spans="1:7" x14ac:dyDescent="0.25">
      <c r="A59" s="54" t="str">
        <f t="shared" si="5"/>
        <v>Pasaia</v>
      </c>
      <c r="B59" s="55">
        <f t="shared" si="3"/>
        <v>6836289</v>
      </c>
      <c r="C59" s="55">
        <f t="shared" si="4"/>
        <v>6667989</v>
      </c>
      <c r="D59" s="55">
        <f t="shared" si="7"/>
        <v>23</v>
      </c>
      <c r="E59" s="54" t="str">
        <f t="shared" si="6"/>
        <v>A Coruña</v>
      </c>
      <c r="F59" s="54">
        <f t="shared" si="10"/>
        <v>14420048</v>
      </c>
      <c r="G59" s="54">
        <f t="shared" si="9"/>
        <v>10973047</v>
      </c>
    </row>
    <row r="60" spans="1:7" x14ac:dyDescent="0.25">
      <c r="A60" s="54" t="str">
        <f t="shared" si="5"/>
        <v>Santa Cruz de Tenerife</v>
      </c>
      <c r="B60" s="55">
        <f t="shared" si="3"/>
        <v>188353493</v>
      </c>
      <c r="C60" s="55">
        <f t="shared" si="4"/>
        <v>158292039</v>
      </c>
      <c r="D60" s="55">
        <f t="shared" si="7"/>
        <v>6</v>
      </c>
      <c r="E60" s="54" t="str">
        <f t="shared" si="6"/>
        <v>Alicante</v>
      </c>
      <c r="F60" s="54">
        <f t="shared" si="10"/>
        <v>8159091</v>
      </c>
      <c r="G60" s="54">
        <f t="shared" si="9"/>
        <v>5851842</v>
      </c>
    </row>
    <row r="61" spans="1:7" x14ac:dyDescent="0.25">
      <c r="A61" s="54" t="str">
        <f t="shared" si="5"/>
        <v>Santander</v>
      </c>
      <c r="B61" s="55">
        <f t="shared" si="3"/>
        <v>29600511</v>
      </c>
      <c r="C61" s="55">
        <f t="shared" si="4"/>
        <v>24806227</v>
      </c>
      <c r="D61" s="55">
        <f t="shared" si="7"/>
        <v>14</v>
      </c>
      <c r="E61" s="54" t="str">
        <f t="shared" si="6"/>
        <v>Pasaia</v>
      </c>
      <c r="F61" s="54">
        <f t="shared" si="10"/>
        <v>6836289</v>
      </c>
      <c r="G61" s="54">
        <f t="shared" si="9"/>
        <v>6667989</v>
      </c>
    </row>
    <row r="62" spans="1:7" x14ac:dyDescent="0.25">
      <c r="A62" s="54" t="str">
        <f t="shared" si="5"/>
        <v>Sevilla</v>
      </c>
      <c r="B62" s="55">
        <f t="shared" si="3"/>
        <v>4953274</v>
      </c>
      <c r="C62" s="55">
        <f t="shared" si="4"/>
        <v>4890255</v>
      </c>
      <c r="D62" s="55">
        <f t="shared" si="7"/>
        <v>26</v>
      </c>
      <c r="E62" s="54" t="str">
        <f t="shared" si="6"/>
        <v>Motril</v>
      </c>
      <c r="F62" s="54">
        <f t="shared" si="10"/>
        <v>6530586</v>
      </c>
      <c r="G62" s="54">
        <f t="shared" si="9"/>
        <v>5757853</v>
      </c>
    </row>
    <row r="63" spans="1:7" x14ac:dyDescent="0.25">
      <c r="A63" s="54" t="str">
        <f t="shared" si="5"/>
        <v>Tarragona</v>
      </c>
      <c r="B63" s="55">
        <f t="shared" si="3"/>
        <v>42612887</v>
      </c>
      <c r="C63" s="55">
        <f t="shared" si="4"/>
        <v>37360573</v>
      </c>
      <c r="D63" s="55">
        <f t="shared" si="7"/>
        <v>9</v>
      </c>
      <c r="E63" s="54" t="str">
        <f t="shared" si="6"/>
        <v>Avilés</v>
      </c>
      <c r="F63" s="54">
        <f t="shared" si="10"/>
        <v>5682178</v>
      </c>
      <c r="G63" s="54">
        <f t="shared" si="9"/>
        <v>4858866</v>
      </c>
    </row>
    <row r="64" spans="1:7" x14ac:dyDescent="0.25">
      <c r="A64" s="54" t="str">
        <f t="shared" si="5"/>
        <v>Valencia</v>
      </c>
      <c r="B64" s="55">
        <f t="shared" si="3"/>
        <v>255630994</v>
      </c>
      <c r="C64" s="55">
        <f t="shared" si="4"/>
        <v>243417632</v>
      </c>
      <c r="D64" s="55">
        <f t="shared" si="7"/>
        <v>3</v>
      </c>
      <c r="E64" s="54" t="str">
        <f t="shared" si="6"/>
        <v>Sevilla</v>
      </c>
      <c r="F64" s="54">
        <f t="shared" si="10"/>
        <v>4953274</v>
      </c>
      <c r="G64" s="54">
        <f t="shared" si="9"/>
        <v>4890255</v>
      </c>
    </row>
    <row r="65" spans="1:7" x14ac:dyDescent="0.25">
      <c r="A65" s="54" t="str">
        <f t="shared" si="5"/>
        <v>Vigo</v>
      </c>
      <c r="B65" s="55">
        <f t="shared" si="3"/>
        <v>31970680.77</v>
      </c>
      <c r="C65" s="55">
        <f t="shared" si="4"/>
        <v>28840107.990000002</v>
      </c>
      <c r="D65" s="55">
        <f t="shared" si="7"/>
        <v>13</v>
      </c>
      <c r="E65" s="54" t="str">
        <f t="shared" si="6"/>
        <v>Vilagarcía</v>
      </c>
      <c r="F65" s="54">
        <f t="shared" si="10"/>
        <v>2819916</v>
      </c>
      <c r="G65" s="54">
        <f t="shared" si="9"/>
        <v>2311394</v>
      </c>
    </row>
    <row r="66" spans="1:7" x14ac:dyDescent="0.25">
      <c r="A66" s="54" t="str">
        <f t="shared" si="5"/>
        <v>Vilagarcía</v>
      </c>
      <c r="B66" s="55">
        <f t="shared" si="3"/>
        <v>2819916</v>
      </c>
      <c r="C66" s="55">
        <f t="shared" si="4"/>
        <v>2311394</v>
      </c>
      <c r="D66" s="55">
        <f t="shared" si="7"/>
        <v>27</v>
      </c>
      <c r="E66" s="54" t="str">
        <f t="shared" si="6"/>
        <v>Marín y Ría de Pontevedra</v>
      </c>
      <c r="F66" s="54">
        <f t="shared" si="10"/>
        <v>2569528</v>
      </c>
      <c r="G66" s="54">
        <f t="shared" si="9"/>
        <v>2502776</v>
      </c>
    </row>
    <row r="67" spans="1:7" x14ac:dyDescent="0.25">
      <c r="A67" s="56"/>
      <c r="B67" s="56"/>
      <c r="C67" s="56"/>
      <c r="D67" s="56"/>
      <c r="E67" s="56"/>
      <c r="F67" s="56"/>
      <c r="G67" s="54"/>
    </row>
    <row r="68" spans="1:7" x14ac:dyDescent="0.25">
      <c r="A68" s="64"/>
      <c r="B68" s="65"/>
      <c r="C68" s="65"/>
      <c r="D68" s="65"/>
      <c r="E68" s="65"/>
      <c r="F68" s="66"/>
      <c r="G68" s="5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/>
  </sheetViews>
  <sheetFormatPr baseColWidth="10" defaultRowHeight="15" x14ac:dyDescent="0.25"/>
  <cols>
    <col min="1" max="1" width="21.28515625" style="41" bestFit="1" customWidth="1"/>
    <col min="2" max="5" width="11.42578125" style="41"/>
    <col min="6" max="6" width="7.140625" style="41" customWidth="1"/>
    <col min="7" max="16384" width="11.42578125" style="41"/>
  </cols>
  <sheetData>
    <row r="1" spans="1:12" s="40" customFormat="1" ht="22.5" customHeight="1" x14ac:dyDescent="0.25">
      <c r="F1" s="40" t="s">
        <v>115</v>
      </c>
    </row>
    <row r="2" spans="1:12" s="40" customFormat="1" ht="21" x14ac:dyDescent="0.25"/>
    <row r="5" spans="1:12" x14ac:dyDescent="0.25">
      <c r="A5" s="87" t="s">
        <v>32</v>
      </c>
      <c r="B5" s="85" t="str">
        <f>'Resumen general'!D6</f>
        <v>Mes diciembre</v>
      </c>
      <c r="C5" s="86"/>
      <c r="D5" s="85" t="str">
        <f>'Resumen general'!F6</f>
        <v>Acumulado desde enero</v>
      </c>
      <c r="E5" s="86"/>
      <c r="F5" s="86"/>
      <c r="L5" s="42" t="str">
        <f>'Resumen general'!I4</f>
        <v>Fecha: 30/01/2023</v>
      </c>
    </row>
    <row r="6" spans="1:12" x14ac:dyDescent="0.25">
      <c r="A6" s="88"/>
      <c r="B6" s="43">
        <f>'Resumen general'!D7</f>
        <v>2020</v>
      </c>
      <c r="C6" s="43">
        <f>'Resumen general'!E7</f>
        <v>2021</v>
      </c>
      <c r="D6" s="43">
        <f>'Resumen general'!F7</f>
        <v>2020</v>
      </c>
      <c r="E6" s="43">
        <f>'Resumen general'!G7</f>
        <v>2021</v>
      </c>
      <c r="F6" s="43" t="s">
        <v>29</v>
      </c>
    </row>
    <row r="7" spans="1:12" x14ac:dyDescent="0.25">
      <c r="A7" s="44" t="s">
        <v>135</v>
      </c>
      <c r="B7" s="2">
        <v>0</v>
      </c>
      <c r="C7" s="2">
        <v>4</v>
      </c>
      <c r="D7" s="2">
        <v>5</v>
      </c>
      <c r="E7" s="2">
        <v>31</v>
      </c>
      <c r="F7" s="45">
        <f>((E7*100)/D7)-100</f>
        <v>520</v>
      </c>
      <c r="G7" s="46"/>
      <c r="H7" s="46"/>
      <c r="I7" s="46"/>
    </row>
    <row r="8" spans="1:12" x14ac:dyDescent="0.25">
      <c r="A8" s="47" t="s">
        <v>136</v>
      </c>
      <c r="B8" s="3">
        <v>0</v>
      </c>
      <c r="C8" s="3">
        <v>0</v>
      </c>
      <c r="D8" s="3">
        <v>1</v>
      </c>
      <c r="E8" s="3">
        <v>31</v>
      </c>
      <c r="F8" s="48">
        <f t="shared" ref="F8:F34" si="0">((E8*100)/D8)-100</f>
        <v>3000</v>
      </c>
      <c r="G8" s="46"/>
      <c r="H8" s="46"/>
      <c r="I8" s="46"/>
    </row>
    <row r="9" spans="1:12" x14ac:dyDescent="0.25">
      <c r="A9" s="44" t="s">
        <v>137</v>
      </c>
      <c r="B9" s="2">
        <v>0</v>
      </c>
      <c r="C9" s="2">
        <v>0</v>
      </c>
      <c r="D9" s="2">
        <v>2</v>
      </c>
      <c r="E9" s="2">
        <v>9</v>
      </c>
      <c r="F9" s="45">
        <f t="shared" si="0"/>
        <v>350</v>
      </c>
      <c r="G9" s="46"/>
      <c r="H9" s="46"/>
      <c r="I9" s="46"/>
    </row>
    <row r="10" spans="1:12" x14ac:dyDescent="0.25">
      <c r="A10" s="47" t="s">
        <v>138</v>
      </c>
      <c r="B10" s="3">
        <v>0</v>
      </c>
      <c r="C10" s="3">
        <v>0</v>
      </c>
      <c r="D10" s="3">
        <v>0</v>
      </c>
      <c r="E10" s="3">
        <v>1</v>
      </c>
      <c r="F10" s="48" t="e">
        <f t="shared" si="0"/>
        <v>#DIV/0!</v>
      </c>
      <c r="G10" s="46"/>
      <c r="H10" s="46"/>
      <c r="I10" s="46"/>
    </row>
    <row r="11" spans="1:12" x14ac:dyDescent="0.25">
      <c r="A11" s="44" t="s">
        <v>139</v>
      </c>
      <c r="B11" s="2">
        <v>3</v>
      </c>
      <c r="C11" s="2">
        <v>1</v>
      </c>
      <c r="D11" s="2">
        <v>5</v>
      </c>
      <c r="E11" s="2">
        <v>8</v>
      </c>
      <c r="F11" s="45">
        <f t="shared" si="0"/>
        <v>60</v>
      </c>
      <c r="G11" s="46"/>
      <c r="H11" s="46"/>
      <c r="I11" s="46"/>
    </row>
    <row r="12" spans="1:12" x14ac:dyDescent="0.25">
      <c r="A12" s="47" t="s">
        <v>140</v>
      </c>
      <c r="B12" s="3">
        <v>0</v>
      </c>
      <c r="C12" s="3">
        <v>21</v>
      </c>
      <c r="D12" s="3">
        <v>32</v>
      </c>
      <c r="E12" s="3">
        <v>162</v>
      </c>
      <c r="F12" s="48">
        <f t="shared" si="0"/>
        <v>406.25</v>
      </c>
      <c r="G12" s="46"/>
      <c r="H12" s="46"/>
      <c r="I12" s="46"/>
    </row>
    <row r="13" spans="1:12" x14ac:dyDescent="0.25">
      <c r="A13" s="44" t="s">
        <v>141</v>
      </c>
      <c r="B13" s="2">
        <v>0</v>
      </c>
      <c r="C13" s="2">
        <v>10</v>
      </c>
      <c r="D13" s="2">
        <v>39</v>
      </c>
      <c r="E13" s="2">
        <v>227</v>
      </c>
      <c r="F13" s="45">
        <f t="shared" si="0"/>
        <v>482.0512820512821</v>
      </c>
      <c r="G13" s="46"/>
      <c r="H13" s="46"/>
      <c r="I13" s="46"/>
    </row>
    <row r="14" spans="1:12" x14ac:dyDescent="0.25">
      <c r="A14" s="47" t="s">
        <v>142</v>
      </c>
      <c r="B14" s="3">
        <v>0</v>
      </c>
      <c r="C14" s="3">
        <v>23</v>
      </c>
      <c r="D14" s="3">
        <v>71</v>
      </c>
      <c r="E14" s="3">
        <v>272</v>
      </c>
      <c r="F14" s="48">
        <f t="shared" si="0"/>
        <v>283.09859154929575</v>
      </c>
      <c r="G14" s="46"/>
      <c r="H14" s="46"/>
      <c r="I14" s="46"/>
    </row>
    <row r="15" spans="1:12" x14ac:dyDescent="0.25">
      <c r="A15" s="44" t="s">
        <v>143</v>
      </c>
      <c r="B15" s="2">
        <v>0</v>
      </c>
      <c r="C15" s="2">
        <v>2</v>
      </c>
      <c r="D15" s="2">
        <v>0</v>
      </c>
      <c r="E15" s="2">
        <v>14</v>
      </c>
      <c r="F15" s="45" t="e">
        <f t="shared" si="0"/>
        <v>#DIV/0!</v>
      </c>
      <c r="G15" s="46"/>
      <c r="H15" s="46"/>
      <c r="I15" s="46"/>
    </row>
    <row r="16" spans="1:12" x14ac:dyDescent="0.25">
      <c r="A16" s="47" t="s">
        <v>144</v>
      </c>
      <c r="B16" s="3">
        <v>0</v>
      </c>
      <c r="C16" s="3">
        <v>8</v>
      </c>
      <c r="D16" s="3">
        <v>10</v>
      </c>
      <c r="E16" s="3">
        <v>79</v>
      </c>
      <c r="F16" s="48">
        <f t="shared" si="0"/>
        <v>690</v>
      </c>
      <c r="G16" s="46"/>
      <c r="H16" s="46"/>
      <c r="I16" s="46"/>
    </row>
    <row r="17" spans="1:9" x14ac:dyDescent="0.25">
      <c r="A17" s="44" t="s">
        <v>145</v>
      </c>
      <c r="B17" s="2">
        <v>0</v>
      </c>
      <c r="C17" s="2">
        <v>0</v>
      </c>
      <c r="D17" s="2">
        <v>0</v>
      </c>
      <c r="E17" s="2">
        <v>2</v>
      </c>
      <c r="F17" s="45" t="e">
        <f t="shared" si="0"/>
        <v>#DIV/0!</v>
      </c>
      <c r="G17" s="46"/>
      <c r="H17" s="46"/>
      <c r="I17" s="46"/>
    </row>
    <row r="18" spans="1:9" x14ac:dyDescent="0.25">
      <c r="A18" s="47" t="s">
        <v>146</v>
      </c>
      <c r="B18" s="3">
        <v>0</v>
      </c>
      <c r="C18" s="3">
        <v>0</v>
      </c>
      <c r="D18" s="3">
        <v>0</v>
      </c>
      <c r="E18" s="3">
        <v>4</v>
      </c>
      <c r="F18" s="48" t="e">
        <f t="shared" si="0"/>
        <v>#DIV/0!</v>
      </c>
      <c r="G18" s="46"/>
      <c r="H18" s="46"/>
      <c r="I18" s="46"/>
    </row>
    <row r="19" spans="1:9" x14ac:dyDescent="0.25">
      <c r="A19" s="44" t="s">
        <v>147</v>
      </c>
      <c r="B19" s="2">
        <v>0</v>
      </c>
      <c r="C19" s="2">
        <v>0</v>
      </c>
      <c r="D19" s="2">
        <v>2</v>
      </c>
      <c r="E19" s="2">
        <v>5</v>
      </c>
      <c r="F19" s="45">
        <f t="shared" si="0"/>
        <v>150</v>
      </c>
      <c r="G19" s="46"/>
      <c r="H19" s="46"/>
      <c r="I19" s="46"/>
    </row>
    <row r="20" spans="1:9" x14ac:dyDescent="0.25">
      <c r="A20" s="47" t="s">
        <v>148</v>
      </c>
      <c r="B20" s="3">
        <v>0</v>
      </c>
      <c r="C20" s="3">
        <v>0</v>
      </c>
      <c r="D20" s="3">
        <v>0</v>
      </c>
      <c r="E20" s="3">
        <v>5</v>
      </c>
      <c r="F20" s="48" t="e">
        <f t="shared" si="0"/>
        <v>#DIV/0!</v>
      </c>
      <c r="G20" s="46"/>
      <c r="H20" s="46"/>
      <c r="I20" s="46"/>
    </row>
    <row r="21" spans="1:9" x14ac:dyDescent="0.25">
      <c r="A21" s="44" t="s">
        <v>149</v>
      </c>
      <c r="B21" s="2">
        <v>0</v>
      </c>
      <c r="C21" s="2">
        <v>0</v>
      </c>
      <c r="D21" s="2">
        <v>2</v>
      </c>
      <c r="E21" s="2">
        <v>6</v>
      </c>
      <c r="F21" s="60">
        <f t="shared" si="0"/>
        <v>200</v>
      </c>
      <c r="G21" s="46"/>
      <c r="H21" s="46"/>
      <c r="I21" s="46"/>
    </row>
    <row r="22" spans="1:9" x14ac:dyDescent="0.25">
      <c r="A22" s="47" t="s">
        <v>150</v>
      </c>
      <c r="B22" s="3">
        <v>37</v>
      </c>
      <c r="C22" s="3">
        <v>111</v>
      </c>
      <c r="D22" s="3">
        <v>234</v>
      </c>
      <c r="E22" s="3">
        <v>450</v>
      </c>
      <c r="F22" s="48">
        <f t="shared" si="0"/>
        <v>92.307692307692321</v>
      </c>
      <c r="G22" s="46"/>
      <c r="H22" s="46"/>
      <c r="I22" s="46"/>
    </row>
    <row r="23" spans="1:9" x14ac:dyDescent="0.25">
      <c r="A23" s="44" t="s">
        <v>151</v>
      </c>
      <c r="B23" s="2">
        <v>1</v>
      </c>
      <c r="C23" s="2">
        <v>11</v>
      </c>
      <c r="D23" s="2">
        <v>41</v>
      </c>
      <c r="E23" s="2">
        <v>119</v>
      </c>
      <c r="F23" s="45">
        <f t="shared" si="0"/>
        <v>190.2439024390244</v>
      </c>
      <c r="G23" s="46"/>
      <c r="H23" s="46"/>
      <c r="I23" s="46"/>
    </row>
    <row r="24" spans="1:9" x14ac:dyDescent="0.25">
      <c r="A24" s="47" t="s">
        <v>152</v>
      </c>
      <c r="B24" s="3">
        <v>0</v>
      </c>
      <c r="C24" s="3">
        <v>0</v>
      </c>
      <c r="D24" s="3">
        <v>0</v>
      </c>
      <c r="E24" s="3">
        <v>0</v>
      </c>
      <c r="F24" s="61" t="e">
        <f t="shared" si="0"/>
        <v>#DIV/0!</v>
      </c>
      <c r="G24" s="46"/>
      <c r="H24" s="46"/>
      <c r="I24" s="46"/>
    </row>
    <row r="25" spans="1:9" x14ac:dyDescent="0.25">
      <c r="A25" s="44" t="s">
        <v>153</v>
      </c>
      <c r="B25" s="2">
        <v>0</v>
      </c>
      <c r="C25" s="2">
        <v>0</v>
      </c>
      <c r="D25" s="2">
        <v>0</v>
      </c>
      <c r="E25" s="2">
        <v>2</v>
      </c>
      <c r="F25" s="45" t="e">
        <f t="shared" si="0"/>
        <v>#DIV/0!</v>
      </c>
      <c r="G25" s="46"/>
      <c r="H25" s="46"/>
      <c r="I25" s="46"/>
    </row>
    <row r="26" spans="1:9" x14ac:dyDescent="0.25">
      <c r="A26" s="47" t="s">
        <v>154</v>
      </c>
      <c r="B26" s="3">
        <v>0</v>
      </c>
      <c r="C26" s="3">
        <v>0</v>
      </c>
      <c r="D26" s="3">
        <v>0</v>
      </c>
      <c r="E26" s="3">
        <v>8</v>
      </c>
      <c r="F26" s="48" t="e">
        <f t="shared" si="0"/>
        <v>#DIV/0!</v>
      </c>
      <c r="G26" s="46"/>
      <c r="H26" s="46"/>
      <c r="I26" s="46"/>
    </row>
    <row r="27" spans="1:9" x14ac:dyDescent="0.25">
      <c r="A27" s="44" t="s">
        <v>155</v>
      </c>
      <c r="B27" s="2">
        <v>0</v>
      </c>
      <c r="C27" s="2">
        <v>0</v>
      </c>
      <c r="D27" s="2">
        <v>0</v>
      </c>
      <c r="E27" s="2">
        <v>1</v>
      </c>
      <c r="F27" s="60" t="e">
        <f t="shared" si="0"/>
        <v>#DIV/0!</v>
      </c>
      <c r="G27" s="46"/>
      <c r="H27" s="46"/>
      <c r="I27" s="46"/>
    </row>
    <row r="28" spans="1:9" x14ac:dyDescent="0.25">
      <c r="A28" s="47" t="s">
        <v>156</v>
      </c>
      <c r="B28" s="3">
        <v>37</v>
      </c>
      <c r="C28" s="3">
        <v>101</v>
      </c>
      <c r="D28" s="3">
        <v>277</v>
      </c>
      <c r="E28" s="3">
        <v>506</v>
      </c>
      <c r="F28" s="48">
        <f t="shared" si="0"/>
        <v>82.671480144404342</v>
      </c>
      <c r="G28" s="46"/>
      <c r="H28" s="46"/>
      <c r="I28" s="46"/>
    </row>
    <row r="29" spans="1:9" x14ac:dyDescent="0.25">
      <c r="A29" s="44" t="s">
        <v>157</v>
      </c>
      <c r="B29" s="2">
        <v>0</v>
      </c>
      <c r="C29" s="2">
        <v>0</v>
      </c>
      <c r="D29" s="2">
        <v>0</v>
      </c>
      <c r="E29" s="2">
        <v>3</v>
      </c>
      <c r="F29" s="45" t="e">
        <f t="shared" si="0"/>
        <v>#DIV/0!</v>
      </c>
      <c r="G29" s="46"/>
      <c r="H29" s="46"/>
      <c r="I29" s="46"/>
    </row>
    <row r="30" spans="1:9" x14ac:dyDescent="0.25">
      <c r="A30" s="47" t="s">
        <v>158</v>
      </c>
      <c r="B30" s="3">
        <v>0</v>
      </c>
      <c r="C30" s="3">
        <v>4</v>
      </c>
      <c r="D30" s="3">
        <v>5</v>
      </c>
      <c r="E30" s="3">
        <v>24</v>
      </c>
      <c r="F30" s="48">
        <f t="shared" si="0"/>
        <v>380</v>
      </c>
      <c r="G30" s="46"/>
      <c r="H30" s="46"/>
      <c r="I30" s="46"/>
    </row>
    <row r="31" spans="1:9" x14ac:dyDescent="0.25">
      <c r="A31" s="44" t="s">
        <v>159</v>
      </c>
      <c r="B31" s="2">
        <v>0</v>
      </c>
      <c r="C31" s="2">
        <v>0</v>
      </c>
      <c r="D31" s="2">
        <v>1</v>
      </c>
      <c r="E31" s="2">
        <v>8</v>
      </c>
      <c r="F31" s="45">
        <f t="shared" si="0"/>
        <v>700</v>
      </c>
      <c r="G31" s="46"/>
      <c r="H31" s="46"/>
      <c r="I31" s="46"/>
    </row>
    <row r="32" spans="1:9" x14ac:dyDescent="0.25">
      <c r="A32" s="47" t="s">
        <v>160</v>
      </c>
      <c r="B32" s="3">
        <v>0</v>
      </c>
      <c r="C32" s="3">
        <v>4</v>
      </c>
      <c r="D32" s="3">
        <v>10</v>
      </c>
      <c r="E32" s="3">
        <v>95</v>
      </c>
      <c r="F32" s="48">
        <f t="shared" si="0"/>
        <v>850</v>
      </c>
      <c r="G32" s="46"/>
      <c r="H32" s="46"/>
      <c r="I32" s="46"/>
    </row>
    <row r="33" spans="1:9" x14ac:dyDescent="0.25">
      <c r="A33" s="44" t="s">
        <v>161</v>
      </c>
      <c r="B33" s="2">
        <v>0</v>
      </c>
      <c r="C33" s="2">
        <v>5</v>
      </c>
      <c r="D33" s="2">
        <v>7</v>
      </c>
      <c r="E33" s="2">
        <v>28</v>
      </c>
      <c r="F33" s="45">
        <f t="shared" si="0"/>
        <v>300</v>
      </c>
      <c r="G33" s="46"/>
      <c r="H33" s="46"/>
      <c r="I33" s="46"/>
    </row>
    <row r="34" spans="1:9" x14ac:dyDescent="0.25">
      <c r="A34" s="47" t="s">
        <v>162</v>
      </c>
      <c r="B34" s="3">
        <v>0</v>
      </c>
      <c r="C34" s="3">
        <v>0</v>
      </c>
      <c r="D34" s="3">
        <v>0</v>
      </c>
      <c r="E34" s="3">
        <v>4</v>
      </c>
      <c r="F34" s="48" t="e">
        <f t="shared" si="0"/>
        <v>#DIV/0!</v>
      </c>
      <c r="G34" s="46"/>
      <c r="H34" s="46"/>
      <c r="I34" s="46"/>
    </row>
    <row r="35" spans="1:9" x14ac:dyDescent="0.25">
      <c r="A35" s="49" t="s">
        <v>31</v>
      </c>
      <c r="B35" s="50">
        <f>SUM(B7:B34)</f>
        <v>78</v>
      </c>
      <c r="C35" s="50">
        <f t="shared" ref="C35:E35" si="1">SUM(C7:C34)</f>
        <v>305</v>
      </c>
      <c r="D35" s="50">
        <f t="shared" si="1"/>
        <v>744</v>
      </c>
      <c r="E35" s="50">
        <f t="shared" si="1"/>
        <v>2104</v>
      </c>
      <c r="F35" s="51">
        <f t="shared" ref="F35" si="2">((E35*100)/D35)-100</f>
        <v>182.7956989247312</v>
      </c>
      <c r="G35" s="46"/>
      <c r="H35" s="46"/>
      <c r="I35" s="46"/>
    </row>
    <row r="37" spans="1:9" x14ac:dyDescent="0.25">
      <c r="A37" s="62"/>
      <c r="B37" s="54"/>
      <c r="C37" s="54"/>
      <c r="D37" s="54"/>
      <c r="E37" s="54"/>
      <c r="F37" s="54"/>
      <c r="G37" s="54"/>
      <c r="H37" s="54"/>
    </row>
    <row r="38" spans="1:9" x14ac:dyDescent="0.25">
      <c r="A38" s="54"/>
      <c r="B38" s="54">
        <f t="shared" ref="B38:B66" si="3">E6</f>
        <v>2021</v>
      </c>
      <c r="C38" s="54">
        <f t="shared" ref="C38:C66" si="4">D6</f>
        <v>2020</v>
      </c>
      <c r="D38" s="54"/>
      <c r="E38" s="54"/>
      <c r="F38" s="54">
        <f>B38</f>
        <v>2021</v>
      </c>
      <c r="G38" s="54">
        <f>C38</f>
        <v>2020</v>
      </c>
      <c r="H38" s="54"/>
      <c r="I38" s="63"/>
    </row>
    <row r="39" spans="1:9" x14ac:dyDescent="0.25">
      <c r="A39" s="54" t="str">
        <f t="shared" ref="A39:A66" si="5">A7</f>
        <v>A Coruña</v>
      </c>
      <c r="B39" s="55">
        <f t="shared" si="3"/>
        <v>31</v>
      </c>
      <c r="C39" s="55">
        <f t="shared" si="4"/>
        <v>5</v>
      </c>
      <c r="D39" s="55">
        <f>_xlfn.RANK.EQ(B39,$B$39:$B$66)+COUNTIF($B$39:$B$66,B39)-1</f>
        <v>10</v>
      </c>
      <c r="E39" s="54" t="str">
        <f t="shared" ref="E39:E48" si="6">INDEX($A$39:$B$66,MATCH(ROW()-38,$D$39:$D$66,0),1)</f>
        <v>Santa Cruz de Tenerife</v>
      </c>
      <c r="F39" s="54">
        <f>LOOKUP(E39,$A$39:$A$66,$B$39:$B$66)</f>
        <v>506</v>
      </c>
      <c r="G39" s="54">
        <f>LOOKUP(E39,$A$39:$A$66,$C$39:$C$66)</f>
        <v>277</v>
      </c>
      <c r="H39" s="54"/>
      <c r="I39" s="63"/>
    </row>
    <row r="40" spans="1:9" x14ac:dyDescent="0.25">
      <c r="A40" s="54" t="str">
        <f t="shared" si="5"/>
        <v>Alicante</v>
      </c>
      <c r="B40" s="55">
        <f t="shared" si="3"/>
        <v>31</v>
      </c>
      <c r="C40" s="55">
        <f t="shared" si="4"/>
        <v>1</v>
      </c>
      <c r="D40" s="55">
        <f t="shared" ref="D40:D66" si="7">_xlfn.RANK.EQ(B40,$B$39:$B$66)+COUNTIF($B$39:$B$66,B40)-1</f>
        <v>10</v>
      </c>
      <c r="E40" s="54" t="str">
        <f t="shared" si="6"/>
        <v>Las Palmas</v>
      </c>
      <c r="F40" s="54">
        <f t="shared" ref="F40:F55" si="8">LOOKUP(E40,$A$39:$A$66,$B$39:$B$66)</f>
        <v>450</v>
      </c>
      <c r="G40" s="54">
        <f t="shared" ref="G40:G66" si="9">LOOKUP(E40,$A$39:$A$66,$C$39:$C$66)</f>
        <v>234</v>
      </c>
      <c r="H40" s="54"/>
      <c r="I40" s="63"/>
    </row>
    <row r="41" spans="1:9" x14ac:dyDescent="0.25">
      <c r="A41" s="54" t="str">
        <f t="shared" si="5"/>
        <v>Almería</v>
      </c>
      <c r="B41" s="55">
        <f t="shared" si="3"/>
        <v>9</v>
      </c>
      <c r="C41" s="55">
        <f t="shared" si="4"/>
        <v>2</v>
      </c>
      <c r="D41" s="55">
        <f t="shared" si="7"/>
        <v>14</v>
      </c>
      <c r="E41" s="54" t="str">
        <f t="shared" si="6"/>
        <v>Barcelona</v>
      </c>
      <c r="F41" s="54">
        <f t="shared" si="8"/>
        <v>272</v>
      </c>
      <c r="G41" s="54">
        <f t="shared" si="9"/>
        <v>71</v>
      </c>
      <c r="H41" s="54"/>
      <c r="I41" s="63"/>
    </row>
    <row r="42" spans="1:9" x14ac:dyDescent="0.25">
      <c r="A42" s="54" t="str">
        <f t="shared" si="5"/>
        <v>Avilés</v>
      </c>
      <c r="B42" s="55">
        <f t="shared" si="3"/>
        <v>1</v>
      </c>
      <c r="C42" s="55">
        <f t="shared" si="4"/>
        <v>0</v>
      </c>
      <c r="D42" s="55">
        <f t="shared" si="7"/>
        <v>27</v>
      </c>
      <c r="E42" s="54" t="str">
        <f t="shared" si="6"/>
        <v>Baleares</v>
      </c>
      <c r="F42" s="54">
        <f t="shared" si="8"/>
        <v>227</v>
      </c>
      <c r="G42" s="54">
        <f t="shared" si="9"/>
        <v>39</v>
      </c>
      <c r="H42" s="54"/>
      <c r="I42" s="63"/>
    </row>
    <row r="43" spans="1:9" x14ac:dyDescent="0.25">
      <c r="A43" s="54" t="str">
        <f t="shared" si="5"/>
        <v>Bahía de Algeciras</v>
      </c>
      <c r="B43" s="55">
        <f t="shared" si="3"/>
        <v>8</v>
      </c>
      <c r="C43" s="55">
        <f t="shared" si="4"/>
        <v>5</v>
      </c>
      <c r="D43" s="55">
        <f t="shared" si="7"/>
        <v>17</v>
      </c>
      <c r="E43" s="54" t="str">
        <f t="shared" si="6"/>
        <v>Bahía de Cádiz</v>
      </c>
      <c r="F43" s="54">
        <f t="shared" si="8"/>
        <v>162</v>
      </c>
      <c r="G43" s="54">
        <f t="shared" si="9"/>
        <v>32</v>
      </c>
      <c r="H43" s="54"/>
      <c r="I43" s="63"/>
    </row>
    <row r="44" spans="1:9" x14ac:dyDescent="0.25">
      <c r="A44" s="54" t="str">
        <f t="shared" si="5"/>
        <v>Bahía de Cádiz</v>
      </c>
      <c r="B44" s="55">
        <f t="shared" si="3"/>
        <v>162</v>
      </c>
      <c r="C44" s="55">
        <f t="shared" si="4"/>
        <v>32</v>
      </c>
      <c r="D44" s="55">
        <f t="shared" si="7"/>
        <v>5</v>
      </c>
      <c r="E44" s="54" t="str">
        <f t="shared" si="6"/>
        <v>Málaga</v>
      </c>
      <c r="F44" s="54">
        <f t="shared" si="8"/>
        <v>119</v>
      </c>
      <c r="G44" s="54">
        <f t="shared" si="9"/>
        <v>41</v>
      </c>
      <c r="H44" s="54"/>
      <c r="I44" s="63"/>
    </row>
    <row r="45" spans="1:9" x14ac:dyDescent="0.25">
      <c r="A45" s="54" t="str">
        <f t="shared" si="5"/>
        <v>Baleares</v>
      </c>
      <c r="B45" s="55">
        <f t="shared" si="3"/>
        <v>227</v>
      </c>
      <c r="C45" s="55">
        <f t="shared" si="4"/>
        <v>39</v>
      </c>
      <c r="D45" s="55">
        <f t="shared" si="7"/>
        <v>4</v>
      </c>
      <c r="E45" s="54" t="str">
        <f t="shared" si="6"/>
        <v>Valencia</v>
      </c>
      <c r="F45" s="54">
        <f t="shared" si="8"/>
        <v>95</v>
      </c>
      <c r="G45" s="54">
        <f t="shared" si="9"/>
        <v>10</v>
      </c>
      <c r="H45" s="54"/>
      <c r="I45" s="63"/>
    </row>
    <row r="46" spans="1:9" x14ac:dyDescent="0.25">
      <c r="A46" s="54" t="str">
        <f t="shared" si="5"/>
        <v>Barcelona</v>
      </c>
      <c r="B46" s="55">
        <f t="shared" si="3"/>
        <v>272</v>
      </c>
      <c r="C46" s="55">
        <f t="shared" si="4"/>
        <v>71</v>
      </c>
      <c r="D46" s="55">
        <f t="shared" si="7"/>
        <v>3</v>
      </c>
      <c r="E46" s="54" t="str">
        <f t="shared" si="6"/>
        <v>Cartagena</v>
      </c>
      <c r="F46" s="54">
        <f t="shared" si="8"/>
        <v>79</v>
      </c>
      <c r="G46" s="54">
        <f t="shared" si="9"/>
        <v>10</v>
      </c>
      <c r="H46" s="54"/>
      <c r="I46" s="63"/>
    </row>
    <row r="47" spans="1:9" x14ac:dyDescent="0.25">
      <c r="A47" s="54" t="str">
        <f t="shared" si="5"/>
        <v>Bilbao</v>
      </c>
      <c r="B47" s="55">
        <f t="shared" si="3"/>
        <v>14</v>
      </c>
      <c r="C47" s="55">
        <f t="shared" si="4"/>
        <v>0</v>
      </c>
      <c r="D47" s="55">
        <f t="shared" si="7"/>
        <v>13</v>
      </c>
      <c r="E47" s="54" t="e">
        <f t="shared" si="6"/>
        <v>#N/A</v>
      </c>
      <c r="F47" s="54" t="e">
        <f t="shared" si="8"/>
        <v>#N/A</v>
      </c>
      <c r="G47" s="54" t="e">
        <f t="shared" si="9"/>
        <v>#N/A</v>
      </c>
      <c r="H47" s="54"/>
      <c r="I47" s="63"/>
    </row>
    <row r="48" spans="1:9" x14ac:dyDescent="0.25">
      <c r="A48" s="54" t="str">
        <f t="shared" si="5"/>
        <v>Cartagena</v>
      </c>
      <c r="B48" s="55">
        <f t="shared" si="3"/>
        <v>79</v>
      </c>
      <c r="C48" s="55">
        <f t="shared" si="4"/>
        <v>10</v>
      </c>
      <c r="D48" s="55">
        <f t="shared" si="7"/>
        <v>8</v>
      </c>
      <c r="E48" s="54" t="str">
        <f t="shared" si="6"/>
        <v>A Coruña</v>
      </c>
      <c r="F48" s="54">
        <f t="shared" si="8"/>
        <v>31</v>
      </c>
      <c r="G48" s="54">
        <f t="shared" si="9"/>
        <v>5</v>
      </c>
      <c r="H48" s="54"/>
      <c r="I48" s="63"/>
    </row>
    <row r="49" spans="1:9" x14ac:dyDescent="0.25">
      <c r="A49" s="54" t="str">
        <f t="shared" si="5"/>
        <v>Castellón</v>
      </c>
      <c r="B49" s="55">
        <f t="shared" si="3"/>
        <v>2</v>
      </c>
      <c r="C49" s="55">
        <f t="shared" si="4"/>
        <v>0</v>
      </c>
      <c r="D49" s="55">
        <f t="shared" si="7"/>
        <v>25</v>
      </c>
      <c r="E49" s="54" t="str">
        <f t="shared" ref="E49:E66" si="10">INDEX($A$39:$B$66,MATCH(ROW()-38,$D$39:$D$66,0),1)</f>
        <v>Vigo</v>
      </c>
      <c r="F49" s="54">
        <f t="shared" si="8"/>
        <v>28</v>
      </c>
      <c r="G49" s="54">
        <f t="shared" si="9"/>
        <v>7</v>
      </c>
      <c r="H49" s="54"/>
      <c r="I49" s="63"/>
    </row>
    <row r="50" spans="1:9" x14ac:dyDescent="0.25">
      <c r="A50" s="54" t="str">
        <f t="shared" si="5"/>
        <v>Ceuta</v>
      </c>
      <c r="B50" s="55">
        <f t="shared" si="3"/>
        <v>4</v>
      </c>
      <c r="C50" s="55">
        <f t="shared" si="4"/>
        <v>0</v>
      </c>
      <c r="D50" s="55">
        <f t="shared" si="7"/>
        <v>22</v>
      </c>
      <c r="E50" s="54" t="str">
        <f t="shared" si="10"/>
        <v>Sevilla</v>
      </c>
      <c r="F50" s="54">
        <f t="shared" si="8"/>
        <v>24</v>
      </c>
      <c r="G50" s="54">
        <f t="shared" si="9"/>
        <v>5</v>
      </c>
      <c r="H50" s="54"/>
      <c r="I50" s="63"/>
    </row>
    <row r="51" spans="1:9" x14ac:dyDescent="0.25">
      <c r="A51" s="54" t="str">
        <f t="shared" si="5"/>
        <v>Ferrol-San Cibrao</v>
      </c>
      <c r="B51" s="55">
        <f t="shared" si="3"/>
        <v>5</v>
      </c>
      <c r="C51" s="55">
        <f t="shared" si="4"/>
        <v>2</v>
      </c>
      <c r="D51" s="55">
        <f t="shared" si="7"/>
        <v>20</v>
      </c>
      <c r="E51" s="54" t="str">
        <f t="shared" si="10"/>
        <v>Bilbao</v>
      </c>
      <c r="F51" s="54">
        <f t="shared" si="8"/>
        <v>14</v>
      </c>
      <c r="G51" s="54">
        <f t="shared" si="9"/>
        <v>0</v>
      </c>
      <c r="H51" s="54"/>
      <c r="I51" s="63"/>
    </row>
    <row r="52" spans="1:9" x14ac:dyDescent="0.25">
      <c r="A52" s="54" t="str">
        <f t="shared" si="5"/>
        <v>Gijón</v>
      </c>
      <c r="B52" s="55">
        <f t="shared" si="3"/>
        <v>5</v>
      </c>
      <c r="C52" s="55">
        <f t="shared" si="4"/>
        <v>0</v>
      </c>
      <c r="D52" s="55">
        <f t="shared" si="7"/>
        <v>20</v>
      </c>
      <c r="E52" s="54" t="str">
        <f t="shared" si="10"/>
        <v>Almería</v>
      </c>
      <c r="F52" s="54">
        <f t="shared" si="8"/>
        <v>9</v>
      </c>
      <c r="G52" s="54">
        <f t="shared" si="9"/>
        <v>2</v>
      </c>
      <c r="H52" s="54"/>
      <c r="I52" s="63"/>
    </row>
    <row r="53" spans="1:9" x14ac:dyDescent="0.25">
      <c r="A53" s="54" t="str">
        <f t="shared" si="5"/>
        <v>Huelva</v>
      </c>
      <c r="B53" s="55">
        <f t="shared" si="3"/>
        <v>6</v>
      </c>
      <c r="C53" s="55">
        <f t="shared" si="4"/>
        <v>2</v>
      </c>
      <c r="D53" s="55">
        <f t="shared" si="7"/>
        <v>18</v>
      </c>
      <c r="E53" s="54" t="e">
        <f t="shared" si="10"/>
        <v>#N/A</v>
      </c>
      <c r="F53" s="54" t="e">
        <f t="shared" si="8"/>
        <v>#N/A</v>
      </c>
      <c r="G53" s="54" t="e">
        <f t="shared" si="9"/>
        <v>#N/A</v>
      </c>
      <c r="H53" s="54"/>
      <c r="I53" s="63"/>
    </row>
    <row r="54" spans="1:9" x14ac:dyDescent="0.25">
      <c r="A54" s="54" t="str">
        <f t="shared" si="5"/>
        <v>Las Palmas</v>
      </c>
      <c r="B54" s="55">
        <f t="shared" si="3"/>
        <v>450</v>
      </c>
      <c r="C54" s="55">
        <f t="shared" si="4"/>
        <v>234</v>
      </c>
      <c r="D54" s="55">
        <f t="shared" si="7"/>
        <v>2</v>
      </c>
      <c r="E54" s="54" t="e">
        <f t="shared" si="10"/>
        <v>#N/A</v>
      </c>
      <c r="F54" s="54" t="e">
        <f t="shared" si="8"/>
        <v>#N/A</v>
      </c>
      <c r="G54" s="54" t="e">
        <f t="shared" si="9"/>
        <v>#N/A</v>
      </c>
      <c r="H54" s="54"/>
      <c r="I54" s="63"/>
    </row>
    <row r="55" spans="1:9" x14ac:dyDescent="0.25">
      <c r="A55" s="54" t="str">
        <f t="shared" si="5"/>
        <v>Málaga</v>
      </c>
      <c r="B55" s="55">
        <f t="shared" si="3"/>
        <v>119</v>
      </c>
      <c r="C55" s="55">
        <f t="shared" si="4"/>
        <v>41</v>
      </c>
      <c r="D55" s="55">
        <f t="shared" si="7"/>
        <v>6</v>
      </c>
      <c r="E55" s="54" t="str">
        <f t="shared" si="10"/>
        <v>Bahía de Algeciras</v>
      </c>
      <c r="F55" s="54">
        <f t="shared" si="8"/>
        <v>8</v>
      </c>
      <c r="G55" s="54">
        <f t="shared" si="9"/>
        <v>5</v>
      </c>
      <c r="H55" s="54"/>
      <c r="I55" s="63"/>
    </row>
    <row r="56" spans="1:9" x14ac:dyDescent="0.25">
      <c r="A56" s="54" t="str">
        <f t="shared" si="5"/>
        <v>Marín y Ría de Pontevedra</v>
      </c>
      <c r="B56" s="55">
        <f t="shared" si="3"/>
        <v>0</v>
      </c>
      <c r="C56" s="55">
        <f t="shared" si="4"/>
        <v>0</v>
      </c>
      <c r="D56" s="55">
        <f t="shared" si="7"/>
        <v>28</v>
      </c>
      <c r="E56" s="54" t="str">
        <f t="shared" si="10"/>
        <v>Huelva</v>
      </c>
      <c r="F56" s="54">
        <f t="shared" ref="F56:F66" si="11">LOOKUP(E56,$A$39:$A$66,$B$39:$B$66)</f>
        <v>6</v>
      </c>
      <c r="G56" s="54">
        <f t="shared" si="9"/>
        <v>2</v>
      </c>
      <c r="H56" s="54"/>
      <c r="I56" s="63"/>
    </row>
    <row r="57" spans="1:9" x14ac:dyDescent="0.25">
      <c r="A57" s="54" t="str">
        <f t="shared" si="5"/>
        <v>Melilla</v>
      </c>
      <c r="B57" s="55">
        <f t="shared" si="3"/>
        <v>2</v>
      </c>
      <c r="C57" s="55">
        <f t="shared" si="4"/>
        <v>0</v>
      </c>
      <c r="D57" s="55">
        <f t="shared" si="7"/>
        <v>25</v>
      </c>
      <c r="E57" s="54" t="e">
        <f t="shared" si="10"/>
        <v>#N/A</v>
      </c>
      <c r="F57" s="54" t="e">
        <f t="shared" si="11"/>
        <v>#N/A</v>
      </c>
      <c r="G57" s="54" t="e">
        <f t="shared" si="9"/>
        <v>#N/A</v>
      </c>
      <c r="H57" s="54"/>
      <c r="I57" s="63"/>
    </row>
    <row r="58" spans="1:9" x14ac:dyDescent="0.25">
      <c r="A58" s="54" t="str">
        <f t="shared" si="5"/>
        <v>Motril</v>
      </c>
      <c r="B58" s="55">
        <f t="shared" si="3"/>
        <v>8</v>
      </c>
      <c r="C58" s="55">
        <f t="shared" si="4"/>
        <v>0</v>
      </c>
      <c r="D58" s="55">
        <f t="shared" si="7"/>
        <v>17</v>
      </c>
      <c r="E58" s="54" t="str">
        <f t="shared" si="10"/>
        <v>Ferrol-San Cibrao</v>
      </c>
      <c r="F58" s="54">
        <f t="shared" si="11"/>
        <v>5</v>
      </c>
      <c r="G58" s="54">
        <f t="shared" si="9"/>
        <v>2</v>
      </c>
      <c r="H58" s="54"/>
      <c r="I58" s="63"/>
    </row>
    <row r="59" spans="1:9" x14ac:dyDescent="0.25">
      <c r="A59" s="54" t="str">
        <f t="shared" si="5"/>
        <v>Pasaia</v>
      </c>
      <c r="B59" s="55">
        <f t="shared" si="3"/>
        <v>1</v>
      </c>
      <c r="C59" s="55">
        <f t="shared" si="4"/>
        <v>0</v>
      </c>
      <c r="D59" s="55">
        <f t="shared" si="7"/>
        <v>27</v>
      </c>
      <c r="E59" s="54" t="e">
        <f t="shared" si="10"/>
        <v>#N/A</v>
      </c>
      <c r="F59" s="54" t="e">
        <f t="shared" si="11"/>
        <v>#N/A</v>
      </c>
      <c r="G59" s="54" t="e">
        <f t="shared" si="9"/>
        <v>#N/A</v>
      </c>
      <c r="H59" s="54"/>
      <c r="I59" s="63"/>
    </row>
    <row r="60" spans="1:9" x14ac:dyDescent="0.25">
      <c r="A60" s="54" t="str">
        <f t="shared" si="5"/>
        <v>Santa Cruz de Tenerife</v>
      </c>
      <c r="B60" s="55">
        <f t="shared" si="3"/>
        <v>506</v>
      </c>
      <c r="C60" s="55">
        <f t="shared" si="4"/>
        <v>277</v>
      </c>
      <c r="D60" s="55">
        <f t="shared" si="7"/>
        <v>1</v>
      </c>
      <c r="E60" s="54" t="str">
        <f t="shared" si="10"/>
        <v>Ceuta</v>
      </c>
      <c r="F60" s="54">
        <f t="shared" si="11"/>
        <v>4</v>
      </c>
      <c r="G60" s="54">
        <f t="shared" si="9"/>
        <v>0</v>
      </c>
      <c r="H60" s="54"/>
      <c r="I60" s="63"/>
    </row>
    <row r="61" spans="1:9" x14ac:dyDescent="0.25">
      <c r="A61" s="54" t="str">
        <f t="shared" si="5"/>
        <v>Santander</v>
      </c>
      <c r="B61" s="55">
        <f t="shared" si="3"/>
        <v>3</v>
      </c>
      <c r="C61" s="55">
        <f t="shared" si="4"/>
        <v>0</v>
      </c>
      <c r="D61" s="55">
        <f t="shared" si="7"/>
        <v>23</v>
      </c>
      <c r="E61" s="54" t="str">
        <f t="shared" si="10"/>
        <v>Santander</v>
      </c>
      <c r="F61" s="54">
        <f t="shared" si="11"/>
        <v>3</v>
      </c>
      <c r="G61" s="54">
        <f t="shared" si="9"/>
        <v>0</v>
      </c>
      <c r="H61" s="54"/>
      <c r="I61" s="63"/>
    </row>
    <row r="62" spans="1:9" x14ac:dyDescent="0.25">
      <c r="A62" s="54" t="str">
        <f t="shared" si="5"/>
        <v>Sevilla</v>
      </c>
      <c r="B62" s="55">
        <f t="shared" si="3"/>
        <v>24</v>
      </c>
      <c r="C62" s="55">
        <f t="shared" si="4"/>
        <v>5</v>
      </c>
      <c r="D62" s="55">
        <f t="shared" si="7"/>
        <v>12</v>
      </c>
      <c r="E62" s="54" t="e">
        <f t="shared" si="10"/>
        <v>#N/A</v>
      </c>
      <c r="F62" s="54" t="e">
        <f t="shared" si="11"/>
        <v>#N/A</v>
      </c>
      <c r="G62" s="54" t="e">
        <f t="shared" si="9"/>
        <v>#N/A</v>
      </c>
      <c r="H62" s="54"/>
      <c r="I62" s="63"/>
    </row>
    <row r="63" spans="1:9" x14ac:dyDescent="0.25">
      <c r="A63" s="54" t="str">
        <f t="shared" si="5"/>
        <v>Tarragona</v>
      </c>
      <c r="B63" s="55">
        <f t="shared" si="3"/>
        <v>8</v>
      </c>
      <c r="C63" s="55">
        <f t="shared" si="4"/>
        <v>1</v>
      </c>
      <c r="D63" s="55">
        <f t="shared" si="7"/>
        <v>17</v>
      </c>
      <c r="E63" s="54" t="str">
        <f t="shared" si="10"/>
        <v>Castellón</v>
      </c>
      <c r="F63" s="54">
        <f t="shared" si="11"/>
        <v>2</v>
      </c>
      <c r="G63" s="54">
        <f t="shared" si="9"/>
        <v>0</v>
      </c>
      <c r="H63" s="54"/>
      <c r="I63" s="63"/>
    </row>
    <row r="64" spans="1:9" x14ac:dyDescent="0.25">
      <c r="A64" s="54" t="str">
        <f t="shared" si="5"/>
        <v>Valencia</v>
      </c>
      <c r="B64" s="55">
        <f t="shared" si="3"/>
        <v>95</v>
      </c>
      <c r="C64" s="55">
        <f t="shared" si="4"/>
        <v>10</v>
      </c>
      <c r="D64" s="55">
        <f t="shared" si="7"/>
        <v>7</v>
      </c>
      <c r="E64" s="54" t="e">
        <f t="shared" si="10"/>
        <v>#N/A</v>
      </c>
      <c r="F64" s="54" t="e">
        <f t="shared" si="11"/>
        <v>#N/A</v>
      </c>
      <c r="G64" s="54" t="e">
        <f t="shared" si="9"/>
        <v>#N/A</v>
      </c>
      <c r="H64" s="54"/>
      <c r="I64" s="63"/>
    </row>
    <row r="65" spans="1:9" x14ac:dyDescent="0.25">
      <c r="A65" s="54" t="str">
        <f t="shared" si="5"/>
        <v>Vigo</v>
      </c>
      <c r="B65" s="55">
        <f t="shared" si="3"/>
        <v>28</v>
      </c>
      <c r="C65" s="55">
        <f t="shared" si="4"/>
        <v>7</v>
      </c>
      <c r="D65" s="55">
        <f t="shared" si="7"/>
        <v>11</v>
      </c>
      <c r="E65" s="54" t="str">
        <f t="shared" si="10"/>
        <v>Avilés</v>
      </c>
      <c r="F65" s="54">
        <f t="shared" si="11"/>
        <v>1</v>
      </c>
      <c r="G65" s="54">
        <f t="shared" si="9"/>
        <v>0</v>
      </c>
      <c r="H65" s="54"/>
      <c r="I65" s="63"/>
    </row>
    <row r="66" spans="1:9" x14ac:dyDescent="0.25">
      <c r="A66" s="54" t="str">
        <f t="shared" si="5"/>
        <v>Vilagarcía</v>
      </c>
      <c r="B66" s="55">
        <f t="shared" si="3"/>
        <v>4</v>
      </c>
      <c r="C66" s="55">
        <f t="shared" si="4"/>
        <v>0</v>
      </c>
      <c r="D66" s="55">
        <f t="shared" si="7"/>
        <v>22</v>
      </c>
      <c r="E66" s="54" t="str">
        <f t="shared" si="10"/>
        <v>Marín y Ría de Pontevedra</v>
      </c>
      <c r="F66" s="54">
        <f t="shared" si="11"/>
        <v>0</v>
      </c>
      <c r="G66" s="54">
        <f t="shared" si="9"/>
        <v>0</v>
      </c>
      <c r="H66" s="54"/>
      <c r="I66" s="63"/>
    </row>
    <row r="67" spans="1:9" x14ac:dyDescent="0.25">
      <c r="A67" s="54"/>
      <c r="B67" s="54"/>
      <c r="C67" s="54"/>
      <c r="D67" s="54"/>
      <c r="E67" s="54"/>
      <c r="F67" s="54"/>
      <c r="G67" s="54"/>
      <c r="H67" s="54"/>
      <c r="I67" s="63"/>
    </row>
    <row r="68" spans="1:9" x14ac:dyDescent="0.25">
      <c r="A68" s="64"/>
      <c r="B68" s="65"/>
      <c r="C68" s="65"/>
      <c r="D68" s="65"/>
      <c r="E68" s="65"/>
      <c r="F68" s="6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C193DE0C-B160-4C43-A933-8D57CA9374B2}"/>
</file>

<file path=customXml/itemProps2.xml><?xml version="1.0" encoding="utf-8"?>
<ds:datastoreItem xmlns:ds="http://schemas.openxmlformats.org/officeDocument/2006/customXml" ds:itemID="{0B5ED064-DB59-4B44-B0B8-5AF63539646A}"/>
</file>

<file path=customXml/itemProps3.xml><?xml version="1.0" encoding="utf-8"?>
<ds:datastoreItem xmlns:ds="http://schemas.openxmlformats.org/officeDocument/2006/customXml" ds:itemID="{12C21643-AAAA-4DAC-80D3-5B883D7FE0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83</vt:i4>
      </vt:variant>
    </vt:vector>
  </HeadingPairs>
  <TitlesOfParts>
    <vt:vector size="112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Oscar Souto Pascual</cp:lastModifiedBy>
  <cp:lastPrinted>2020-01-30T09:55:15Z</cp:lastPrinted>
  <dcterms:created xsi:type="dcterms:W3CDTF">2015-12-29T08:33:54Z</dcterms:created>
  <dcterms:modified xsi:type="dcterms:W3CDTF">2023-01-30T08:14:12Z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