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3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4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5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6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8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4838A77E-D25D-48FA-B3A2-795AE29340FF}" xr6:coauthVersionLast="45" xr6:coauthVersionMax="45" xr10:uidLastSave="{00000000-0000-0000-0000-000000000000}"/>
  <bookViews>
    <workbookView xWindow="-120" yWindow="-120" windowWidth="20730" windowHeight="11175" xr2:uid="{00000000-000D-0000-FFFF-FFFF00000000}"/>
  </bookViews>
  <sheets>
    <sheet name="Portada" sheetId="29" r:id="rId1"/>
    <sheet name="Indice" sheetId="35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4" r:id="rId9"/>
    <sheet name="Pesca" sheetId="10" r:id="rId10"/>
    <sheet name="Avituallamiento" sheetId="11" r:id="rId11"/>
    <sheet name="Avi. combustibles" sheetId="32" r:id="rId12"/>
    <sheet name="Tráfico interior" sheetId="33" r:id="rId13"/>
    <sheet name="Mercancías tránsito" sheetId="12" r:id="rId14"/>
    <sheet name="Mercan. contene. tránsito" sheetId="13" r:id="rId15"/>
    <sheet name="Ro-Ro" sheetId="15" r:id="rId16"/>
    <sheet name="Ro-Ro remolques" sheetId="27" r:id="rId17"/>
    <sheet name="TEUS" sheetId="16" r:id="rId18"/>
    <sheet name="TEUS tránsito" sheetId="17" r:id="rId19"/>
    <sheet name="TEUS nacional" sheetId="18" r:id="rId20"/>
    <sheet name="TEUS exterior" sheetId="19" r:id="rId21"/>
    <sheet name="TEUS nacional y exterior" sheetId="20" r:id="rId22"/>
    <sheet name="Pasajeros total" sheetId="21" r:id="rId23"/>
    <sheet name="Pasajeros crucero" sheetId="22" r:id="rId24"/>
    <sheet name="Automóviles régimen pasaje" sheetId="23" r:id="rId25"/>
    <sheet name="Automóviles régimen mercancía" sheetId="28" r:id="rId26"/>
    <sheet name="Buques número" sheetId="24" r:id="rId27"/>
    <sheet name="Buques GT" sheetId="25" r:id="rId28"/>
    <sheet name="Cruceros" sheetId="26" r:id="rId29"/>
  </sheets>
  <definedNames>
    <definedName name="_xlnm.Print_Area" localSheetId="25">'Automóviles régimen mercancía'!$A$1:$M$37</definedName>
    <definedName name="_xlnm.Print_Area" localSheetId="24">'Automóviles régimen pasaje'!$A$1:$M$37</definedName>
    <definedName name="_xlnm.Print_Area" localSheetId="11">'Avi. combustibles'!$A$1:$M$37</definedName>
    <definedName name="_xlnm.Print_Area" localSheetId="10">Avituallamiento!$A$1:$M$37</definedName>
    <definedName name="_xlnm.Print_Area" localSheetId="27">'Buques GT'!$A$1:$M$37</definedName>
    <definedName name="_xlnm.Print_Area" localSheetId="26">'Buques número'!$A$1:$M$37</definedName>
    <definedName name="_xlnm.Print_Area" localSheetId="28">Cruceros!$A$1:$M$37</definedName>
    <definedName name="_xlnm.Print_Area" localSheetId="1">Indice!$A$1:$M$35</definedName>
    <definedName name="_xlnm.Print_Area" localSheetId="5">Líquidos!$A$1:$M$37</definedName>
    <definedName name="_xlnm.Print_Area" localSheetId="14">'Mercan. contene. tránsito'!$A$1:$M$37</definedName>
    <definedName name="_xlnm.Print_Area" localSheetId="7">'Mercancía general'!$A$1:$M$37</definedName>
    <definedName name="_xlnm.Print_Area" localSheetId="8">'Mercancías contenedores'!$A$1:$M$37</definedName>
    <definedName name="_xlnm.Print_Area" localSheetId="13">'Mercancías tránsito'!$A$1:$M$37</definedName>
    <definedName name="_xlnm.Print_Area" localSheetId="23">'Pasajeros crucero'!$A$1:$M$37</definedName>
    <definedName name="_xlnm.Print_Area" localSheetId="22">'Pasajeros total'!$A$1:$M$37</definedName>
    <definedName name="_xlnm.Print_Area" localSheetId="9">Pesca!$A$1:$M$37</definedName>
    <definedName name="_xlnm.Print_Area" localSheetId="2">'Resumen general'!$A$1:$I$39</definedName>
    <definedName name="_xlnm.Print_Area" localSheetId="15">'Ro-Ro'!$A$1:$M$37</definedName>
    <definedName name="_xlnm.Print_Area" localSheetId="16">'Ro-Ro remolques'!$A$1:$M$37</definedName>
    <definedName name="_xlnm.Print_Area" localSheetId="6">Sólidos!$A$1:$M$37</definedName>
    <definedName name="_xlnm.Print_Area" localSheetId="17">TEUS!$A$1:$M$37</definedName>
    <definedName name="_xlnm.Print_Area" localSheetId="20">'TEUS exterior'!$A$1:$M$37</definedName>
    <definedName name="_xlnm.Print_Area" localSheetId="19">'TEUS nacional'!$A$1:$M$37</definedName>
    <definedName name="_xlnm.Print_Area" localSheetId="21">'TEUS nacional y exterior'!$A$1:$M$37</definedName>
    <definedName name="_xlnm.Print_Area" localSheetId="18">'TEUS tránsito'!$A$1:$M$37</definedName>
    <definedName name="_xlnm.Print_Area" localSheetId="4">'Total presentación'!$A$1:$M$37</definedName>
    <definedName name="_xlnm.Print_Area" localSheetId="3">'Total tráfico'!$A$1:$M$37</definedName>
    <definedName name="_xlnm.Print_Area" localSheetId="12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5">'Automóviles régimen mercancía'!$D$5:$F$5</definedName>
    <definedName name="LblRes01_Acum" localSheetId="16">'Ro-Ro remolques'!$D$5:$F$5</definedName>
    <definedName name="LblRes01_Acum">'Total tráfico'!$D$5:$F$5</definedName>
    <definedName name="LblRes01_Mes" localSheetId="25">'Automóviles régimen mercancía'!$B$5:$C$5</definedName>
    <definedName name="LblRes01_Mes" localSheetId="16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5" l="1"/>
  <c r="B8" i="35"/>
  <c r="B10" i="35"/>
  <c r="B11" i="35"/>
  <c r="B12" i="35"/>
  <c r="B14" i="35"/>
  <c r="B15" i="35"/>
  <c r="B17" i="35"/>
  <c r="B18" i="35"/>
  <c r="B20" i="35"/>
  <c r="B22" i="35"/>
  <c r="B27" i="35"/>
  <c r="B31" i="35"/>
  <c r="B55" i="33" l="1"/>
  <c r="F8" i="28" l="1"/>
  <c r="F7" i="28"/>
  <c r="C35" i="28" l="1"/>
  <c r="D35" i="28"/>
  <c r="E35" i="28"/>
  <c r="B35" i="28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G33" i="4"/>
  <c r="F33" i="4"/>
  <c r="D33" i="4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G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 l="1"/>
  <c r="F46" i="28"/>
  <c r="G51" i="28"/>
  <c r="G54" i="28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4" i="27" l="1"/>
  <c r="F61" i="27"/>
  <c r="F45" i="27"/>
  <c r="F63" i="27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D35" i="6"/>
  <c r="E35" i="6"/>
  <c r="D35" i="8"/>
  <c r="F9" i="4" s="1"/>
  <c r="E35" i="8"/>
  <c r="G9" i="4" s="1"/>
  <c r="D35" i="9"/>
  <c r="F12" i="4" s="1"/>
  <c r="E35" i="9"/>
  <c r="G12" i="4" s="1"/>
  <c r="D35" i="10"/>
  <c r="F14" i="4" s="1"/>
  <c r="E35" i="10"/>
  <c r="G14" i="4" s="1"/>
  <c r="D35" i="11"/>
  <c r="F16" i="4" s="1"/>
  <c r="E35" i="11"/>
  <c r="G16" i="4" s="1"/>
  <c r="D35" i="12"/>
  <c r="F21" i="4" s="1"/>
  <c r="E35" i="12"/>
  <c r="G21" i="4" s="1"/>
  <c r="C35" i="13"/>
  <c r="D35" i="13"/>
  <c r="F22" i="4" s="1"/>
  <c r="E35" i="13"/>
  <c r="G22" i="4" s="1"/>
  <c r="C35" i="14"/>
  <c r="D35" i="14"/>
  <c r="F11" i="4" s="1"/>
  <c r="E35" i="14"/>
  <c r="G11" i="4" s="1"/>
  <c r="C35" i="15"/>
  <c r="D35" i="15"/>
  <c r="F23" i="4" s="1"/>
  <c r="E35" i="15"/>
  <c r="G23" i="4" s="1"/>
  <c r="D35" i="16"/>
  <c r="F25" i="4" s="1"/>
  <c r="E35" i="16"/>
  <c r="G25" i="4" s="1"/>
  <c r="C35" i="17"/>
  <c r="D35" i="17"/>
  <c r="F26" i="4" s="1"/>
  <c r="E35" i="17"/>
  <c r="G26" i="4" s="1"/>
  <c r="C35" i="18"/>
  <c r="D35" i="18"/>
  <c r="F27" i="4" s="1"/>
  <c r="E35" i="18"/>
  <c r="G27" i="4" s="1"/>
  <c r="D35" i="19"/>
  <c r="F28" i="4" s="1"/>
  <c r="E35" i="19"/>
  <c r="G28" i="4" s="1"/>
  <c r="D35" i="20"/>
  <c r="F29" i="4" s="1"/>
  <c r="E35" i="20"/>
  <c r="G29" i="4" s="1"/>
  <c r="C35" i="21"/>
  <c r="D35" i="21"/>
  <c r="F30" i="4" s="1"/>
  <c r="E35" i="21"/>
  <c r="G30" i="4" s="1"/>
  <c r="C35" i="22"/>
  <c r="D35" i="22"/>
  <c r="F31" i="4" s="1"/>
  <c r="E35" i="22"/>
  <c r="G31" i="4" s="1"/>
  <c r="C35" i="23"/>
  <c r="D35" i="23"/>
  <c r="F32" i="4" s="1"/>
  <c r="E35" i="23"/>
  <c r="G32" i="4" s="1"/>
  <c r="C35" i="24"/>
  <c r="D35" i="24"/>
  <c r="F34" i="4" s="1"/>
  <c r="E35" i="24"/>
  <c r="G34" i="4" s="1"/>
  <c r="C35" i="25"/>
  <c r="D35" i="25"/>
  <c r="F35" i="4" s="1"/>
  <c r="E35" i="25"/>
  <c r="G35" i="4" s="1"/>
  <c r="C35" i="26"/>
  <c r="D35" i="26"/>
  <c r="F36" i="4" s="1"/>
  <c r="E35" i="26"/>
  <c r="G36" i="4" s="1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I23" i="4"/>
  <c r="D13" i="4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H14" i="4"/>
  <c r="G18" i="4"/>
  <c r="I14" i="4"/>
  <c r="F18" i="4"/>
  <c r="I11" i="4"/>
  <c r="H11" i="4"/>
  <c r="D10" i="4"/>
  <c r="F13" i="4"/>
  <c r="E13" i="4"/>
  <c r="H12" i="4"/>
  <c r="I12" i="4"/>
  <c r="G10" i="4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D19" i="4" l="1"/>
  <c r="I10" i="4"/>
  <c r="E19" i="4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<sst xmlns="http://schemas.openxmlformats.org/spreadsheetml/2006/main" count="959" uniqueCount="166">
  <si>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</si>
  <si>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</si>
  <si>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</si>
  <si>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</si>
  <si>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</si>
  <si>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</si>
  <si>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</si>
  <si>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</si>
  <si>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</si>
  <si>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</si>
  <si>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</si>
  <si>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</si>
  <si>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</si>
  <si>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</si>
  <si>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</si>
  <si>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</si>
  <si>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</si>
  <si>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</si>
  <si>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</si>
  <si>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</si>
  <si>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</si>
  <si>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</si>
  <si>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</si>
  <si>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</si>
  <si>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</si>
  <si>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</si>
  <si>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</si>
  <si>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</si>
  <si>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</si>
  <si>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</si>
  <si>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</si>
  <si>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</si>
  <si>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</si>
  <si>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</si>
  <si>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</si>
  <si>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</si>
  <si>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</si>
  <si>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</si>
  <si>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</si>
  <si>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</si>
  <si>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</si>
  <si>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</si>
  <si>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</si>
  <si>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</si>
  <si>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</si>
  <si>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</si>
  <si>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</si>
  <si>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</si>
  <si>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</si>
  <si>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</si>
  <si>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</si>
  <si>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</si>
  <si>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</si>
  <si>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</si>
  <si>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</si>
  <si>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</si>
  <si>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</si>
  <si>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</si>
  <si>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</si>
  <si>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</si>
  <si>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</si>
  <si>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</si>
  <si>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ÍNDICE</t>
  </si>
  <si>
    <t>RESUMEN GENERAL DEL TRÁFICO PORTUARIO</t>
  </si>
  <si>
    <t>TRÁFICO PORTUARIO</t>
  </si>
  <si>
    <t>1.1.</t>
  </si>
  <si>
    <t>MERCANCÍAS SEGÚN SU FORMA DE PRESENTACIÓN</t>
  </si>
  <si>
    <t>GRANELES LÍQUIDOS</t>
  </si>
  <si>
    <t>GRANELES SÓLIDOS</t>
  </si>
  <si>
    <t>MERCANCÍA GENERAL</t>
  </si>
  <si>
    <t>4.1.</t>
  </si>
  <si>
    <t>MERCANCÍAS EN CONTENEDORES</t>
  </si>
  <si>
    <t>TRÁFICO INTERIOR</t>
  </si>
  <si>
    <t>MERCANCÍAS EN TRÁNSITO</t>
  </si>
  <si>
    <t>8.1.</t>
  </si>
  <si>
    <t>MERCANCÍAS EN CONTENEDORES EN TRÁNSITO</t>
  </si>
  <si>
    <t>9.1.</t>
  </si>
  <si>
    <t>TRÁFICO RO-RO DE REMOLQUES, SEMIRREMOLQUES Y PLATAFORMAS (unidades)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</si>
  <si>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</si>
  <si>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</si>
  <si>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</si>
  <si>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</si>
  <si>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</si>
  <si>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</si>
  <si>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</si>
  <si>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</si>
  <si>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</si>
  <si>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11.1.</t>
  </si>
  <si>
    <t>TURISMOS, AUTOBUSES Y CAMIONES EN REGIMEN DE MERCANCÍA (unidades)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</si>
  <si>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</si>
  <si>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</si>
  <si>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</si>
  <si>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</si>
  <si>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</si>
  <si>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</si>
  <si>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</si>
  <si>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</si>
  <si>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</si>
  <si>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</si>
  <si>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</si>
  <si>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</si>
  <si>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</si>
  <si>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</si>
  <si>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</si>
  <si>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</si>
  <si>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</si>
  <si>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</si>
  <si>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</si>
  <si>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</si>
  <si>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</si>
  <si>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</si>
  <si>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</si>
  <si>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</si>
  <si>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</si>
  <si>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</si>
  <si>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</si>
  <si>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</si>
  <si>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</si>
  <si>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</si>
  <si>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</si>
  <si>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</si>
  <si>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</si>
  <si>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</si>
  <si>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</si>
  <si>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</si>
  <si>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</si>
  <si>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</si>
  <si>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</si>
  <si>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</si>
  <si>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</si>
  <si>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</si>
  <si>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</si>
  <si>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</si>
  <si>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</si>
  <si>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</si>
  <si>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</si>
  <si>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</si>
  <si>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</si>
  <si>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</si>
  <si>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</si>
  <si>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</si>
  <si>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</si>
  <si>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</si>
  <si>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</si>
  <si>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</si>
  <si>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</si>
  <si>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</si>
  <si>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</si>
  <si>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</si>
  <si>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</si>
  <si>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</si>
  <si>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</si>
  <si>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</si>
  <si>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</si>
  <si>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</si>
  <si>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</si>
  <si>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</si>
  <si>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</si>
  <si>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Diciembre 2019</t>
  </si>
  <si>
    <t>Mes diciembre</t>
  </si>
  <si>
    <t>12.2.</t>
  </si>
  <si>
    <t>12.1.</t>
  </si>
  <si>
    <t>AVITUALLAMIENTO COMBUSTIBLES LÍQUIDOS</t>
  </si>
  <si>
    <t>6.1.</t>
  </si>
  <si>
    <t>Fecha: 5/10/2020</t>
  </si>
  <si>
    <t>* DATOS DE CIERRE DEFINITIVOS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</si>
</sst>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31" fillId="0" borderId="0" xfId="0" applyFont="1"/>
    <xf numFmtId="0" fontId="31" fillId="0" borderId="6" xfId="0" applyFont="1" applyBorder="1"/>
    <xf numFmtId="0" fontId="31" fillId="0" borderId="7" xfId="0" applyFont="1" applyBorder="1"/>
    <xf numFmtId="0" fontId="31" fillId="0" borderId="8" xfId="0" applyFont="1" applyBorder="1"/>
    <xf numFmtId="0" fontId="32" fillId="0" borderId="0" xfId="0" applyFont="1"/>
    <xf numFmtId="0" fontId="2" fillId="5" borderId="1" xfId="0" applyFont="1" applyFill="1" applyBorder="1" applyAlignment="1">
      <alignment horizontal="center"/>
    </xf>
    <xf numFmtId="0" fontId="34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33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0" fillId="0" borderId="0" xfId="0" applyFont="1"/>
    <xf numFmtId="0" fontId="4" fillId="2" borderId="1" xfId="0" applyFont="1" applyFill="1" applyBorder="1" applyAlignment="1">
      <alignment horizontal="right" vertical="center"/>
    </xf>
    <xf numFmtId="3" fontId="1" fillId="6" borderId="9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109415051.90799922</c:v>
                </c:pt>
                <c:pt idx="1">
                  <c:v>81063554.662</c:v>
                </c:pt>
                <c:pt idx="2">
                  <c:v>67693385.065285698</c:v>
                </c:pt>
                <c:pt idx="3">
                  <c:v>35561022</c:v>
                </c:pt>
                <c:pt idx="4">
                  <c:v>34282140.571000002</c:v>
                </c:pt>
                <c:pt idx="5">
                  <c:v>33813726.098999999</c:v>
                </c:pt>
                <c:pt idx="6">
                  <c:v>32802075.443</c:v>
                </c:pt>
                <c:pt idx="7">
                  <c:v>26690343.228999998</c:v>
                </c:pt>
                <c:pt idx="8">
                  <c:v>20720851.922000036</c:v>
                </c:pt>
                <c:pt idx="9">
                  <c:v>17392019.008000001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107361029.17399999</c:v>
                </c:pt>
                <c:pt idx="1">
                  <c:v>76621101.393999994</c:v>
                </c:pt>
                <c:pt idx="2">
                  <c:v>67756258.43400602</c:v>
                </c:pt>
                <c:pt idx="3">
                  <c:v>35695400.5</c:v>
                </c:pt>
                <c:pt idx="4">
                  <c:v>33941689.924000002</c:v>
                </c:pt>
                <c:pt idx="5">
                  <c:v>32966863.602000002</c:v>
                </c:pt>
                <c:pt idx="6">
                  <c:v>32084325.432999998</c:v>
                </c:pt>
                <c:pt idx="7">
                  <c:v>26974184.219999999</c:v>
                </c:pt>
                <c:pt idx="8">
                  <c:v>21137627.151999999</c:v>
                </c:pt>
                <c:pt idx="9">
                  <c:v>19699445.092999998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104882050.58799922</c:v>
                </c:pt>
                <c:pt idx="1">
                  <c:v>80727739</c:v>
                </c:pt>
                <c:pt idx="2">
                  <c:v>65958084.8862857</c:v>
                </c:pt>
                <c:pt idx="3">
                  <c:v>35446290</c:v>
                </c:pt>
                <c:pt idx="4">
                  <c:v>34098945</c:v>
                </c:pt>
                <c:pt idx="5">
                  <c:v>33576756</c:v>
                </c:pt>
                <c:pt idx="6">
                  <c:v>32707994</c:v>
                </c:pt>
                <c:pt idx="7">
                  <c:v>24169380</c:v>
                </c:pt>
                <c:pt idx="8">
                  <c:v>20697211.143000036</c:v>
                </c:pt>
                <c:pt idx="9">
                  <c:v>17370929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102543929.31999999</c:v>
                </c:pt>
                <c:pt idx="1">
                  <c:v>76425510</c:v>
                </c:pt>
                <c:pt idx="2">
                  <c:v>65895125.232316017</c:v>
                </c:pt>
                <c:pt idx="3">
                  <c:v>35583489.5</c:v>
                </c:pt>
                <c:pt idx="4">
                  <c:v>33733288</c:v>
                </c:pt>
                <c:pt idx="5">
                  <c:v>32767083.600000001</c:v>
                </c:pt>
                <c:pt idx="6">
                  <c:v>32001014</c:v>
                </c:pt>
                <c:pt idx="7">
                  <c:v>24342597</c:v>
                </c:pt>
                <c:pt idx="8">
                  <c:v>21107757</c:v>
                </c:pt>
                <c:pt idx="9">
                  <c:v>19653524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CARTAGENA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30577073.640000001</c:v>
                </c:pt>
                <c:pt idx="1">
                  <c:v>26675733</c:v>
                </c:pt>
                <c:pt idx="2">
                  <c:v>26007858</c:v>
                </c:pt>
                <c:pt idx="3">
                  <c:v>21210546</c:v>
                </c:pt>
                <c:pt idx="4">
                  <c:v>20821508</c:v>
                </c:pt>
                <c:pt idx="5">
                  <c:v>16132219.375</c:v>
                </c:pt>
                <c:pt idx="6">
                  <c:v>10601850.065999998</c:v>
                </c:pt>
                <c:pt idx="7">
                  <c:v>8970330</c:v>
                </c:pt>
                <c:pt idx="8">
                  <c:v>8070275</c:v>
                </c:pt>
                <c:pt idx="9">
                  <c:v>4811479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CARTAGENA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31763060.980000008</c:v>
                </c:pt>
                <c:pt idx="1">
                  <c:v>25119930.960000001</c:v>
                </c:pt>
                <c:pt idx="2">
                  <c:v>25676174</c:v>
                </c:pt>
                <c:pt idx="3">
                  <c:v>19844376</c:v>
                </c:pt>
                <c:pt idx="4">
                  <c:v>20490543.5</c:v>
                </c:pt>
                <c:pt idx="5">
                  <c:v>15298349.203</c:v>
                </c:pt>
                <c:pt idx="6">
                  <c:v>10393833.5</c:v>
                </c:pt>
                <c:pt idx="7">
                  <c:v>9337317</c:v>
                </c:pt>
                <c:pt idx="8">
                  <c:v>7148462</c:v>
                </c:pt>
                <c:pt idx="9">
                  <c:v>4501835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CASTELLÓN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ALMERÍA</c:v>
                </c:pt>
                <c:pt idx="8">
                  <c:v>BARCELONA</c:v>
                </c:pt>
                <c:pt idx="9">
                  <c:v>SANTANDER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14589033</c:v>
                </c:pt>
                <c:pt idx="1">
                  <c:v>9718750</c:v>
                </c:pt>
                <c:pt idx="2">
                  <c:v>8095030</c:v>
                </c:pt>
                <c:pt idx="3">
                  <c:v>7097480.0929999975</c:v>
                </c:pt>
                <c:pt idx="4">
                  <c:v>6835599</c:v>
                </c:pt>
                <c:pt idx="5">
                  <c:v>5755664</c:v>
                </c:pt>
                <c:pt idx="6">
                  <c:v>4681191</c:v>
                </c:pt>
                <c:pt idx="7">
                  <c:v>4411930</c:v>
                </c:pt>
                <c:pt idx="8">
                  <c:v>4071383.9270000001</c:v>
                </c:pt>
                <c:pt idx="9">
                  <c:v>3646528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CASTELLÓN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ALMERÍA</c:v>
                </c:pt>
                <c:pt idx="8">
                  <c:v>BARCELONA</c:v>
                </c:pt>
                <c:pt idx="9">
                  <c:v>SANTANDER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17193269</c:v>
                </c:pt>
                <c:pt idx="1">
                  <c:v>9988264</c:v>
                </c:pt>
                <c:pt idx="2">
                  <c:v>10756979.9</c:v>
                </c:pt>
                <c:pt idx="3">
                  <c:v>7425415</c:v>
                </c:pt>
                <c:pt idx="4">
                  <c:v>6596763</c:v>
                </c:pt>
                <c:pt idx="5">
                  <c:v>6662398.7800000003</c:v>
                </c:pt>
                <c:pt idx="6">
                  <c:v>4757894</c:v>
                </c:pt>
                <c:pt idx="7">
                  <c:v>6337016</c:v>
                </c:pt>
                <c:pt idx="8">
                  <c:v>4257025.2819999997</c:v>
                </c:pt>
                <c:pt idx="9">
                  <c:v>3313907.5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75417608</c:v>
                </c:pt>
                <c:pt idx="1">
                  <c:v>73331146.854999229</c:v>
                </c:pt>
                <c:pt idx="2">
                  <c:v>45754481.584285699</c:v>
                </c:pt>
                <c:pt idx="3">
                  <c:v>15645803</c:v>
                </c:pt>
                <c:pt idx="4">
                  <c:v>13756580</c:v>
                </c:pt>
                <c:pt idx="5">
                  <c:v>9943591</c:v>
                </c:pt>
                <c:pt idx="6">
                  <c:v>7207721</c:v>
                </c:pt>
                <c:pt idx="7">
                  <c:v>3819996</c:v>
                </c:pt>
                <c:pt idx="8">
                  <c:v>2997880.9840000411</c:v>
                </c:pt>
                <c:pt idx="9">
                  <c:v>2586787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71971743</c:v>
                </c:pt>
                <c:pt idx="1">
                  <c:v>69062429.339999989</c:v>
                </c:pt>
                <c:pt idx="2">
                  <c:v>46339750.747316018</c:v>
                </c:pt>
                <c:pt idx="3">
                  <c:v>16719921</c:v>
                </c:pt>
                <c:pt idx="4">
                  <c:v>13095834</c:v>
                </c:pt>
                <c:pt idx="5">
                  <c:v>10335052</c:v>
                </c:pt>
                <c:pt idx="6">
                  <c:v>7411423.2000000002</c:v>
                </c:pt>
                <c:pt idx="7">
                  <c:v>3770116.4440000099</c:v>
                </c:pt>
                <c:pt idx="8">
                  <c:v>3288508.5</c:v>
                </c:pt>
                <c:pt idx="9">
                  <c:v>2303697.5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MÁLAGA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64283308.711998656</c:v>
                </c:pt>
                <c:pt idx="1">
                  <c:v>60831738</c:v>
                </c:pt>
                <c:pt idx="2">
                  <c:v>34182740.322285697</c:v>
                </c:pt>
                <c:pt idx="3">
                  <c:v>10984193.300000001</c:v>
                </c:pt>
                <c:pt idx="4">
                  <c:v>6717568</c:v>
                </c:pt>
                <c:pt idx="5">
                  <c:v>3312267</c:v>
                </c:pt>
                <c:pt idx="6">
                  <c:v>2763036</c:v>
                </c:pt>
                <c:pt idx="7">
                  <c:v>2659602</c:v>
                </c:pt>
                <c:pt idx="8">
                  <c:v>1431971</c:v>
                </c:pt>
                <c:pt idx="9">
                  <c:v>1237828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MÁLAGA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60593408.567998998</c:v>
                </c:pt>
                <c:pt idx="1">
                  <c:v>57885808</c:v>
                </c:pt>
                <c:pt idx="2">
                  <c:v>34790079.661337674</c:v>
                </c:pt>
                <c:pt idx="3">
                  <c:v>12238328</c:v>
                </c:pt>
                <c:pt idx="4">
                  <c:v>6807692</c:v>
                </c:pt>
                <c:pt idx="5">
                  <c:v>3631763</c:v>
                </c:pt>
                <c:pt idx="6">
                  <c:v>3048975</c:v>
                </c:pt>
                <c:pt idx="7">
                  <c:v>2667879.6769999536</c:v>
                </c:pt>
                <c:pt idx="8">
                  <c:v>935756.7</c:v>
                </c:pt>
                <c:pt idx="9">
                  <c:v>1245245.47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 CRUZ DE TENERIFE</c:v>
                </c:pt>
                <c:pt idx="6">
                  <c:v>GIJÓN</c:v>
                </c:pt>
                <c:pt idx="7">
                  <c:v>ALMERÍA</c:v>
                </c:pt>
                <c:pt idx="8">
                  <c:v>CASTELLÓN</c:v>
                </c:pt>
                <c:pt idx="9">
                  <c:v>BARCELONA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79803.375</c:v>
                </c:pt>
                <c:pt idx="1">
                  <c:v>35923.740009999994</c:v>
                </c:pt>
                <c:pt idx="2">
                  <c:v>21889.257000000001</c:v>
                </c:pt>
                <c:pt idx="3">
                  <c:v>15919.009000000002</c:v>
                </c:pt>
                <c:pt idx="4">
                  <c:v>12495.439</c:v>
                </c:pt>
                <c:pt idx="5">
                  <c:v>5143.6989999999996</c:v>
                </c:pt>
                <c:pt idx="6">
                  <c:v>4867.0079999999998</c:v>
                </c:pt>
                <c:pt idx="7">
                  <c:v>4163.8616000000002</c:v>
                </c:pt>
                <c:pt idx="8">
                  <c:v>3610.779</c:v>
                </c:pt>
                <c:pt idx="9">
                  <c:v>3575.1790000000001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 CRUZ DE TENERIFE</c:v>
                </c:pt>
                <c:pt idx="6">
                  <c:v>GIJÓN</c:v>
                </c:pt>
                <c:pt idx="7">
                  <c:v>ALMERÍA</c:v>
                </c:pt>
                <c:pt idx="8">
                  <c:v>CASTELLÓN</c:v>
                </c:pt>
                <c:pt idx="9">
                  <c:v>BARCELONA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78168.628570000728</c:v>
                </c:pt>
                <c:pt idx="1">
                  <c:v>42358.264289999999</c:v>
                </c:pt>
                <c:pt idx="2">
                  <c:v>24638.1</c:v>
                </c:pt>
                <c:pt idx="3">
                  <c:v>17693.196820000001</c:v>
                </c:pt>
                <c:pt idx="4">
                  <c:v>12545.967000000001</c:v>
                </c:pt>
                <c:pt idx="5">
                  <c:v>5485.8069999999998</c:v>
                </c:pt>
                <c:pt idx="6">
                  <c:v>5070.0930000000008</c:v>
                </c:pt>
                <c:pt idx="7">
                  <c:v>4263.5630000000001</c:v>
                </c:pt>
                <c:pt idx="8">
                  <c:v>5415.152</c:v>
                </c:pt>
                <c:pt idx="9">
                  <c:v>3171.9986899999999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BALEARES</c:v>
                </c:pt>
                <c:pt idx="7">
                  <c:v>HUELVA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2519563</c:v>
                </c:pt>
                <c:pt idx="1">
                  <c:v>2398322</c:v>
                </c:pt>
                <c:pt idx="2">
                  <c:v>1731725</c:v>
                </c:pt>
                <c:pt idx="3">
                  <c:v>772552</c:v>
                </c:pt>
                <c:pt idx="4">
                  <c:v>646957</c:v>
                </c:pt>
                <c:pt idx="5">
                  <c:v>334321</c:v>
                </c:pt>
                <c:pt idx="6">
                  <c:v>285890</c:v>
                </c:pt>
                <c:pt idx="7">
                  <c:v>216606</c:v>
                </c:pt>
                <c:pt idx="8">
                  <c:v>182604</c:v>
                </c:pt>
                <c:pt idx="9">
                  <c:v>142862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BALEARES</c:v>
                </c:pt>
                <c:pt idx="7">
                  <c:v>HUELVA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2630374.3999999999</c:v>
                </c:pt>
                <c:pt idx="1">
                  <c:v>2541866</c:v>
                </c:pt>
                <c:pt idx="2">
                  <c:v>1857961.203</c:v>
                </c:pt>
                <c:pt idx="3">
                  <c:v>736993</c:v>
                </c:pt>
                <c:pt idx="4">
                  <c:v>685587</c:v>
                </c:pt>
                <c:pt idx="5">
                  <c:v>192697</c:v>
                </c:pt>
                <c:pt idx="6">
                  <c:v>243907</c:v>
                </c:pt>
                <c:pt idx="7">
                  <c:v>184903</c:v>
                </c:pt>
                <c:pt idx="8">
                  <c:v>207922</c:v>
                </c:pt>
                <c:pt idx="9">
                  <c:v>148447.52778999999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'Avi. combustibles'!$F$38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'Avi. combustibles'!$F$39:$F$48</c:f>
              <c:numCache>
                <c:formatCode>General</c:formatCode>
                <c:ptCount val="10"/>
                <c:pt idx="0">
                  <c:v>2275822</c:v>
                </c:pt>
                <c:pt idx="1">
                  <c:v>2190274</c:v>
                </c:pt>
                <c:pt idx="2">
                  <c:v>1413757</c:v>
                </c:pt>
                <c:pt idx="3">
                  <c:v>750777</c:v>
                </c:pt>
                <c:pt idx="4">
                  <c:v>521561</c:v>
                </c:pt>
                <c:pt idx="5">
                  <c:v>252059</c:v>
                </c:pt>
                <c:pt idx="6">
                  <c:v>186428</c:v>
                </c:pt>
                <c:pt idx="7">
                  <c:v>70229</c:v>
                </c:pt>
                <c:pt idx="8">
                  <c:v>62956</c:v>
                </c:pt>
                <c:pt idx="9">
                  <c:v>42961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'Avi. combustibles'!$G$38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'Avi. combustibles'!$G$39:$G$48</c:f>
              <c:numCache>
                <c:formatCode>General</c:formatCode>
                <c:ptCount val="10"/>
                <c:pt idx="0">
                  <c:v>2336124.4</c:v>
                </c:pt>
                <c:pt idx="1">
                  <c:v>2383455</c:v>
                </c:pt>
                <c:pt idx="2">
                  <c:v>1492671.05</c:v>
                </c:pt>
                <c:pt idx="3">
                  <c:v>715174</c:v>
                </c:pt>
                <c:pt idx="4">
                  <c:v>562603</c:v>
                </c:pt>
                <c:pt idx="5">
                  <c:v>113866</c:v>
                </c:pt>
                <c:pt idx="6">
                  <c:v>163869</c:v>
                </c:pt>
                <c:pt idx="7">
                  <c:v>67139.527789999993</c:v>
                </c:pt>
                <c:pt idx="8">
                  <c:v>69175</c:v>
                </c:pt>
                <c:pt idx="9">
                  <c:v>44873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SANTA CRUZ DE TENERIFE</c:v>
                </c:pt>
                <c:pt idx="6">
                  <c:v>ALICANTE</c:v>
                </c:pt>
                <c:pt idx="7">
                  <c:v>LAS PALMAS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2133742</c:v>
                </c:pt>
                <c:pt idx="1">
                  <c:v>133707</c:v>
                </c:pt>
                <c:pt idx="2">
                  <c:v>20156</c:v>
                </c:pt>
                <c:pt idx="3">
                  <c:v>14472</c:v>
                </c:pt>
                <c:pt idx="4">
                  <c:v>2766</c:v>
                </c:pt>
                <c:pt idx="5">
                  <c:v>773</c:v>
                </c:pt>
                <c:pt idx="6">
                  <c:v>27.45</c:v>
                </c:pt>
                <c:pt idx="7">
                  <c:v>7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SANTA CRUZ DE TENERIFE</c:v>
                </c:pt>
                <c:pt idx="6">
                  <c:v>ALICANTE</c:v>
                </c:pt>
                <c:pt idx="7">
                  <c:v>LAS PALMAS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2274355.2739999993</c:v>
                </c:pt>
                <c:pt idx="1">
                  <c:v>285484</c:v>
                </c:pt>
                <c:pt idx="2">
                  <c:v>12974.25</c:v>
                </c:pt>
                <c:pt idx="3">
                  <c:v>0</c:v>
                </c:pt>
                <c:pt idx="4">
                  <c:v>4818.72</c:v>
                </c:pt>
                <c:pt idx="5">
                  <c:v>498</c:v>
                </c:pt>
                <c:pt idx="6">
                  <c:v>0</c:v>
                </c:pt>
                <c:pt idx="7">
                  <c:v>8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MÁLAGA</c:v>
                </c:pt>
                <c:pt idx="8">
                  <c:v>GIJÓN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73685756.974999562</c:v>
                </c:pt>
                <c:pt idx="1">
                  <c:v>36707918</c:v>
                </c:pt>
                <c:pt idx="2">
                  <c:v>22513485.963333301</c:v>
                </c:pt>
                <c:pt idx="3">
                  <c:v>10934459.98</c:v>
                </c:pt>
                <c:pt idx="4">
                  <c:v>3465484</c:v>
                </c:pt>
                <c:pt idx="5">
                  <c:v>3170265.2180000003</c:v>
                </c:pt>
                <c:pt idx="6">
                  <c:v>1383033.98</c:v>
                </c:pt>
                <c:pt idx="7">
                  <c:v>1004496</c:v>
                </c:pt>
                <c:pt idx="8">
                  <c:v>896128</c:v>
                </c:pt>
                <c:pt idx="9">
                  <c:v>243326.97999999998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MÁLAGA</c:v>
                </c:pt>
                <c:pt idx="8">
                  <c:v>GIJÓN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69737889.680000007</c:v>
                </c:pt>
                <c:pt idx="1">
                  <c:v>35313050</c:v>
                </c:pt>
                <c:pt idx="2">
                  <c:v>22325353.351333339</c:v>
                </c:pt>
                <c:pt idx="3">
                  <c:v>11013891</c:v>
                </c:pt>
                <c:pt idx="4">
                  <c:v>4579905.5299999993</c:v>
                </c:pt>
                <c:pt idx="5">
                  <c:v>2668018.5049999999</c:v>
                </c:pt>
                <c:pt idx="6">
                  <c:v>665863</c:v>
                </c:pt>
                <c:pt idx="7">
                  <c:v>567839.46</c:v>
                </c:pt>
                <c:pt idx="8">
                  <c:v>152751</c:v>
                </c:pt>
                <c:pt idx="9">
                  <c:v>244720.30000000013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58429317.935999565</c:v>
                </c:pt>
                <c:pt idx="1">
                  <c:v>36298284</c:v>
                </c:pt>
                <c:pt idx="2">
                  <c:v>16290294.9353333</c:v>
                </c:pt>
                <c:pt idx="3">
                  <c:v>6690560.4900000002</c:v>
                </c:pt>
                <c:pt idx="4">
                  <c:v>1003294</c:v>
                </c:pt>
                <c:pt idx="5">
                  <c:v>208017</c:v>
                </c:pt>
                <c:pt idx="6">
                  <c:v>141407.49</c:v>
                </c:pt>
                <c:pt idx="7">
                  <c:v>109076.49</c:v>
                </c:pt>
                <c:pt idx="8">
                  <c:v>33611</c:v>
                </c:pt>
                <c:pt idx="9">
                  <c:v>22168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55288010.789999999</c:v>
                </c:pt>
                <c:pt idx="1">
                  <c:v>34704310.399999999</c:v>
                </c:pt>
                <c:pt idx="2">
                  <c:v>16642509.282333329</c:v>
                </c:pt>
                <c:pt idx="3">
                  <c:v>7914994</c:v>
                </c:pt>
                <c:pt idx="4">
                  <c:v>549180.32999999996</c:v>
                </c:pt>
                <c:pt idx="5">
                  <c:v>521020.5</c:v>
                </c:pt>
                <c:pt idx="6">
                  <c:v>166283.12400000001</c:v>
                </c:pt>
                <c:pt idx="7">
                  <c:v>89925</c:v>
                </c:pt>
                <c:pt idx="8">
                  <c:v>43407</c:v>
                </c:pt>
                <c:pt idx="9">
                  <c:v>20867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13638188</c:v>
                </c:pt>
                <c:pt idx="1">
                  <c:v>12580586</c:v>
                </c:pt>
                <c:pt idx="2">
                  <c:v>11557123.458333334</c:v>
                </c:pt>
                <c:pt idx="3">
                  <c:v>9045985</c:v>
                </c:pt>
                <c:pt idx="4">
                  <c:v>4451973</c:v>
                </c:pt>
                <c:pt idx="5">
                  <c:v>4074015</c:v>
                </c:pt>
                <c:pt idx="6">
                  <c:v>2187266</c:v>
                </c:pt>
                <c:pt idx="7">
                  <c:v>1126119</c:v>
                </c:pt>
                <c:pt idx="8">
                  <c:v>858369</c:v>
                </c:pt>
                <c:pt idx="9">
                  <c:v>841741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12988879</c:v>
                </c:pt>
                <c:pt idx="1">
                  <c:v>11829219</c:v>
                </c:pt>
                <c:pt idx="2">
                  <c:v>11613910.717999998</c:v>
                </c:pt>
                <c:pt idx="3">
                  <c:v>8336434.1160000134</c:v>
                </c:pt>
                <c:pt idx="4">
                  <c:v>4246705</c:v>
                </c:pt>
                <c:pt idx="5">
                  <c:v>3886955</c:v>
                </c:pt>
                <c:pt idx="6">
                  <c:v>1839238</c:v>
                </c:pt>
                <c:pt idx="7">
                  <c:v>1065466.9520000005</c:v>
                </c:pt>
                <c:pt idx="8">
                  <c:v>909794</c:v>
                </c:pt>
                <c:pt idx="9">
                  <c:v>861173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SANTANDER</c:v>
                </c:pt>
                <c:pt idx="6">
                  <c:v>BALEARES</c:v>
                </c:pt>
                <c:pt idx="7">
                  <c:v>MOTRIL</c:v>
                </c:pt>
                <c:pt idx="8">
                  <c:v>MELILLA</c:v>
                </c:pt>
                <c:pt idx="9">
                  <c:v>BAHÍA DE CÁDIZ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317993</c:v>
                </c:pt>
                <c:pt idx="1">
                  <c:v>239088</c:v>
                </c:pt>
                <c:pt idx="2">
                  <c:v>206421</c:v>
                </c:pt>
                <c:pt idx="3">
                  <c:v>166034</c:v>
                </c:pt>
                <c:pt idx="4">
                  <c:v>133218</c:v>
                </c:pt>
                <c:pt idx="5">
                  <c:v>32059</c:v>
                </c:pt>
                <c:pt idx="6">
                  <c:v>31852</c:v>
                </c:pt>
                <c:pt idx="7">
                  <c:v>27636</c:v>
                </c:pt>
                <c:pt idx="8">
                  <c:v>27153</c:v>
                </c:pt>
                <c:pt idx="9">
                  <c:v>23710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SANTANDER</c:v>
                </c:pt>
                <c:pt idx="6">
                  <c:v>BALEARES</c:v>
                </c:pt>
                <c:pt idx="7">
                  <c:v>MOTRIL</c:v>
                </c:pt>
                <c:pt idx="8">
                  <c:v>MELILLA</c:v>
                </c:pt>
                <c:pt idx="9">
                  <c:v>BAHÍA DE CÁDIZ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293081</c:v>
                </c:pt>
                <c:pt idx="1">
                  <c:v>109877</c:v>
                </c:pt>
                <c:pt idx="2">
                  <c:v>203204</c:v>
                </c:pt>
                <c:pt idx="3">
                  <c:v>154707</c:v>
                </c:pt>
                <c:pt idx="4">
                  <c:v>146874</c:v>
                </c:pt>
                <c:pt idx="5">
                  <c:v>22285</c:v>
                </c:pt>
                <c:pt idx="6">
                  <c:v>30491</c:v>
                </c:pt>
                <c:pt idx="7">
                  <c:v>30052</c:v>
                </c:pt>
                <c:pt idx="8">
                  <c:v>25862</c:v>
                </c:pt>
                <c:pt idx="9">
                  <c:v>30305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CASTELLÓN</c:v>
                </c:pt>
                <c:pt idx="9">
                  <c:v>ALICANTE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5439827</c:v>
                </c:pt>
                <c:pt idx="1">
                  <c:v>5125385</c:v>
                </c:pt>
                <c:pt idx="2">
                  <c:v>3324651</c:v>
                </c:pt>
                <c:pt idx="3">
                  <c:v>1006853</c:v>
                </c:pt>
                <c:pt idx="4">
                  <c:v>628426</c:v>
                </c:pt>
                <c:pt idx="5">
                  <c:v>410968</c:v>
                </c:pt>
                <c:pt idx="6">
                  <c:v>216500</c:v>
                </c:pt>
                <c:pt idx="7">
                  <c:v>209226</c:v>
                </c:pt>
                <c:pt idx="8">
                  <c:v>202828</c:v>
                </c:pt>
                <c:pt idx="9">
                  <c:v>171270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CASTELLÓN</c:v>
                </c:pt>
                <c:pt idx="9">
                  <c:v>ALICANTE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5182665</c:v>
                </c:pt>
                <c:pt idx="1">
                  <c:v>4773158</c:v>
                </c:pt>
                <c:pt idx="2">
                  <c:v>3422978.3753246749</c:v>
                </c:pt>
                <c:pt idx="3">
                  <c:v>1140545</c:v>
                </c:pt>
                <c:pt idx="4">
                  <c:v>638447</c:v>
                </c:pt>
                <c:pt idx="5">
                  <c:v>508891</c:v>
                </c:pt>
                <c:pt idx="6">
                  <c:v>220466</c:v>
                </c:pt>
                <c:pt idx="7">
                  <c:v>125035</c:v>
                </c:pt>
                <c:pt idx="8">
                  <c:v>229093</c:v>
                </c:pt>
                <c:pt idx="9">
                  <c:v>162571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4416235</c:v>
                </c:pt>
                <c:pt idx="1">
                  <c:v>2936739</c:v>
                </c:pt>
                <c:pt idx="2">
                  <c:v>1397541</c:v>
                </c:pt>
                <c:pt idx="3">
                  <c:v>447412</c:v>
                </c:pt>
                <c:pt idx="4">
                  <c:v>170304</c:v>
                </c:pt>
                <c:pt idx="5">
                  <c:v>12530</c:v>
                </c:pt>
                <c:pt idx="6">
                  <c:v>9320</c:v>
                </c:pt>
                <c:pt idx="7">
                  <c:v>7688</c:v>
                </c:pt>
                <c:pt idx="8">
                  <c:v>5002</c:v>
                </c:pt>
                <c:pt idx="9">
                  <c:v>1731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4195368</c:v>
                </c:pt>
                <c:pt idx="1">
                  <c:v>2826222</c:v>
                </c:pt>
                <c:pt idx="2">
                  <c:v>1443956.3166666667</c:v>
                </c:pt>
                <c:pt idx="3">
                  <c:v>583735</c:v>
                </c:pt>
                <c:pt idx="4">
                  <c:v>85654</c:v>
                </c:pt>
                <c:pt idx="5">
                  <c:v>103608</c:v>
                </c:pt>
                <c:pt idx="6">
                  <c:v>10805</c:v>
                </c:pt>
                <c:pt idx="7">
                  <c:v>7186</c:v>
                </c:pt>
                <c:pt idx="8">
                  <c:v>6952</c:v>
                </c:pt>
                <c:pt idx="9">
                  <c:v>1495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475189</c:v>
                </c:pt>
                <c:pt idx="1">
                  <c:v>358432</c:v>
                </c:pt>
                <c:pt idx="2">
                  <c:v>233140</c:v>
                </c:pt>
                <c:pt idx="3">
                  <c:v>212958</c:v>
                </c:pt>
                <c:pt idx="4">
                  <c:v>151246</c:v>
                </c:pt>
                <c:pt idx="5">
                  <c:v>132789</c:v>
                </c:pt>
                <c:pt idx="6">
                  <c:v>120301</c:v>
                </c:pt>
                <c:pt idx="7">
                  <c:v>74676</c:v>
                </c:pt>
                <c:pt idx="8">
                  <c:v>59313</c:v>
                </c:pt>
                <c:pt idx="9">
                  <c:v>47301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474211</c:v>
                </c:pt>
                <c:pt idx="1">
                  <c:v>358250</c:v>
                </c:pt>
                <c:pt idx="2">
                  <c:v>236648</c:v>
                </c:pt>
                <c:pt idx="3">
                  <c:v>222075</c:v>
                </c:pt>
                <c:pt idx="4">
                  <c:v>147907</c:v>
                </c:pt>
                <c:pt idx="5">
                  <c:v>132113</c:v>
                </c:pt>
                <c:pt idx="6">
                  <c:v>121169</c:v>
                </c:pt>
                <c:pt idx="7">
                  <c:v>70313</c:v>
                </c:pt>
                <c:pt idx="8">
                  <c:v>50454</c:v>
                </c:pt>
                <c:pt idx="9">
                  <c:v>56355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GIJÓN</c:v>
                </c:pt>
                <c:pt idx="9">
                  <c:v>CARTAGENA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2290130</c:v>
                </c:pt>
                <c:pt idx="1">
                  <c:v>1693867</c:v>
                </c:pt>
                <c:pt idx="2">
                  <c:v>708750</c:v>
                </c:pt>
                <c:pt idx="3">
                  <c:v>552019</c:v>
                </c:pt>
                <c:pt idx="4">
                  <c:v>191958</c:v>
                </c:pt>
                <c:pt idx="5">
                  <c:v>157367</c:v>
                </c:pt>
                <c:pt idx="6">
                  <c:v>84252</c:v>
                </c:pt>
                <c:pt idx="7">
                  <c:v>65849</c:v>
                </c:pt>
                <c:pt idx="8">
                  <c:v>55938</c:v>
                </c:pt>
                <c:pt idx="9">
                  <c:v>53750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GIJÓN</c:v>
                </c:pt>
                <c:pt idx="9">
                  <c:v>CARTAGENA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2134368</c:v>
                </c:pt>
                <c:pt idx="1">
                  <c:v>1735258.52</c:v>
                </c:pt>
                <c:pt idx="2">
                  <c:v>576352</c:v>
                </c:pt>
                <c:pt idx="3">
                  <c:v>566640.25</c:v>
                </c:pt>
                <c:pt idx="4">
                  <c:v>213859</c:v>
                </c:pt>
                <c:pt idx="5">
                  <c:v>189566</c:v>
                </c:pt>
                <c:pt idx="6">
                  <c:v>83611</c:v>
                </c:pt>
                <c:pt idx="7">
                  <c:v>74378</c:v>
                </c:pt>
                <c:pt idx="8">
                  <c:v>58275</c:v>
                </c:pt>
                <c:pt idx="9">
                  <c:v>67928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2503088</c:v>
                </c:pt>
                <c:pt idx="1">
                  <c:v>1927007</c:v>
                </c:pt>
                <c:pt idx="2">
                  <c:v>709152</c:v>
                </c:pt>
                <c:pt idx="3">
                  <c:v>626695</c:v>
                </c:pt>
                <c:pt idx="4">
                  <c:v>559441</c:v>
                </c:pt>
                <c:pt idx="5">
                  <c:v>398438</c:v>
                </c:pt>
                <c:pt idx="6">
                  <c:v>195140</c:v>
                </c:pt>
                <c:pt idx="7">
                  <c:v>171917</c:v>
                </c:pt>
                <c:pt idx="8">
                  <c:v>170739</c:v>
                </c:pt>
                <c:pt idx="9">
                  <c:v>136627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2356443</c:v>
                </c:pt>
                <c:pt idx="1">
                  <c:v>1971906.02</c:v>
                </c:pt>
                <c:pt idx="2">
                  <c:v>577814</c:v>
                </c:pt>
                <c:pt idx="3">
                  <c:v>636952.75</c:v>
                </c:pt>
                <c:pt idx="4">
                  <c:v>557822</c:v>
                </c:pt>
                <c:pt idx="5">
                  <c:v>405261</c:v>
                </c:pt>
                <c:pt idx="6">
                  <c:v>221907</c:v>
                </c:pt>
                <c:pt idx="7">
                  <c:v>209689</c:v>
                </c:pt>
                <c:pt idx="8">
                  <c:v>161786</c:v>
                </c:pt>
                <c:pt idx="9">
                  <c:v>138130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9524740</c:v>
                </c:pt>
                <c:pt idx="1">
                  <c:v>6305604</c:v>
                </c:pt>
                <c:pt idx="2">
                  <c:v>6102657</c:v>
                </c:pt>
                <c:pt idx="3">
                  <c:v>4628562</c:v>
                </c:pt>
                <c:pt idx="4">
                  <c:v>3001046</c:v>
                </c:pt>
                <c:pt idx="5">
                  <c:v>2110304</c:v>
                </c:pt>
                <c:pt idx="6">
                  <c:v>1112727</c:v>
                </c:pt>
                <c:pt idx="7">
                  <c:v>958384</c:v>
                </c:pt>
                <c:pt idx="8">
                  <c:v>889024</c:v>
                </c:pt>
                <c:pt idx="9">
                  <c:v>842983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8942434</c:v>
                </c:pt>
                <c:pt idx="1">
                  <c:v>6084062</c:v>
                </c:pt>
                <c:pt idx="2">
                  <c:v>5952840</c:v>
                </c:pt>
                <c:pt idx="3">
                  <c:v>4493646</c:v>
                </c:pt>
                <c:pt idx="4">
                  <c:v>2704456</c:v>
                </c:pt>
                <c:pt idx="5">
                  <c:v>2012467</c:v>
                </c:pt>
                <c:pt idx="6">
                  <c:v>1071963</c:v>
                </c:pt>
                <c:pt idx="7">
                  <c:v>963907</c:v>
                </c:pt>
                <c:pt idx="8">
                  <c:v>873866</c:v>
                </c:pt>
                <c:pt idx="9">
                  <c:v>828659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3137918</c:v>
                </c:pt>
                <c:pt idx="1">
                  <c:v>2663692</c:v>
                </c:pt>
                <c:pt idx="2">
                  <c:v>1486281</c:v>
                </c:pt>
                <c:pt idx="3">
                  <c:v>1067440</c:v>
                </c:pt>
                <c:pt idx="4">
                  <c:v>477392</c:v>
                </c:pt>
                <c:pt idx="5">
                  <c:v>476973</c:v>
                </c:pt>
                <c:pt idx="6">
                  <c:v>435616</c:v>
                </c:pt>
                <c:pt idx="7">
                  <c:v>250058</c:v>
                </c:pt>
                <c:pt idx="8">
                  <c:v>160256</c:v>
                </c:pt>
                <c:pt idx="9">
                  <c:v>141704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3041963</c:v>
                </c:pt>
                <c:pt idx="1">
                  <c:v>2430149</c:v>
                </c:pt>
                <c:pt idx="2">
                  <c:v>1332556</c:v>
                </c:pt>
                <c:pt idx="3">
                  <c:v>1020128</c:v>
                </c:pt>
                <c:pt idx="4">
                  <c:v>424900</c:v>
                </c:pt>
                <c:pt idx="5">
                  <c:v>507421</c:v>
                </c:pt>
                <c:pt idx="6">
                  <c:v>421518</c:v>
                </c:pt>
                <c:pt idx="7">
                  <c:v>229313</c:v>
                </c:pt>
                <c:pt idx="8">
                  <c:v>178965</c:v>
                </c:pt>
                <c:pt idx="9">
                  <c:v>158449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1471088</c:v>
                </c:pt>
                <c:pt idx="1">
                  <c:v>1223572</c:v>
                </c:pt>
                <c:pt idx="2">
                  <c:v>872645</c:v>
                </c:pt>
                <c:pt idx="3">
                  <c:v>594184</c:v>
                </c:pt>
                <c:pt idx="4">
                  <c:v>449962</c:v>
                </c:pt>
                <c:pt idx="5">
                  <c:v>405828</c:v>
                </c:pt>
                <c:pt idx="6">
                  <c:v>226259</c:v>
                </c:pt>
                <c:pt idx="7">
                  <c:v>175743</c:v>
                </c:pt>
                <c:pt idx="8">
                  <c:v>163742</c:v>
                </c:pt>
                <c:pt idx="9">
                  <c:v>85846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1366723</c:v>
                </c:pt>
                <c:pt idx="1">
                  <c:v>1213451</c:v>
                </c:pt>
                <c:pt idx="2">
                  <c:v>730953</c:v>
                </c:pt>
                <c:pt idx="3">
                  <c:v>515605</c:v>
                </c:pt>
                <c:pt idx="4">
                  <c:v>427892</c:v>
                </c:pt>
                <c:pt idx="5">
                  <c:v>395643</c:v>
                </c:pt>
                <c:pt idx="6">
                  <c:v>216658</c:v>
                </c:pt>
                <c:pt idx="7">
                  <c:v>158475</c:v>
                </c:pt>
                <c:pt idx="8">
                  <c:v>155188</c:v>
                </c:pt>
                <c:pt idx="9">
                  <c:v>101333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VIGO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777178</c:v>
                </c:pt>
                <c:pt idx="1">
                  <c:v>720857</c:v>
                </c:pt>
                <c:pt idx="2">
                  <c:v>482640</c:v>
                </c:pt>
                <c:pt idx="3">
                  <c:v>466158</c:v>
                </c:pt>
                <c:pt idx="4">
                  <c:v>273275</c:v>
                </c:pt>
                <c:pt idx="5">
                  <c:v>211210</c:v>
                </c:pt>
                <c:pt idx="6">
                  <c:v>180795</c:v>
                </c:pt>
                <c:pt idx="7">
                  <c:v>96835</c:v>
                </c:pt>
                <c:pt idx="8">
                  <c:v>75999</c:v>
                </c:pt>
                <c:pt idx="9">
                  <c:v>74493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VIGO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809354</c:v>
                </c:pt>
                <c:pt idx="1">
                  <c:v>818225</c:v>
                </c:pt>
                <c:pt idx="2">
                  <c:v>450350</c:v>
                </c:pt>
                <c:pt idx="3">
                  <c:v>489641</c:v>
                </c:pt>
                <c:pt idx="4">
                  <c:v>254673</c:v>
                </c:pt>
                <c:pt idx="5">
                  <c:v>194738</c:v>
                </c:pt>
                <c:pt idx="6">
                  <c:v>184426</c:v>
                </c:pt>
                <c:pt idx="7">
                  <c:v>106589</c:v>
                </c:pt>
                <c:pt idx="8">
                  <c:v>75418</c:v>
                </c:pt>
                <c:pt idx="9">
                  <c:v>64315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52936</c:v>
                </c:pt>
                <c:pt idx="1">
                  <c:v>29070</c:v>
                </c:pt>
                <c:pt idx="2">
                  <c:v>16132</c:v>
                </c:pt>
                <c:pt idx="3">
                  <c:v>13959</c:v>
                </c:pt>
                <c:pt idx="4">
                  <c:v>11084</c:v>
                </c:pt>
                <c:pt idx="5">
                  <c:v>8901</c:v>
                </c:pt>
                <c:pt idx="6">
                  <c:v>7891</c:v>
                </c:pt>
                <c:pt idx="7">
                  <c:v>2818</c:v>
                </c:pt>
                <c:pt idx="8">
                  <c:v>2545</c:v>
                </c:pt>
                <c:pt idx="9">
                  <c:v>2491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50366</c:v>
                </c:pt>
                <c:pt idx="1">
                  <c:v>28913</c:v>
                </c:pt>
                <c:pt idx="2">
                  <c:v>16400</c:v>
                </c:pt>
                <c:pt idx="3">
                  <c:v>12283</c:v>
                </c:pt>
                <c:pt idx="4">
                  <c:v>11147</c:v>
                </c:pt>
                <c:pt idx="5">
                  <c:v>9038</c:v>
                </c:pt>
                <c:pt idx="6">
                  <c:v>7722</c:v>
                </c:pt>
                <c:pt idx="7">
                  <c:v>2925</c:v>
                </c:pt>
                <c:pt idx="8">
                  <c:v>2554</c:v>
                </c:pt>
                <c:pt idx="9">
                  <c:v>2396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MÁLAGA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416804261</c:v>
                </c:pt>
                <c:pt idx="1">
                  <c:v>344730742</c:v>
                </c:pt>
                <c:pt idx="2">
                  <c:v>277268966</c:v>
                </c:pt>
                <c:pt idx="3">
                  <c:v>273704772</c:v>
                </c:pt>
                <c:pt idx="4">
                  <c:v>263597604</c:v>
                </c:pt>
                <c:pt idx="5">
                  <c:v>198007130</c:v>
                </c:pt>
                <c:pt idx="6">
                  <c:v>76227245</c:v>
                </c:pt>
                <c:pt idx="7">
                  <c:v>54355578</c:v>
                </c:pt>
                <c:pt idx="8">
                  <c:v>48987812</c:v>
                </c:pt>
                <c:pt idx="9">
                  <c:v>48183949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MÁLAGA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410703181</c:v>
                </c:pt>
                <c:pt idx="1">
                  <c:v>344143018</c:v>
                </c:pt>
                <c:pt idx="2">
                  <c:v>248917445</c:v>
                </c:pt>
                <c:pt idx="3">
                  <c:v>262922154</c:v>
                </c:pt>
                <c:pt idx="4">
                  <c:v>241035323</c:v>
                </c:pt>
                <c:pt idx="5">
                  <c:v>198822227</c:v>
                </c:pt>
                <c:pt idx="6">
                  <c:v>70169573</c:v>
                </c:pt>
                <c:pt idx="7">
                  <c:v>44831999</c:v>
                </c:pt>
                <c:pt idx="8">
                  <c:v>46336398</c:v>
                </c:pt>
                <c:pt idx="9">
                  <c:v>47997435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820</c:v>
                </c:pt>
                <c:pt idx="1">
                  <c:v>800</c:v>
                </c:pt>
                <c:pt idx="2">
                  <c:v>560</c:v>
                </c:pt>
                <c:pt idx="3">
                  <c:v>511</c:v>
                </c:pt>
                <c:pt idx="4">
                  <c:v>315</c:v>
                </c:pt>
                <c:pt idx="5">
                  <c:v>288</c:v>
                </c:pt>
                <c:pt idx="6">
                  <c:v>203</c:v>
                </c:pt>
                <c:pt idx="7">
                  <c:v>167</c:v>
                </c:pt>
                <c:pt idx="8">
                  <c:v>108</c:v>
                </c:pt>
                <c:pt idx="9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860</c:v>
                </c:pt>
                <c:pt idx="1">
                  <c:v>829</c:v>
                </c:pt>
                <c:pt idx="2">
                  <c:v>586</c:v>
                </c:pt>
                <c:pt idx="3">
                  <c:v>549</c:v>
                </c:pt>
                <c:pt idx="4">
                  <c:v>334</c:v>
                </c:pt>
                <c:pt idx="5">
                  <c:v>299</c:v>
                </c:pt>
                <c:pt idx="6">
                  <c:v>194</c:v>
                </c:pt>
                <c:pt idx="7">
                  <c:v>151</c:v>
                </c:pt>
                <c:pt idx="8">
                  <c:v>94</c:v>
                </c:pt>
                <c:pt idx="9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9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0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1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2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4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350520</xdr:colOff>
      <xdr:row>1</xdr:row>
      <xdr:rowOff>209550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ABD223B-0912-49BD-A499-3B3430DAC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198120</xdr:colOff>
      <xdr:row>2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ED0A54-9BF5-4CAB-A51E-B097ACBC2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293370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5CD82-0AF9-4198-92BF-094B0757E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61EFBB-CAD5-448B-91B1-88F61D13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664844-CEAB-494A-AFCD-4DD2193A9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47E8AC8-9757-46F8-9BD7-47947FDEB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8087EA-C185-4BF7-B1D7-1B4BE5056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C59EEB-EE3E-4EB7-BF1B-68E97010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49D2C44-4584-48F4-8F82-AEDD8F1D0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F1B8B9-F93F-45FF-B274-4036377A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6C9ED2C-0AAF-4F59-A685-4DCE14F6D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EB94E0-76DB-4E13-A655-26C61CD62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BF00B8-9D9F-4ED6-AA52-473CA6259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04A1D7-869B-4FC4-91C9-F9A47C0E0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9C72B33-7BEB-4AA3-BFB7-8A91A08FF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287655</xdr:colOff>
      <xdr:row>1</xdr:row>
      <xdr:rowOff>167640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4A0718C-E673-4024-B833-3CE3FF06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F05E37-0654-44B8-8B4C-DD411073C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4B17AD-4717-4569-BDC4-C7B77D31C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243C79E-147C-4BFA-A490-63023A3CE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C9D1D8F-C6B2-4C16-AEEC-1DE499B60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F5D968-B3F4-4C96-B115-50E0E23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61FC4B-0BE4-43FC-85A6-4E8263B74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B56553-9E47-4109-9F83-EA57B137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2B21CD2-A69E-464A-88A7-C01E53D13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FF5699-8E29-437D-B31B-AF7ED1DA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EAB3D7-350F-415F-A16D-54E9064BD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3BA1BD-AA18-4C83-AED5-6C07E24B5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CC42B8-6FD8-4587-A1D3-F8CEF594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15C955-6088-41EA-B7FE-29C25422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9"/>
  <sheetViews>
    <sheetView tabSelected="1" workbookViewId="0"/>
  </sheetViews>
  <sheetFormatPr baseColWidth="10" defaultColWidth="11.5703125" defaultRowHeight="15" x14ac:dyDescent="0.25"/>
  <cols>
    <col min="1" max="1" width="8.7109375" style="48" customWidth="1"/>
    <col min="2" max="4" width="11.5703125" style="48"/>
    <col min="5" max="5" width="11.5703125" style="48" customWidth="1"/>
    <col min="6" max="10" width="11.5703125" style="48"/>
    <col min="11" max="11" width="9.7109375" style="48" customWidth="1"/>
    <col min="12" max="12" width="0" style="48" hidden="1" customWidth="1"/>
    <col min="13" max="16384" width="11.5703125" style="48"/>
  </cols>
  <sheetData>
    <row r="1" spans="7:9" ht="19.5" x14ac:dyDescent="0.25">
      <c r="I1" s="49" t="s">
        <v>156</v>
      </c>
    </row>
    <row r="2" spans="7:9" ht="18.75" x14ac:dyDescent="0.25">
      <c r="I2" s="50" t="s">
        <v>60</v>
      </c>
    </row>
    <row r="15" spans="7:9" ht="31.5" x14ac:dyDescent="0.25">
      <c r="G15" s="51" t="s">
        <v>61</v>
      </c>
    </row>
    <row r="16" spans="7:9" ht="23.25" x14ac:dyDescent="0.25">
      <c r="G16" s="52" t="s">
        <v>158</v>
      </c>
    </row>
    <row r="28" spans="6:11" x14ac:dyDescent="0.25">
      <c r="G28" s="53"/>
      <c r="H28" s="53"/>
      <c r="I28" s="53"/>
      <c r="J28" s="53"/>
    </row>
    <row r="29" spans="6:11" ht="14.45" customHeight="1" x14ac:dyDescent="0.25">
      <c r="F29" s="53"/>
      <c r="G29" s="53"/>
      <c r="H29" s="53"/>
      <c r="I29" s="53"/>
      <c r="J29" s="53"/>
      <c r="K29" s="54" t="s">
        <v>165</v>
      </c>
    </row>
    <row r="31" spans="6:11" x14ac:dyDescent="0.25">
      <c r="K31" s="55"/>
    </row>
    <row r="33" spans="2:2" x14ac:dyDescent="0.25">
      <c r="B33" s="56"/>
    </row>
    <row r="34" spans="2:2" x14ac:dyDescent="0.25">
      <c r="B34" s="56"/>
    </row>
    <row r="35" spans="2:2" x14ac:dyDescent="0.25">
      <c r="B35" s="56"/>
    </row>
    <row r="36" spans="2:2" x14ac:dyDescent="0.25">
      <c r="B36" s="56"/>
    </row>
    <row r="37" spans="2:2" x14ac:dyDescent="0.25">
      <c r="B37" s="56"/>
    </row>
    <row r="38" spans="2:2" x14ac:dyDescent="0.25">
      <c r="B38" s="56"/>
    </row>
    <row r="39" spans="2:2" x14ac:dyDescent="0.25">
      <c r="B39" s="56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A497-AE78-41BA-A720-DFD7666EF057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71" t="s">
        <v>62</v>
      </c>
    </row>
    <row r="7" spans="2:6" ht="15.75" x14ac:dyDescent="0.25">
      <c r="B7" s="70" t="str">
        <f>"0."</f>
        <v>0.</v>
      </c>
      <c r="C7" s="70" t="s">
        <v>63</v>
      </c>
    </row>
    <row r="8" spans="2:6" ht="15.75" x14ac:dyDescent="0.25">
      <c r="B8" s="70" t="str">
        <f>"1."</f>
        <v>1.</v>
      </c>
      <c r="C8" s="70" t="s">
        <v>64</v>
      </c>
    </row>
    <row r="9" spans="2:6" ht="15.75" x14ac:dyDescent="0.25">
      <c r="B9" s="69" t="s">
        <v>65</v>
      </c>
      <c r="C9" s="69" t="s">
        <v>66</v>
      </c>
    </row>
    <row r="10" spans="2:6" ht="15.75" x14ac:dyDescent="0.25">
      <c r="B10" s="70" t="str">
        <f>"2."</f>
        <v>2.</v>
      </c>
      <c r="C10" s="70" t="s">
        <v>67</v>
      </c>
    </row>
    <row r="11" spans="2:6" ht="15.75" x14ac:dyDescent="0.25">
      <c r="B11" s="70" t="str">
        <f>"3."</f>
        <v>3.</v>
      </c>
      <c r="C11" s="70" t="s">
        <v>68</v>
      </c>
    </row>
    <row r="12" spans="2:6" ht="15.75" x14ac:dyDescent="0.25">
      <c r="B12" s="70" t="str">
        <f>"4."</f>
        <v>4.</v>
      </c>
      <c r="C12" s="70" t="s">
        <v>69</v>
      </c>
    </row>
    <row r="13" spans="2:6" ht="15.75" x14ac:dyDescent="0.25">
      <c r="B13" s="69" t="s">
        <v>70</v>
      </c>
      <c r="C13" s="69" t="s">
        <v>71</v>
      </c>
    </row>
    <row r="14" spans="2:6" ht="15.75" x14ac:dyDescent="0.25">
      <c r="B14" s="70" t="str">
        <f>"5."</f>
        <v>5.</v>
      </c>
      <c r="C14" s="70" t="s">
        <v>4</v>
      </c>
    </row>
    <row r="15" spans="2:6" ht="15.75" x14ac:dyDescent="0.25">
      <c r="B15" s="70" t="str">
        <f>"6."</f>
        <v>6.</v>
      </c>
      <c r="C15" s="70" t="s">
        <v>6</v>
      </c>
    </row>
    <row r="16" spans="2:6" ht="15.75" x14ac:dyDescent="0.25">
      <c r="B16" s="69" t="s">
        <v>163</v>
      </c>
      <c r="C16" s="69" t="s">
        <v>162</v>
      </c>
    </row>
    <row r="17" spans="2:3" ht="15.75" x14ac:dyDescent="0.25">
      <c r="B17" s="70" t="str">
        <f>"7."</f>
        <v>7.</v>
      </c>
      <c r="C17" s="70" t="s">
        <v>72</v>
      </c>
    </row>
    <row r="18" spans="2:3" ht="15.75" x14ac:dyDescent="0.25">
      <c r="B18" s="70" t="str">
        <f>"8."</f>
        <v>8.</v>
      </c>
      <c r="C18" s="70" t="s">
        <v>73</v>
      </c>
    </row>
    <row r="19" spans="2:3" ht="15.75" x14ac:dyDescent="0.25">
      <c r="B19" s="69" t="s">
        <v>74</v>
      </c>
      <c r="C19" s="69" t="s">
        <v>75</v>
      </c>
    </row>
    <row r="20" spans="2:3" ht="15.75" x14ac:dyDescent="0.25">
      <c r="B20" s="70" t="str">
        <f>"9."</f>
        <v>9.</v>
      </c>
      <c r="C20" s="70" t="s">
        <v>21</v>
      </c>
    </row>
    <row r="21" spans="2:3" ht="15.75" x14ac:dyDescent="0.25">
      <c r="B21" s="69" t="s">
        <v>76</v>
      </c>
      <c r="C21" s="69" t="s">
        <v>77</v>
      </c>
    </row>
    <row r="22" spans="2:3" ht="15.75" x14ac:dyDescent="0.25">
      <c r="B22" s="70" t="str">
        <f>"10."</f>
        <v>10.</v>
      </c>
      <c r="C22" s="70" t="s">
        <v>78</v>
      </c>
    </row>
    <row r="23" spans="2:3" ht="15.75" x14ac:dyDescent="0.25">
      <c r="B23" s="69" t="s">
        <v>79</v>
      </c>
      <c r="C23" s="69" t="s">
        <v>80</v>
      </c>
    </row>
    <row r="24" spans="2:3" ht="15.75" x14ac:dyDescent="0.25">
      <c r="B24" s="69" t="s">
        <v>81</v>
      </c>
      <c r="C24" s="69" t="s">
        <v>82</v>
      </c>
    </row>
    <row r="25" spans="2:3" ht="15.75" x14ac:dyDescent="0.25">
      <c r="B25" s="69" t="s">
        <v>83</v>
      </c>
      <c r="C25" s="69" t="s">
        <v>84</v>
      </c>
    </row>
    <row r="26" spans="2:3" ht="15.75" x14ac:dyDescent="0.25">
      <c r="B26" s="69" t="s">
        <v>85</v>
      </c>
      <c r="C26" s="69" t="s">
        <v>86</v>
      </c>
    </row>
    <row r="27" spans="2:3" ht="15.75" x14ac:dyDescent="0.25">
      <c r="B27" s="70" t="str">
        <f>"11."</f>
        <v>11.</v>
      </c>
      <c r="C27" s="70" t="s">
        <v>152</v>
      </c>
    </row>
    <row r="28" spans="2:3" ht="15.75" x14ac:dyDescent="0.25">
      <c r="B28" s="69" t="s">
        <v>87</v>
      </c>
      <c r="C28" s="69" t="s">
        <v>153</v>
      </c>
    </row>
    <row r="29" spans="2:3" ht="15.75" x14ac:dyDescent="0.25">
      <c r="B29" s="70" t="s">
        <v>161</v>
      </c>
      <c r="C29" s="70" t="s">
        <v>134</v>
      </c>
    </row>
    <row r="30" spans="2:3" ht="15.75" x14ac:dyDescent="0.25">
      <c r="B30" s="70" t="s">
        <v>160</v>
      </c>
      <c r="C30" s="70" t="s">
        <v>88</v>
      </c>
    </row>
    <row r="31" spans="2:3" ht="15.75" x14ac:dyDescent="0.25">
      <c r="B31" s="70" t="str">
        <f>"13."</f>
        <v>13.</v>
      </c>
      <c r="C31" s="70" t="s">
        <v>89</v>
      </c>
    </row>
    <row r="32" spans="2:3" ht="15.75" x14ac:dyDescent="0.25">
      <c r="B32" s="69" t="s">
        <v>90</v>
      </c>
      <c r="C32" s="69" t="s">
        <v>91</v>
      </c>
    </row>
    <row r="33" spans="2:3" ht="15.75" x14ac:dyDescent="0.25">
      <c r="B33" s="69" t="s">
        <v>92</v>
      </c>
      <c r="C33" s="69" t="s">
        <v>93</v>
      </c>
    </row>
  </sheetData>
  <pageMargins left="0.39370078740157477" right="0" top="0.51181102362204722" bottom="0.51181102362204722" header="0" footer="0.3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/>
  </sheetViews>
  <sheetFormatPr baseColWidth="10" defaultColWidth="11.42578125" defaultRowHeight="15" x14ac:dyDescent="0.25"/>
  <cols>
    <col min="1" max="1" width="28.28515625" style="27" bestFit="1" customWidth="1"/>
    <col min="2" max="2" width="16" style="27" bestFit="1" customWidth="1"/>
    <col min="3" max="3" width="28.42578125" style="27" customWidth="1"/>
    <col min="4" max="16384" width="11.42578125" style="27"/>
  </cols>
  <sheetData>
    <row r="1" spans="1:13" ht="22.5" customHeight="1" x14ac:dyDescent="0.35">
      <c r="D1" s="28" t="s">
        <v>26</v>
      </c>
    </row>
    <row r="4" spans="1:13" x14ac:dyDescent="0.25">
      <c r="F4" s="29"/>
      <c r="G4" s="29"/>
      <c r="I4" s="4" t="s">
        <v>164</v>
      </c>
    </row>
    <row r="6" spans="1:13" x14ac:dyDescent="0.25">
      <c r="A6" s="80" t="s">
        <v>28</v>
      </c>
      <c r="B6" s="81"/>
      <c r="C6" s="81"/>
      <c r="D6" s="77" t="s">
        <v>159</v>
      </c>
      <c r="E6" s="78"/>
      <c r="F6" s="77" t="s">
        <v>157</v>
      </c>
      <c r="G6" s="78"/>
      <c r="H6" s="79" t="s">
        <v>27</v>
      </c>
      <c r="I6" s="78"/>
    </row>
    <row r="7" spans="1:13" x14ac:dyDescent="0.25">
      <c r="A7" s="82"/>
      <c r="B7" s="82"/>
      <c r="C7" s="82"/>
      <c r="D7" s="30">
        <v>2018</v>
      </c>
      <c r="E7" s="30">
        <v>2019</v>
      </c>
      <c r="F7" s="30">
        <v>2018</v>
      </c>
      <c r="G7" s="30">
        <v>2019</v>
      </c>
      <c r="H7" s="30" t="s">
        <v>0</v>
      </c>
      <c r="I7" s="30" t="s">
        <v>2</v>
      </c>
    </row>
    <row r="8" spans="1:13" x14ac:dyDescent="0.25">
      <c r="A8" s="83" t="s">
        <v>10</v>
      </c>
      <c r="B8" s="83" t="s">
        <v>11</v>
      </c>
      <c r="C8" s="31" t="s">
        <v>12</v>
      </c>
      <c r="D8" s="64">
        <f>Líquidos!B35</f>
        <v>15990554</v>
      </c>
      <c r="E8" s="64">
        <v>15178422</v>
      </c>
      <c r="F8" s="64">
        <f>Líquidos!D35</f>
        <v>180719295.55800003</v>
      </c>
      <c r="G8" s="64">
        <f>Líquidos!E35</f>
        <v>187089688.90100002</v>
      </c>
      <c r="H8" s="32">
        <f>G8-F8</f>
        <v>6370393.3429999948</v>
      </c>
      <c r="I8" s="33">
        <f>((G8*100/F8)-100)</f>
        <v>3.525021123688191</v>
      </c>
    </row>
    <row r="9" spans="1:13" x14ac:dyDescent="0.25">
      <c r="A9" s="84"/>
      <c r="B9" s="85"/>
      <c r="C9" s="31" t="s">
        <v>13</v>
      </c>
      <c r="D9" s="64">
        <f>Sólidos!B35</f>
        <v>9252149</v>
      </c>
      <c r="E9" s="64">
        <v>6896712</v>
      </c>
      <c r="F9" s="64">
        <f>Sólidos!D35</f>
        <v>102366095.149</v>
      </c>
      <c r="G9" s="64">
        <f>Sólidos!E35</f>
        <v>90843676.803000003</v>
      </c>
      <c r="H9" s="32">
        <f t="shared" ref="H9:H19" si="0">G9-F9</f>
        <v>-11522418.346000001</v>
      </c>
      <c r="I9" s="33">
        <f t="shared" ref="I9:I19" si="1">((G9*100/F9)-100)</f>
        <v>-11.256088580138197</v>
      </c>
    </row>
    <row r="10" spans="1:13" x14ac:dyDescent="0.25">
      <c r="A10" s="84"/>
      <c r="B10" s="83" t="s">
        <v>14</v>
      </c>
      <c r="C10" s="31" t="s">
        <v>15</v>
      </c>
      <c r="D10" s="64">
        <f>D12-D11</f>
        <v>5826515</v>
      </c>
      <c r="E10" s="64">
        <v>5823463</v>
      </c>
      <c r="F10" s="64">
        <f t="shared" ref="F10:G10" si="2">F12-F11</f>
        <v>76344301.84697938</v>
      </c>
      <c r="G10" s="64">
        <f t="shared" si="2"/>
        <v>78722688.757200569</v>
      </c>
      <c r="H10" s="32">
        <f t="shared" si="0"/>
        <v>2378386.9102211893</v>
      </c>
      <c r="I10" s="33">
        <f t="shared" si="1"/>
        <v>3.1153430612127408</v>
      </c>
    </row>
    <row r="11" spans="1:13" x14ac:dyDescent="0.25">
      <c r="A11" s="84"/>
      <c r="B11" s="84"/>
      <c r="C11" s="31" t="s">
        <v>16</v>
      </c>
      <c r="D11" s="64">
        <f>'Mercancías contenedores'!B35</f>
        <v>15741882</v>
      </c>
      <c r="E11" s="64">
        <v>15120388</v>
      </c>
      <c r="F11" s="64">
        <f>'Mercancías contenedores'!D35</f>
        <v>191028252.00433663</v>
      </c>
      <c r="G11" s="64">
        <f>'Mercancías contenedores'!E35</f>
        <v>195289626.01608434</v>
      </c>
      <c r="H11" s="32">
        <f t="shared" si="0"/>
        <v>4261374.0117477179</v>
      </c>
      <c r="I11" s="33">
        <f t="shared" si="1"/>
        <v>2.2307559049699961</v>
      </c>
    </row>
    <row r="12" spans="1:13" x14ac:dyDescent="0.25">
      <c r="A12" s="85"/>
      <c r="B12" s="85"/>
      <c r="C12" s="31" t="s">
        <v>1</v>
      </c>
      <c r="D12" s="64">
        <f>'Mercancía general'!B35</f>
        <v>21568397</v>
      </c>
      <c r="E12" s="64">
        <v>20943851</v>
      </c>
      <c r="F12" s="64">
        <f>'Mercancía general'!D35</f>
        <v>267372553.851316</v>
      </c>
      <c r="G12" s="64">
        <f>'Mercancía general'!E35</f>
        <v>274012314.77328491</v>
      </c>
      <c r="H12" s="32">
        <f t="shared" si="0"/>
        <v>6639760.9219689071</v>
      </c>
      <c r="I12" s="33">
        <f t="shared" si="1"/>
        <v>2.4833367622546803</v>
      </c>
    </row>
    <row r="13" spans="1:13" x14ac:dyDescent="0.25">
      <c r="A13" s="34"/>
      <c r="B13" s="34"/>
      <c r="C13" s="62" t="s">
        <v>1</v>
      </c>
      <c r="D13" s="65">
        <f>+D8+D9+D12</f>
        <v>46811100</v>
      </c>
      <c r="E13" s="65">
        <f t="shared" ref="E13:G13" si="3">+E8+E9+E12</f>
        <v>43018985</v>
      </c>
      <c r="F13" s="65">
        <f t="shared" si="3"/>
        <v>550457944.55831599</v>
      </c>
      <c r="G13" s="65">
        <f t="shared" si="3"/>
        <v>551945680.47728491</v>
      </c>
      <c r="H13" s="35">
        <f t="shared" si="0"/>
        <v>1487735.9189689159</v>
      </c>
      <c r="I13" s="36">
        <f t="shared" si="1"/>
        <v>0.27027240385505991</v>
      </c>
    </row>
    <row r="14" spans="1:13" x14ac:dyDescent="0.25">
      <c r="A14" s="83" t="s">
        <v>3</v>
      </c>
      <c r="B14" s="37" t="s">
        <v>4</v>
      </c>
      <c r="C14" s="31" t="s">
        <v>5</v>
      </c>
      <c r="D14" s="64">
        <f>Pesca!B35</f>
        <v>18385</v>
      </c>
      <c r="E14" s="64">
        <v>17353</v>
      </c>
      <c r="F14" s="64">
        <f>Pesca!D35</f>
        <v>224013.83437000072</v>
      </c>
      <c r="G14" s="64">
        <f>Pesca!E35</f>
        <v>205394.16570999997</v>
      </c>
      <c r="H14" s="32">
        <f>G14-F14</f>
        <v>-18619.668660000752</v>
      </c>
      <c r="I14" s="33">
        <f t="shared" si="1"/>
        <v>-8.3118387363732467</v>
      </c>
    </row>
    <row r="15" spans="1:13" x14ac:dyDescent="0.25">
      <c r="A15" s="84"/>
      <c r="B15" s="83" t="s">
        <v>6</v>
      </c>
      <c r="C15" s="46" t="s">
        <v>149</v>
      </c>
      <c r="D15" s="64">
        <f>'Avi. combustibles'!B35</f>
        <v>664863</v>
      </c>
      <c r="E15" s="64">
        <v>685668</v>
      </c>
      <c r="F15" s="64">
        <f>'Avi. combustibles'!D35</f>
        <v>8153154.977789999</v>
      </c>
      <c r="G15" s="64">
        <f>'Avi. combustibles'!E35</f>
        <v>7988860</v>
      </c>
      <c r="H15" s="32">
        <f>G15-F15</f>
        <v>-164294.97778999899</v>
      </c>
      <c r="I15" s="33">
        <f t="shared" si="1"/>
        <v>-2.0151092213695705</v>
      </c>
      <c r="J15" s="38"/>
      <c r="K15" s="38"/>
      <c r="L15" s="38"/>
      <c r="M15" s="38"/>
    </row>
    <row r="16" spans="1:13" x14ac:dyDescent="0.25">
      <c r="A16" s="84"/>
      <c r="B16" s="85"/>
      <c r="C16" s="31" t="s">
        <v>7</v>
      </c>
      <c r="D16" s="64">
        <f>Avituallamiento!B35-'Resumen general'!D15</f>
        <v>176648</v>
      </c>
      <c r="E16" s="64">
        <v>178536</v>
      </c>
      <c r="F16" s="64">
        <f>Avituallamiento!D35-'Resumen general'!F15</f>
        <v>2142339.1530000018</v>
      </c>
      <c r="G16" s="64">
        <f>Avituallamiento!E35-'Resumen general'!G15</f>
        <v>2058455</v>
      </c>
      <c r="H16" s="32">
        <f>G16-F16</f>
        <v>-83884.153000001796</v>
      </c>
      <c r="I16" s="33">
        <f t="shared" si="1"/>
        <v>-3.9155403047428621</v>
      </c>
    </row>
    <row r="17" spans="1:11" x14ac:dyDescent="0.25">
      <c r="A17" s="85"/>
      <c r="B17" s="37" t="s">
        <v>8</v>
      </c>
      <c r="C17" s="31" t="s">
        <v>9</v>
      </c>
      <c r="D17" s="64">
        <f>'Tráfico interior'!B35</f>
        <v>236834</v>
      </c>
      <c r="E17" s="64">
        <v>148433</v>
      </c>
      <c r="F17" s="64">
        <f>'Tráfico interior'!D35</f>
        <v>2579158.2439999995</v>
      </c>
      <c r="G17" s="64">
        <f>'Tráfico interior'!E35</f>
        <v>2305650.4500000002</v>
      </c>
      <c r="H17" s="32">
        <f t="shared" si="0"/>
        <v>-273507.7939999993</v>
      </c>
      <c r="I17" s="33">
        <f t="shared" si="1"/>
        <v>-10.604537144483928</v>
      </c>
    </row>
    <row r="18" spans="1:11" x14ac:dyDescent="0.25">
      <c r="A18" s="39"/>
      <c r="B18" s="39"/>
      <c r="C18" s="62" t="s">
        <v>1</v>
      </c>
      <c r="D18" s="65">
        <f>+D14+D15+D16+D17</f>
        <v>1096730</v>
      </c>
      <c r="E18" s="65">
        <f t="shared" ref="E18:F18" si="4">+E14+E15+E16+E17</f>
        <v>1029990</v>
      </c>
      <c r="F18" s="65">
        <f t="shared" si="4"/>
        <v>13098666.20916</v>
      </c>
      <c r="G18" s="65">
        <f>+G14+G15+G16+G17</f>
        <v>12558359.615710001</v>
      </c>
      <c r="H18" s="35">
        <f t="shared" si="0"/>
        <v>-540306.59344999865</v>
      </c>
      <c r="I18" s="36">
        <f t="shared" si="1"/>
        <v>-4.1248977935796063</v>
      </c>
    </row>
    <row r="19" spans="1:11" x14ac:dyDescent="0.25">
      <c r="A19" s="40"/>
      <c r="B19" s="40"/>
      <c r="C19" s="45" t="s">
        <v>94</v>
      </c>
      <c r="D19" s="41">
        <f>+D13+D18</f>
        <v>47907830</v>
      </c>
      <c r="E19" s="41">
        <f t="shared" ref="E19:F19" si="5">+E13+E18</f>
        <v>44048975</v>
      </c>
      <c r="F19" s="41">
        <f t="shared" si="5"/>
        <v>563556610.76747596</v>
      </c>
      <c r="G19" s="41">
        <f>+G13+G18</f>
        <v>564504040.09299493</v>
      </c>
      <c r="H19" s="41">
        <f t="shared" si="0"/>
        <v>947429.32551896572</v>
      </c>
      <c r="I19" s="42">
        <f t="shared" si="1"/>
        <v>0.16811608761517505</v>
      </c>
    </row>
    <row r="20" spans="1:11" x14ac:dyDescent="0.25">
      <c r="A20" s="39"/>
      <c r="B20" s="39"/>
      <c r="I20" s="43"/>
    </row>
    <row r="21" spans="1:11" x14ac:dyDescent="0.25">
      <c r="A21" s="83" t="s">
        <v>17</v>
      </c>
      <c r="B21" s="83" t="s">
        <v>18</v>
      </c>
      <c r="C21" s="31" t="s">
        <v>19</v>
      </c>
      <c r="D21" s="64">
        <f>'Mercancías tránsito'!B35</f>
        <v>13091845</v>
      </c>
      <c r="E21" s="64">
        <v>11957820</v>
      </c>
      <c r="F21" s="64">
        <f>'Mercancías tránsito'!D35</f>
        <v>148087520.77633333</v>
      </c>
      <c r="G21" s="64">
        <f>'Mercancías tránsito'!E35</f>
        <v>154656062.25633287</v>
      </c>
      <c r="H21" s="32">
        <f>G21-F21</f>
        <v>6568541.4799995422</v>
      </c>
      <c r="I21" s="33">
        <f t="shared" ref="I21:I36" si="6">((G21*100/F21)-100)</f>
        <v>4.4355806927988652</v>
      </c>
    </row>
    <row r="22" spans="1:11" x14ac:dyDescent="0.25">
      <c r="A22" s="84"/>
      <c r="B22" s="85"/>
      <c r="C22" s="31" t="s">
        <v>20</v>
      </c>
      <c r="D22" s="64">
        <f>'Mercan. contene. tránsito'!B35</f>
        <v>9761738</v>
      </c>
      <c r="E22" s="64">
        <v>9203403</v>
      </c>
      <c r="F22" s="64">
        <f>'Mercan. contene. tránsito'!D35</f>
        <v>115978594.63933332</v>
      </c>
      <c r="G22" s="64">
        <f>'Mercan. contene. tránsito'!E35</f>
        <v>119236512.05133285</v>
      </c>
      <c r="H22" s="32">
        <f>G22-F22</f>
        <v>3257917.4119995236</v>
      </c>
      <c r="I22" s="33">
        <f t="shared" si="6"/>
        <v>2.8090678475031581</v>
      </c>
    </row>
    <row r="23" spans="1:11" x14ac:dyDescent="0.25">
      <c r="A23" s="84"/>
      <c r="B23" s="83" t="s">
        <v>21</v>
      </c>
      <c r="C23" s="31" t="s">
        <v>22</v>
      </c>
      <c r="D23" s="64">
        <f>'Ro-Ro'!B35</f>
        <v>4686273</v>
      </c>
      <c r="E23" s="64">
        <v>4798098</v>
      </c>
      <c r="F23" s="64">
        <f>'Ro-Ro'!D35</f>
        <v>62677882.606000021</v>
      </c>
      <c r="G23" s="64">
        <f>'Ro-Ro'!E35</f>
        <v>65778392.418333337</v>
      </c>
      <c r="H23" s="32">
        <f t="shared" ref="H23:H36" si="7">G23-F23</f>
        <v>3100509.8123333156</v>
      </c>
      <c r="I23" s="33">
        <f t="shared" si="6"/>
        <v>4.9467366851293662</v>
      </c>
    </row>
    <row r="24" spans="1:11" x14ac:dyDescent="0.25">
      <c r="A24" s="84"/>
      <c r="B24" s="85"/>
      <c r="C24" s="46" t="s">
        <v>135</v>
      </c>
      <c r="D24" s="64">
        <f>'Ro-Ro remolques'!B35</f>
        <v>112701</v>
      </c>
      <c r="E24" s="64">
        <v>115861</v>
      </c>
      <c r="F24" s="64">
        <f>'Ro-Ro remolques'!D35</f>
        <v>1154507</v>
      </c>
      <c r="G24" s="64">
        <f>'Ro-Ro remolques'!E35</f>
        <v>1335400</v>
      </c>
      <c r="H24" s="32">
        <f t="shared" si="7"/>
        <v>180893</v>
      </c>
      <c r="I24" s="33">
        <f t="shared" si="6"/>
        <v>15.668419507200909</v>
      </c>
    </row>
    <row r="25" spans="1:11" x14ac:dyDescent="0.25">
      <c r="A25" s="84"/>
      <c r="B25" s="87" t="s">
        <v>123</v>
      </c>
      <c r="C25" s="46" t="s">
        <v>122</v>
      </c>
      <c r="D25" s="64">
        <f>TEUS!B35</f>
        <v>1422034</v>
      </c>
      <c r="E25" s="64">
        <v>1342375</v>
      </c>
      <c r="F25" s="64">
        <f>TEUS!D35</f>
        <v>17203133.525324672</v>
      </c>
      <c r="G25" s="64">
        <f>TEUS!E35</f>
        <v>17509574</v>
      </c>
      <c r="H25" s="32">
        <f t="shared" si="7"/>
        <v>306440.47467532754</v>
      </c>
      <c r="I25" s="33">
        <f t="shared" si="6"/>
        <v>1.7813061453264822</v>
      </c>
    </row>
    <row r="26" spans="1:11" x14ac:dyDescent="0.25">
      <c r="A26" s="84"/>
      <c r="B26" s="84"/>
      <c r="C26" s="31" t="s">
        <v>124</v>
      </c>
      <c r="D26" s="64">
        <f>'TEUS tránsito'!B35</f>
        <v>785454</v>
      </c>
      <c r="E26" s="64">
        <v>732334</v>
      </c>
      <c r="F26" s="64">
        <f>'TEUS tránsito'!D35</f>
        <v>9267925.3166666664</v>
      </c>
      <c r="G26" s="64">
        <f>'TEUS tránsito'!E35</f>
        <v>9406165</v>
      </c>
      <c r="H26" s="32">
        <f t="shared" si="7"/>
        <v>138239.68333333358</v>
      </c>
      <c r="I26" s="33">
        <f t="shared" si="6"/>
        <v>1.4915925475223162</v>
      </c>
    </row>
    <row r="27" spans="1:11" x14ac:dyDescent="0.25">
      <c r="A27" s="84"/>
      <c r="B27" s="84"/>
      <c r="C27" s="31" t="s">
        <v>125</v>
      </c>
      <c r="D27" s="64">
        <f>'TEUS nacional'!B35</f>
        <v>160049</v>
      </c>
      <c r="E27" s="64">
        <v>157086</v>
      </c>
      <c r="F27" s="64">
        <f>'TEUS nacional'!D35</f>
        <v>2028712</v>
      </c>
      <c r="G27" s="64">
        <f>'TEUS nacional'!E35</f>
        <v>2009908</v>
      </c>
      <c r="H27" s="32">
        <f t="shared" si="7"/>
        <v>-18804</v>
      </c>
      <c r="I27" s="33">
        <f t="shared" si="6"/>
        <v>-0.92689351667462461</v>
      </c>
      <c r="J27" s="74"/>
    </row>
    <row r="28" spans="1:11" x14ac:dyDescent="0.25">
      <c r="A28" s="84"/>
      <c r="B28" s="84"/>
      <c r="C28" s="31" t="s">
        <v>126</v>
      </c>
      <c r="D28" s="64">
        <f>'TEUS exterior'!B35</f>
        <v>476508</v>
      </c>
      <c r="E28" s="64">
        <v>452956</v>
      </c>
      <c r="F28" s="64">
        <f>'TEUS exterior'!D35</f>
        <v>5900137.6699999999</v>
      </c>
      <c r="G28" s="64">
        <f>'TEUS exterior'!E35</f>
        <v>6057927</v>
      </c>
      <c r="H28" s="32">
        <f t="shared" si="7"/>
        <v>157789.33000000007</v>
      </c>
      <c r="I28" s="33">
        <f t="shared" si="6"/>
        <v>2.6743330211140659</v>
      </c>
      <c r="J28" s="74"/>
    </row>
    <row r="29" spans="1:11" x14ac:dyDescent="0.25">
      <c r="A29" s="84"/>
      <c r="B29" s="85"/>
      <c r="C29" s="31" t="s">
        <v>127</v>
      </c>
      <c r="D29" s="64">
        <f>'TEUS nacional y exterior'!B35</f>
        <v>636558</v>
      </c>
      <c r="E29" s="64">
        <v>610041</v>
      </c>
      <c r="F29" s="64">
        <f>'TEUS nacional y exterior'!D35</f>
        <v>7928850.9199999999</v>
      </c>
      <c r="G29" s="64">
        <f>'TEUS nacional y exterior'!E35</f>
        <v>8067835</v>
      </c>
      <c r="H29" s="32">
        <f t="shared" si="7"/>
        <v>138984.08000000007</v>
      </c>
      <c r="I29" s="33">
        <f t="shared" si="6"/>
        <v>1.7528905689148786</v>
      </c>
      <c r="J29" s="74"/>
      <c r="K29" s="74"/>
    </row>
    <row r="30" spans="1:11" x14ac:dyDescent="0.25">
      <c r="A30" s="84"/>
      <c r="B30" s="83" t="s">
        <v>23</v>
      </c>
      <c r="C30" s="46" t="s">
        <v>150</v>
      </c>
      <c r="D30" s="64">
        <f>'Pasajeros total'!B35</f>
        <v>2229352</v>
      </c>
      <c r="E30" s="64">
        <v>2305879</v>
      </c>
      <c r="F30" s="64">
        <f>'Pasajeros total'!D35</f>
        <v>36100685</v>
      </c>
      <c r="G30" s="64">
        <f>'Pasajeros total'!E35</f>
        <v>37607449</v>
      </c>
      <c r="H30" s="32">
        <f t="shared" si="7"/>
        <v>1506764</v>
      </c>
      <c r="I30" s="33">
        <f t="shared" si="6"/>
        <v>4.173782298036727</v>
      </c>
    </row>
    <row r="31" spans="1:11" x14ac:dyDescent="0.25">
      <c r="A31" s="84"/>
      <c r="B31" s="85"/>
      <c r="C31" s="46" t="s">
        <v>151</v>
      </c>
      <c r="D31" s="64">
        <f>'Pasajeros crucero'!B35</f>
        <v>610538</v>
      </c>
      <c r="E31" s="64">
        <v>656832</v>
      </c>
      <c r="F31" s="64">
        <f>'Pasajeros crucero'!D35</f>
        <v>10170379</v>
      </c>
      <c r="G31" s="64">
        <f>'Pasajeros crucero'!E35</f>
        <v>10664581</v>
      </c>
      <c r="H31" s="32">
        <f t="shared" si="7"/>
        <v>494202</v>
      </c>
      <c r="I31" s="33">
        <f t="shared" si="6"/>
        <v>4.8592289431888389</v>
      </c>
    </row>
    <row r="32" spans="1:11" x14ac:dyDescent="0.25">
      <c r="A32" s="84"/>
      <c r="B32" s="87" t="s">
        <v>136</v>
      </c>
      <c r="C32" s="31" t="s">
        <v>128</v>
      </c>
      <c r="D32" s="64">
        <f>'Automóviles régimen pasaje'!B35</f>
        <v>398311</v>
      </c>
      <c r="E32" s="64">
        <v>419757</v>
      </c>
      <c r="F32" s="64">
        <f>'Automóviles régimen pasaje'!D35</f>
        <v>5512090</v>
      </c>
      <c r="G32" s="64">
        <f>'Automóviles régimen pasaje'!E35</f>
        <v>5917910</v>
      </c>
      <c r="H32" s="32">
        <f t="shared" si="7"/>
        <v>405820</v>
      </c>
      <c r="I32" s="33">
        <f t="shared" si="6"/>
        <v>7.3623616450384475</v>
      </c>
      <c r="J32" s="74"/>
      <c r="K32" s="74"/>
    </row>
    <row r="33" spans="1:11" x14ac:dyDescent="0.25">
      <c r="A33" s="84"/>
      <c r="B33" s="85"/>
      <c r="C33" s="46" t="s">
        <v>100</v>
      </c>
      <c r="D33" s="64">
        <f>'Automóviles régimen mercancía'!B35</f>
        <v>277884</v>
      </c>
      <c r="E33" s="64">
        <v>268947</v>
      </c>
      <c r="F33" s="64">
        <f>'Automóviles régimen mercancía'!D35</f>
        <v>3493656</v>
      </c>
      <c r="G33" s="64">
        <f>'Automóviles régimen mercancía'!E35</f>
        <v>3405324</v>
      </c>
      <c r="H33" s="32">
        <f t="shared" si="7"/>
        <v>-88332</v>
      </c>
      <c r="I33" s="33">
        <f t="shared" si="6"/>
        <v>-2.528354251248544</v>
      </c>
      <c r="J33" s="74"/>
      <c r="K33" s="74"/>
    </row>
    <row r="34" spans="1:11" x14ac:dyDescent="0.25">
      <c r="A34" s="84"/>
      <c r="B34" s="83" t="s">
        <v>24</v>
      </c>
      <c r="C34" s="31" t="s">
        <v>129</v>
      </c>
      <c r="D34" s="64">
        <f>'Buques número'!B35</f>
        <v>12342</v>
      </c>
      <c r="E34" s="64">
        <v>12064</v>
      </c>
      <c r="F34" s="64">
        <f>'Buques número'!D35</f>
        <v>167119</v>
      </c>
      <c r="G34" s="64">
        <f>'Buques número'!E35</f>
        <v>170944</v>
      </c>
      <c r="H34" s="32">
        <f t="shared" si="7"/>
        <v>3825</v>
      </c>
      <c r="I34" s="33">
        <f t="shared" si="6"/>
        <v>2.2887882287471797</v>
      </c>
    </row>
    <row r="35" spans="1:11" x14ac:dyDescent="0.25">
      <c r="A35" s="84"/>
      <c r="B35" s="84"/>
      <c r="C35" s="31" t="s">
        <v>25</v>
      </c>
      <c r="D35" s="64">
        <f>'Buques GT'!B35</f>
        <v>186839318</v>
      </c>
      <c r="E35" s="64">
        <v>187717688</v>
      </c>
      <c r="F35" s="64">
        <f>'Buques GT'!D35</f>
        <v>2303281999.4000001</v>
      </c>
      <c r="G35" s="64">
        <f>'Buques GT'!E35</f>
        <v>2391606805</v>
      </c>
      <c r="H35" s="32">
        <f t="shared" si="7"/>
        <v>88324805.599999905</v>
      </c>
      <c r="I35" s="33">
        <f t="shared" si="6"/>
        <v>3.8347369372490334</v>
      </c>
    </row>
    <row r="36" spans="1:11" x14ac:dyDescent="0.25">
      <c r="A36" s="86"/>
      <c r="B36" s="88"/>
      <c r="C36" s="31" t="s">
        <v>130</v>
      </c>
      <c r="D36" s="64">
        <f>Cruceros!B35</f>
        <v>299</v>
      </c>
      <c r="E36" s="75">
        <v>289</v>
      </c>
      <c r="F36" s="64">
        <f>Cruceros!D35</f>
        <v>4361</v>
      </c>
      <c r="G36" s="64">
        <f>Cruceros!E35</f>
        <v>4236</v>
      </c>
      <c r="H36" s="32">
        <f t="shared" si="7"/>
        <v>-125</v>
      </c>
      <c r="I36" s="33">
        <f t="shared" si="6"/>
        <v>-2.8663150653519835</v>
      </c>
    </row>
    <row r="37" spans="1:11" x14ac:dyDescent="0.25">
      <c r="A37" s="47" t="s">
        <v>95</v>
      </c>
    </row>
    <row r="38" spans="1:11" x14ac:dyDescent="0.25">
      <c r="A38" s="47" t="s">
        <v>96</v>
      </c>
    </row>
    <row r="39" spans="1:11" x14ac:dyDescent="0.25">
      <c r="A39" s="44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1118796</v>
      </c>
      <c r="C7" s="72">
        <v>1092898</v>
      </c>
      <c r="D7" s="18">
        <v>15703803.264289999</v>
      </c>
      <c r="E7" s="72">
        <v>13696827.740010001</v>
      </c>
      <c r="F7" s="10">
        <f>((E7*100)/D7)-100</f>
        <v>-12.780187643103005</v>
      </c>
      <c r="G7" s="1"/>
      <c r="H7" s="1"/>
      <c r="I7" s="1"/>
    </row>
    <row r="8" spans="1:12" x14ac:dyDescent="0.25">
      <c r="A8" s="11" t="s">
        <v>31</v>
      </c>
      <c r="B8" s="19">
        <v>260530</v>
      </c>
      <c r="C8" s="73">
        <v>261497</v>
      </c>
      <c r="D8" s="19">
        <v>3191163.4319999996</v>
      </c>
      <c r="E8" s="73">
        <v>2919012.4690000005</v>
      </c>
      <c r="F8" s="12">
        <f t="shared" ref="F8:F34" si="0">((E8*100)/D8)-100</f>
        <v>-8.5282677869442125</v>
      </c>
      <c r="G8" s="1"/>
      <c r="H8" s="1"/>
      <c r="I8" s="1"/>
    </row>
    <row r="9" spans="1:12" x14ac:dyDescent="0.25">
      <c r="A9" s="9" t="s">
        <v>139</v>
      </c>
      <c r="B9" s="18">
        <v>382908</v>
      </c>
      <c r="C9" s="72">
        <v>364801</v>
      </c>
      <c r="D9" s="18">
        <v>7060554.5630000001</v>
      </c>
      <c r="E9" s="72">
        <v>5639603.8616000004</v>
      </c>
      <c r="F9" s="10">
        <f t="shared" si="0"/>
        <v>-20.125199638656184</v>
      </c>
      <c r="G9" s="1"/>
      <c r="H9" s="1"/>
      <c r="I9" s="1"/>
    </row>
    <row r="10" spans="1:12" x14ac:dyDescent="0.25">
      <c r="A10" s="11" t="s">
        <v>141</v>
      </c>
      <c r="B10" s="19">
        <v>489207</v>
      </c>
      <c r="C10" s="73">
        <v>409720</v>
      </c>
      <c r="D10" s="19">
        <v>5024862.8670000006</v>
      </c>
      <c r="E10" s="73">
        <v>5146026.4390000002</v>
      </c>
      <c r="F10" s="12">
        <f t="shared" si="0"/>
        <v>2.4112811674070258</v>
      </c>
      <c r="G10" s="1"/>
      <c r="H10" s="1"/>
      <c r="I10" s="1"/>
    </row>
    <row r="11" spans="1:12" x14ac:dyDescent="0.25">
      <c r="A11" s="9" t="s">
        <v>142</v>
      </c>
      <c r="B11" s="18">
        <v>8736644</v>
      </c>
      <c r="C11" s="72">
        <v>8419518</v>
      </c>
      <c r="D11" s="18">
        <v>107361029.17399999</v>
      </c>
      <c r="E11" s="72">
        <v>109415051.90799922</v>
      </c>
      <c r="F11" s="10">
        <f t="shared" si="0"/>
        <v>1.9131921049958152</v>
      </c>
      <c r="G11" s="1"/>
      <c r="H11" s="1"/>
      <c r="I11" s="1"/>
    </row>
    <row r="12" spans="1:12" x14ac:dyDescent="0.25">
      <c r="A12" s="11" t="s">
        <v>143</v>
      </c>
      <c r="B12" s="19">
        <v>321599</v>
      </c>
      <c r="C12" s="73">
        <v>492495</v>
      </c>
      <c r="D12" s="19">
        <v>3955515.1968200002</v>
      </c>
      <c r="E12" s="73">
        <v>4443392.0089999996</v>
      </c>
      <c r="F12" s="12">
        <f t="shared" si="0"/>
        <v>12.334090198218007</v>
      </c>
      <c r="G12" s="1"/>
      <c r="H12" s="1"/>
      <c r="I12" s="1"/>
    </row>
    <row r="13" spans="1:12" x14ac:dyDescent="0.25">
      <c r="A13" s="9" t="s">
        <v>32</v>
      </c>
      <c r="B13" s="18">
        <v>1053762</v>
      </c>
      <c r="C13" s="72">
        <v>981426</v>
      </c>
      <c r="D13" s="18">
        <v>16453612.717</v>
      </c>
      <c r="E13" s="72">
        <v>16812166.835000001</v>
      </c>
      <c r="F13" s="10">
        <f t="shared" si="0"/>
        <v>2.1791817041465862</v>
      </c>
      <c r="G13" s="1"/>
      <c r="H13" s="1"/>
      <c r="I13" s="1"/>
    </row>
    <row r="14" spans="1:12" x14ac:dyDescent="0.25">
      <c r="A14" s="11" t="s">
        <v>33</v>
      </c>
      <c r="B14" s="19">
        <v>5677581</v>
      </c>
      <c r="C14" s="73">
        <v>4989084</v>
      </c>
      <c r="D14" s="19">
        <v>67756258.43400602</v>
      </c>
      <c r="E14" s="73">
        <v>67693385.065285698</v>
      </c>
      <c r="F14" s="12">
        <f t="shared" si="0"/>
        <v>-9.2793448418575508E-2</v>
      </c>
      <c r="G14" s="1"/>
      <c r="H14" s="1"/>
      <c r="I14" s="1"/>
    </row>
    <row r="15" spans="1:12" x14ac:dyDescent="0.25">
      <c r="A15" s="9" t="s">
        <v>34</v>
      </c>
      <c r="B15" s="18">
        <v>2790535</v>
      </c>
      <c r="C15" s="72">
        <v>2864644</v>
      </c>
      <c r="D15" s="18">
        <v>35695400.5</v>
      </c>
      <c r="E15" s="72">
        <v>35561022</v>
      </c>
      <c r="F15" s="10">
        <f t="shared" si="0"/>
        <v>-0.37645886617801239</v>
      </c>
      <c r="G15" s="1"/>
      <c r="H15" s="1"/>
      <c r="I15" s="1"/>
    </row>
    <row r="16" spans="1:12" x14ac:dyDescent="0.25">
      <c r="A16" s="11" t="s">
        <v>35</v>
      </c>
      <c r="B16" s="19">
        <v>3048788</v>
      </c>
      <c r="C16" s="73">
        <v>3027734</v>
      </c>
      <c r="D16" s="19">
        <v>33941689.924000002</v>
      </c>
      <c r="E16" s="73">
        <v>34282140.571000002</v>
      </c>
      <c r="F16" s="12">
        <f t="shared" si="0"/>
        <v>1.0030456578983404</v>
      </c>
      <c r="G16" s="1"/>
      <c r="H16" s="1"/>
      <c r="I16" s="1"/>
    </row>
    <row r="17" spans="1:9" x14ac:dyDescent="0.25">
      <c r="A17" s="9" t="s">
        <v>144</v>
      </c>
      <c r="B17" s="18">
        <v>1729062</v>
      </c>
      <c r="C17" s="72">
        <v>1553950</v>
      </c>
      <c r="D17" s="18">
        <v>21137627.151999999</v>
      </c>
      <c r="E17" s="72">
        <v>20720851.922000036</v>
      </c>
      <c r="F17" s="10">
        <f t="shared" si="0"/>
        <v>-1.9717219298218538</v>
      </c>
      <c r="G17" s="1"/>
      <c r="H17" s="1"/>
      <c r="I17" s="1"/>
    </row>
    <row r="18" spans="1:9" x14ac:dyDescent="0.25">
      <c r="A18" s="11" t="s">
        <v>36</v>
      </c>
      <c r="B18" s="19">
        <v>173686</v>
      </c>
      <c r="C18" s="73">
        <v>195755</v>
      </c>
      <c r="D18" s="19">
        <v>2448437.8629999999</v>
      </c>
      <c r="E18" s="73">
        <v>2501971.6469999999</v>
      </c>
      <c r="F18" s="12">
        <f t="shared" si="0"/>
        <v>2.186446501623962</v>
      </c>
      <c r="G18" s="1"/>
      <c r="H18" s="1"/>
      <c r="I18" s="1"/>
    </row>
    <row r="19" spans="1:9" x14ac:dyDescent="0.25">
      <c r="A19" s="9" t="s">
        <v>37</v>
      </c>
      <c r="B19" s="18">
        <v>1531074</v>
      </c>
      <c r="C19" s="72">
        <v>961660</v>
      </c>
      <c r="D19" s="18">
        <v>13707822.763999999</v>
      </c>
      <c r="E19" s="72">
        <v>11183383.551000001</v>
      </c>
      <c r="F19" s="10">
        <f t="shared" si="0"/>
        <v>-18.416047949130004</v>
      </c>
      <c r="G19" s="1"/>
      <c r="H19" s="1"/>
      <c r="I19" s="1"/>
    </row>
    <row r="20" spans="1:9" x14ac:dyDescent="0.25">
      <c r="A20" s="11" t="s">
        <v>145</v>
      </c>
      <c r="B20" s="19">
        <v>1849719</v>
      </c>
      <c r="C20" s="73">
        <v>1023052</v>
      </c>
      <c r="D20" s="19">
        <v>19699445.092999998</v>
      </c>
      <c r="E20" s="73">
        <v>17392019.008000001</v>
      </c>
      <c r="F20" s="12">
        <f t="shared" si="0"/>
        <v>-11.713152701036833</v>
      </c>
      <c r="G20" s="1"/>
      <c r="H20" s="1"/>
      <c r="I20" s="1"/>
    </row>
    <row r="21" spans="1:9" x14ac:dyDescent="0.25">
      <c r="A21" s="9" t="s">
        <v>38</v>
      </c>
      <c r="B21" s="18">
        <v>3153760</v>
      </c>
      <c r="C21" s="72">
        <v>2531645</v>
      </c>
      <c r="D21" s="18">
        <v>32966863.602000002</v>
      </c>
      <c r="E21" s="72">
        <v>33813726.098999999</v>
      </c>
      <c r="F21" s="10">
        <f t="shared" si="0"/>
        <v>2.5688294380197618</v>
      </c>
      <c r="G21" s="1"/>
      <c r="H21" s="1"/>
      <c r="I21" s="1"/>
    </row>
    <row r="22" spans="1:9" x14ac:dyDescent="0.25">
      <c r="A22" s="11" t="s">
        <v>59</v>
      </c>
      <c r="B22" s="19">
        <v>2376784</v>
      </c>
      <c r="C22" s="73">
        <v>2320591</v>
      </c>
      <c r="D22" s="19">
        <v>26974184.219999999</v>
      </c>
      <c r="E22" s="73">
        <v>26690343.228999998</v>
      </c>
      <c r="F22" s="12">
        <f t="shared" si="0"/>
        <v>-1.0522690461554305</v>
      </c>
      <c r="G22" s="1"/>
      <c r="H22" s="1"/>
      <c r="I22" s="1"/>
    </row>
    <row r="23" spans="1:9" x14ac:dyDescent="0.25">
      <c r="A23" s="9" t="s">
        <v>146</v>
      </c>
      <c r="B23" s="18">
        <v>449570</v>
      </c>
      <c r="C23" s="72">
        <v>362035</v>
      </c>
      <c r="D23" s="18">
        <v>3320198.4079999998</v>
      </c>
      <c r="E23" s="72">
        <v>3589995.1549999998</v>
      </c>
      <c r="F23" s="10">
        <f t="shared" si="0"/>
        <v>8.1259224252962241</v>
      </c>
      <c r="G23" s="1"/>
      <c r="H23" s="1"/>
      <c r="I23" s="1"/>
    </row>
    <row r="24" spans="1:9" x14ac:dyDescent="0.25">
      <c r="A24" s="11" t="s">
        <v>148</v>
      </c>
      <c r="B24" s="19">
        <v>246815</v>
      </c>
      <c r="C24" s="73">
        <v>261983</v>
      </c>
      <c r="D24" s="19">
        <v>2541732.8190000001</v>
      </c>
      <c r="E24" s="73">
        <v>2471707.3590000002</v>
      </c>
      <c r="F24" s="12">
        <f t="shared" si="0"/>
        <v>-2.7550283600441645</v>
      </c>
      <c r="G24" s="1"/>
      <c r="H24" s="1"/>
      <c r="I24" s="1"/>
    </row>
    <row r="25" spans="1:9" x14ac:dyDescent="0.25">
      <c r="A25" s="9" t="s">
        <v>39</v>
      </c>
      <c r="B25" s="18">
        <v>64446</v>
      </c>
      <c r="C25" s="72">
        <v>64189</v>
      </c>
      <c r="D25" s="18">
        <v>873527.5</v>
      </c>
      <c r="E25" s="72">
        <v>863501</v>
      </c>
      <c r="F25" s="10">
        <f t="shared" si="0"/>
        <v>-1.1478173268729392</v>
      </c>
      <c r="G25" s="1"/>
      <c r="H25" s="1"/>
      <c r="I25" s="1"/>
    </row>
    <row r="26" spans="1:9" x14ac:dyDescent="0.25">
      <c r="A26" s="11" t="s">
        <v>40</v>
      </c>
      <c r="B26" s="19">
        <v>224740</v>
      </c>
      <c r="C26" s="73">
        <v>245403</v>
      </c>
      <c r="D26" s="19">
        <v>2852895.6529999999</v>
      </c>
      <c r="E26" s="73">
        <v>2775517.9649999999</v>
      </c>
      <c r="F26" s="12">
        <f t="shared" si="0"/>
        <v>-2.7122508991393488</v>
      </c>
      <c r="G26" s="1"/>
      <c r="H26" s="1"/>
      <c r="I26" s="1"/>
    </row>
    <row r="27" spans="1:9" x14ac:dyDescent="0.25">
      <c r="A27" s="9" t="s">
        <v>41</v>
      </c>
      <c r="B27" s="18">
        <v>272385</v>
      </c>
      <c r="C27" s="72">
        <v>336223</v>
      </c>
      <c r="D27" s="18">
        <v>3138321.1</v>
      </c>
      <c r="E27" s="72">
        <v>3244922.2570000002</v>
      </c>
      <c r="F27" s="10">
        <f t="shared" si="0"/>
        <v>3.3967574892193255</v>
      </c>
      <c r="G27" s="1"/>
      <c r="H27" s="1"/>
      <c r="I27" s="1"/>
    </row>
    <row r="28" spans="1:9" x14ac:dyDescent="0.25">
      <c r="A28" s="11" t="s">
        <v>42</v>
      </c>
      <c r="B28" s="19">
        <v>1080783</v>
      </c>
      <c r="C28" s="73">
        <v>1346109</v>
      </c>
      <c r="D28" s="19">
        <v>13051755.207</v>
      </c>
      <c r="E28" s="73">
        <v>13094033.699000001</v>
      </c>
      <c r="F28" s="12">
        <f t="shared" si="0"/>
        <v>0.32392955069617813</v>
      </c>
      <c r="G28" s="1"/>
      <c r="H28" s="1"/>
      <c r="I28" s="1"/>
    </row>
    <row r="29" spans="1:9" x14ac:dyDescent="0.25">
      <c r="A29" s="9" t="s">
        <v>43</v>
      </c>
      <c r="B29" s="18">
        <v>511273</v>
      </c>
      <c r="C29" s="72">
        <v>509008</v>
      </c>
      <c r="D29" s="18">
        <v>5984391.5449999999</v>
      </c>
      <c r="E29" s="72">
        <v>6586232.8240999999</v>
      </c>
      <c r="F29" s="10">
        <f t="shared" si="0"/>
        <v>10.056849966691132</v>
      </c>
      <c r="G29" s="1"/>
      <c r="H29" s="1"/>
      <c r="I29" s="1"/>
    </row>
    <row r="30" spans="1:9" x14ac:dyDescent="0.25">
      <c r="A30" s="11" t="s">
        <v>44</v>
      </c>
      <c r="B30" s="19">
        <v>496418</v>
      </c>
      <c r="C30" s="73">
        <v>419060</v>
      </c>
      <c r="D30" s="19">
        <v>4436320</v>
      </c>
      <c r="E30" s="73">
        <v>4393664</v>
      </c>
      <c r="F30" s="12">
        <f t="shared" si="0"/>
        <v>-0.96151765427201497</v>
      </c>
      <c r="G30" s="1"/>
      <c r="H30" s="1"/>
      <c r="I30" s="1"/>
    </row>
    <row r="31" spans="1:9" x14ac:dyDescent="0.25">
      <c r="A31" s="9" t="s">
        <v>45</v>
      </c>
      <c r="B31" s="18">
        <v>3028491</v>
      </c>
      <c r="C31" s="72">
        <v>2362048</v>
      </c>
      <c r="D31" s="18">
        <v>32084325.432999998</v>
      </c>
      <c r="E31" s="72">
        <v>32802075.443</v>
      </c>
      <c r="F31" s="10">
        <f t="shared" si="0"/>
        <v>2.2370737122051736</v>
      </c>
      <c r="G31" s="1"/>
      <c r="H31" s="1"/>
      <c r="I31" s="1"/>
    </row>
    <row r="32" spans="1:9" x14ac:dyDescent="0.25">
      <c r="A32" s="11" t="s">
        <v>46</v>
      </c>
      <c r="B32" s="19">
        <v>6400549</v>
      </c>
      <c r="C32" s="73">
        <v>6171599</v>
      </c>
      <c r="D32" s="19">
        <v>76621101.393999994</v>
      </c>
      <c r="E32" s="73">
        <v>81063554.662</v>
      </c>
      <c r="F32" s="12">
        <f t="shared" si="0"/>
        <v>5.7979501562579685</v>
      </c>
      <c r="G32" s="1"/>
      <c r="H32" s="1"/>
      <c r="I32" s="1"/>
    </row>
    <row r="33" spans="1:9" x14ac:dyDescent="0.25">
      <c r="A33" s="9" t="s">
        <v>47</v>
      </c>
      <c r="B33" s="18">
        <v>337010</v>
      </c>
      <c r="C33" s="72">
        <v>371782</v>
      </c>
      <c r="D33" s="18">
        <v>4362464.9423600109</v>
      </c>
      <c r="E33" s="72">
        <v>4387209.375</v>
      </c>
      <c r="F33" s="10">
        <f t="shared" si="0"/>
        <v>0.56721218317923672</v>
      </c>
      <c r="G33" s="1"/>
      <c r="H33" s="1"/>
      <c r="I33" s="1"/>
    </row>
    <row r="34" spans="1:9" x14ac:dyDescent="0.25">
      <c r="A34" s="11" t="s">
        <v>147</v>
      </c>
      <c r="B34" s="19">
        <v>100915</v>
      </c>
      <c r="C34" s="73">
        <v>109068</v>
      </c>
      <c r="D34" s="19">
        <v>1211306</v>
      </c>
      <c r="E34" s="73">
        <v>1320702</v>
      </c>
      <c r="F34" s="12">
        <f t="shared" si="0"/>
        <v>9.0312439631273946</v>
      </c>
      <c r="G34" s="1"/>
      <c r="H34" s="1"/>
      <c r="I34" s="1"/>
    </row>
    <row r="35" spans="1:9" x14ac:dyDescent="0.25">
      <c r="A35" s="13" t="s">
        <v>48</v>
      </c>
      <c r="B35" s="14">
        <f>SUM(B7:B34)</f>
        <v>47907830</v>
      </c>
      <c r="C35" s="14">
        <v>44048975</v>
      </c>
      <c r="D35" s="14">
        <f t="shared" ref="D35:E35" si="1">SUM(D7:D34)</f>
        <v>563556610.7674762</v>
      </c>
      <c r="E35" s="14">
        <f t="shared" si="1"/>
        <v>564504040.09299493</v>
      </c>
      <c r="F35" s="15">
        <f t="shared" ref="F35" si="2">((E35*100)/D35)-100</f>
        <v>0.16811608761513241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13696827.740010001</v>
      </c>
      <c r="C39" s="25">
        <f t="shared" si="4"/>
        <v>15703803.264289999</v>
      </c>
      <c r="D39" s="25">
        <f>_xlfn.RANK.EQ(B39,$B$39:$B$66)+COUNTIF($B$39:$B$66,B39)-1</f>
        <v>12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109415051.90799922</v>
      </c>
      <c r="G39" s="24">
        <f>LOOKUP(E39,$A$39:$A$66,$C$39:$C$66)</f>
        <v>107361029.17399999</v>
      </c>
    </row>
    <row r="40" spans="1:9" x14ac:dyDescent="0.25">
      <c r="A40" s="24" t="str">
        <f t="shared" si="5"/>
        <v>ALICANTE</v>
      </c>
      <c r="B40" s="25">
        <f t="shared" si="3"/>
        <v>2919012.4690000005</v>
      </c>
      <c r="C40" s="25">
        <f t="shared" si="4"/>
        <v>3191163.4319999996</v>
      </c>
      <c r="D40" s="25">
        <f t="shared" ref="D40:D66" si="7">_xlfn.RANK.EQ(B40,$B$39:$B$66)+COUNTIF($B$39:$B$66,B40)-1</f>
        <v>23</v>
      </c>
      <c r="E40" s="24" t="str">
        <f t="shared" si="6"/>
        <v>VALENCIA</v>
      </c>
      <c r="F40" s="24">
        <f t="shared" ref="F40:F66" si="8">LOOKUP(E40,$A$39:$A$66,$B$39:$B$66)</f>
        <v>81063554.662</v>
      </c>
      <c r="G40" s="24">
        <f t="shared" ref="G40:G66" si="9">LOOKUP(E40,$A$39:$A$66,$C$39:$C$66)</f>
        <v>76621101.393999994</v>
      </c>
    </row>
    <row r="41" spans="1:9" x14ac:dyDescent="0.25">
      <c r="A41" s="24" t="str">
        <f t="shared" si="5"/>
        <v>ALMERÍA</v>
      </c>
      <c r="B41" s="25">
        <f t="shared" si="3"/>
        <v>5639603.8616000004</v>
      </c>
      <c r="C41" s="25">
        <f t="shared" si="4"/>
        <v>7060554.5630000001</v>
      </c>
      <c r="D41" s="25">
        <f t="shared" si="7"/>
        <v>16</v>
      </c>
      <c r="E41" s="24" t="str">
        <f t="shared" si="6"/>
        <v>BARCELONA</v>
      </c>
      <c r="F41" s="24">
        <f t="shared" si="8"/>
        <v>67693385.065285698</v>
      </c>
      <c r="G41" s="24">
        <f t="shared" si="9"/>
        <v>67756258.43400602</v>
      </c>
    </row>
    <row r="42" spans="1:9" x14ac:dyDescent="0.25">
      <c r="A42" s="24" t="str">
        <f t="shared" si="5"/>
        <v>AVILÉS</v>
      </c>
      <c r="B42" s="25">
        <f t="shared" si="3"/>
        <v>5146026.4390000002</v>
      </c>
      <c r="C42" s="25">
        <f t="shared" si="4"/>
        <v>5024862.8670000006</v>
      </c>
      <c r="D42" s="25">
        <f t="shared" si="7"/>
        <v>17</v>
      </c>
      <c r="E42" s="24" t="str">
        <f t="shared" si="6"/>
        <v>BILBAO</v>
      </c>
      <c r="F42" s="24">
        <f t="shared" si="8"/>
        <v>35561022</v>
      </c>
      <c r="G42" s="24">
        <f t="shared" si="9"/>
        <v>35695400.5</v>
      </c>
    </row>
    <row r="43" spans="1:9" x14ac:dyDescent="0.25">
      <c r="A43" s="24" t="str">
        <f t="shared" si="5"/>
        <v>BAHÍA DE ALGECIRAS</v>
      </c>
      <c r="B43" s="25">
        <f t="shared" si="3"/>
        <v>109415051.90799922</v>
      </c>
      <c r="C43" s="25">
        <f t="shared" si="4"/>
        <v>107361029.17399999</v>
      </c>
      <c r="D43" s="25">
        <f t="shared" si="7"/>
        <v>1</v>
      </c>
      <c r="E43" s="24" t="str">
        <f t="shared" si="6"/>
        <v>CARTAGENA</v>
      </c>
      <c r="F43" s="24">
        <f t="shared" si="8"/>
        <v>34282140.571000002</v>
      </c>
      <c r="G43" s="24">
        <f t="shared" si="9"/>
        <v>33941689.924000002</v>
      </c>
    </row>
    <row r="44" spans="1:9" x14ac:dyDescent="0.25">
      <c r="A44" s="24" t="str">
        <f t="shared" si="5"/>
        <v>BAHÍA DE CÁDIZ</v>
      </c>
      <c r="B44" s="25">
        <f t="shared" si="3"/>
        <v>4443392.0089999996</v>
      </c>
      <c r="C44" s="25">
        <f t="shared" si="4"/>
        <v>3955515.1968200002</v>
      </c>
      <c r="D44" s="25">
        <f t="shared" si="7"/>
        <v>18</v>
      </c>
      <c r="E44" s="24" t="str">
        <f t="shared" si="6"/>
        <v>HUELVA</v>
      </c>
      <c r="F44" s="24">
        <f t="shared" si="8"/>
        <v>33813726.098999999</v>
      </c>
      <c r="G44" s="24">
        <f t="shared" si="9"/>
        <v>32966863.602000002</v>
      </c>
    </row>
    <row r="45" spans="1:9" x14ac:dyDescent="0.25">
      <c r="A45" s="24" t="str">
        <f t="shared" si="5"/>
        <v>BALEARES</v>
      </c>
      <c r="B45" s="25">
        <f t="shared" si="3"/>
        <v>16812166.835000001</v>
      </c>
      <c r="C45" s="25">
        <f t="shared" si="4"/>
        <v>16453612.717</v>
      </c>
      <c r="D45" s="25">
        <f t="shared" si="7"/>
        <v>11</v>
      </c>
      <c r="E45" s="24" t="str">
        <f t="shared" si="6"/>
        <v>TARRAGONA</v>
      </c>
      <c r="F45" s="24">
        <f t="shared" si="8"/>
        <v>32802075.443</v>
      </c>
      <c r="G45" s="24">
        <f t="shared" si="9"/>
        <v>32084325.432999998</v>
      </c>
    </row>
    <row r="46" spans="1:9" x14ac:dyDescent="0.25">
      <c r="A46" s="24" t="str">
        <f t="shared" si="5"/>
        <v>BARCELONA</v>
      </c>
      <c r="B46" s="25">
        <f t="shared" si="3"/>
        <v>67693385.065285698</v>
      </c>
      <c r="C46" s="25">
        <f t="shared" si="4"/>
        <v>67756258.43400602</v>
      </c>
      <c r="D46" s="25">
        <f t="shared" si="7"/>
        <v>3</v>
      </c>
      <c r="E46" s="24" t="str">
        <f t="shared" si="6"/>
        <v>LAS PALMAS</v>
      </c>
      <c r="F46" s="24">
        <f t="shared" si="8"/>
        <v>26690343.228999998</v>
      </c>
      <c r="G46" s="24">
        <f t="shared" si="9"/>
        <v>26974184.219999999</v>
      </c>
    </row>
    <row r="47" spans="1:9" x14ac:dyDescent="0.25">
      <c r="A47" s="24" t="str">
        <f t="shared" si="5"/>
        <v>BILBAO</v>
      </c>
      <c r="B47" s="25">
        <f t="shared" si="3"/>
        <v>35561022</v>
      </c>
      <c r="C47" s="25">
        <f t="shared" si="4"/>
        <v>35695400.5</v>
      </c>
      <c r="D47" s="25">
        <f t="shared" si="7"/>
        <v>4</v>
      </c>
      <c r="E47" s="24" t="str">
        <f t="shared" si="6"/>
        <v>CASTELLÓN</v>
      </c>
      <c r="F47" s="24">
        <f t="shared" si="8"/>
        <v>20720851.922000036</v>
      </c>
      <c r="G47" s="24">
        <f t="shared" si="9"/>
        <v>21137627.151999999</v>
      </c>
    </row>
    <row r="48" spans="1:9" x14ac:dyDescent="0.25">
      <c r="A48" s="24" t="str">
        <f t="shared" si="5"/>
        <v>CARTAGENA</v>
      </c>
      <c r="B48" s="25">
        <f t="shared" si="3"/>
        <v>34282140.571000002</v>
      </c>
      <c r="C48" s="25">
        <f t="shared" si="4"/>
        <v>33941689.924000002</v>
      </c>
      <c r="D48" s="25">
        <f t="shared" si="7"/>
        <v>5</v>
      </c>
      <c r="E48" s="24" t="str">
        <f t="shared" si="6"/>
        <v>GIJÓN</v>
      </c>
      <c r="F48" s="24">
        <f t="shared" si="8"/>
        <v>17392019.008000001</v>
      </c>
      <c r="G48" s="24">
        <f t="shared" si="9"/>
        <v>19699445.092999998</v>
      </c>
    </row>
    <row r="49" spans="1:7" x14ac:dyDescent="0.25">
      <c r="A49" s="24" t="str">
        <f t="shared" si="5"/>
        <v>CASTELLÓN</v>
      </c>
      <c r="B49" s="25">
        <f t="shared" si="3"/>
        <v>20720851.922000036</v>
      </c>
      <c r="C49" s="25">
        <f t="shared" si="4"/>
        <v>21137627.151999999</v>
      </c>
      <c r="D49" s="25">
        <f t="shared" si="7"/>
        <v>9</v>
      </c>
      <c r="E49" s="24" t="str">
        <f t="shared" si="6"/>
        <v>BALEARES</v>
      </c>
      <c r="F49" s="24">
        <f t="shared" si="8"/>
        <v>16812166.835000001</v>
      </c>
      <c r="G49" s="24">
        <f t="shared" si="9"/>
        <v>16453612.717</v>
      </c>
    </row>
    <row r="50" spans="1:7" x14ac:dyDescent="0.25">
      <c r="A50" s="24" t="str">
        <f t="shared" si="5"/>
        <v>CEUTA</v>
      </c>
      <c r="B50" s="25">
        <f t="shared" si="3"/>
        <v>2501971.6469999999</v>
      </c>
      <c r="C50" s="25">
        <f t="shared" si="4"/>
        <v>2448437.8629999999</v>
      </c>
      <c r="D50" s="25">
        <f t="shared" si="7"/>
        <v>25</v>
      </c>
      <c r="E50" s="24" t="str">
        <f t="shared" si="6"/>
        <v>A CORUÑA</v>
      </c>
      <c r="F50" s="24">
        <f t="shared" si="8"/>
        <v>13696827.740010001</v>
      </c>
      <c r="G50" s="24">
        <f t="shared" si="9"/>
        <v>15703803.264289999</v>
      </c>
    </row>
    <row r="51" spans="1:7" x14ac:dyDescent="0.25">
      <c r="A51" s="24" t="str">
        <f t="shared" si="5"/>
        <v>FERROL-SAN CIBRAO</v>
      </c>
      <c r="B51" s="25">
        <f t="shared" si="3"/>
        <v>11183383.551000001</v>
      </c>
      <c r="C51" s="25">
        <f t="shared" si="4"/>
        <v>13707822.763999999</v>
      </c>
      <c r="D51" s="25">
        <f t="shared" si="7"/>
        <v>14</v>
      </c>
      <c r="E51" s="24" t="str">
        <f t="shared" si="6"/>
        <v>SANTA CRUZ DE TENERIFE</v>
      </c>
      <c r="F51" s="24">
        <f t="shared" si="8"/>
        <v>13094033.699000001</v>
      </c>
      <c r="G51" s="24">
        <f t="shared" si="9"/>
        <v>13051755.207</v>
      </c>
    </row>
    <row r="52" spans="1:7" x14ac:dyDescent="0.25">
      <c r="A52" s="24" t="str">
        <f t="shared" si="5"/>
        <v>GIJÓN</v>
      </c>
      <c r="B52" s="25">
        <f t="shared" si="3"/>
        <v>17392019.008000001</v>
      </c>
      <c r="C52" s="25">
        <f t="shared" si="4"/>
        <v>19699445.092999998</v>
      </c>
      <c r="D52" s="25">
        <f t="shared" si="7"/>
        <v>10</v>
      </c>
      <c r="E52" s="24" t="str">
        <f t="shared" si="6"/>
        <v>FERROL-SAN CIBRAO</v>
      </c>
      <c r="F52" s="24">
        <f t="shared" si="8"/>
        <v>11183383.551000001</v>
      </c>
      <c r="G52" s="24">
        <f t="shared" si="9"/>
        <v>13707822.763999999</v>
      </c>
    </row>
    <row r="53" spans="1:7" x14ac:dyDescent="0.25">
      <c r="A53" s="24" t="str">
        <f t="shared" si="5"/>
        <v>HUELVA</v>
      </c>
      <c r="B53" s="25">
        <f t="shared" si="3"/>
        <v>33813726.098999999</v>
      </c>
      <c r="C53" s="25">
        <f t="shared" si="4"/>
        <v>32966863.602000002</v>
      </c>
      <c r="D53" s="25">
        <f t="shared" si="7"/>
        <v>6</v>
      </c>
      <c r="E53" s="24" t="str">
        <f t="shared" si="6"/>
        <v>SANTANDER</v>
      </c>
      <c r="F53" s="24">
        <f t="shared" si="8"/>
        <v>6586232.8240999999</v>
      </c>
      <c r="G53" s="24">
        <f t="shared" si="9"/>
        <v>5984391.5449999999</v>
      </c>
    </row>
    <row r="54" spans="1:7" x14ac:dyDescent="0.25">
      <c r="A54" s="24" t="str">
        <f t="shared" si="5"/>
        <v>LAS PALMAS</v>
      </c>
      <c r="B54" s="25">
        <f t="shared" si="3"/>
        <v>26690343.228999998</v>
      </c>
      <c r="C54" s="25">
        <f t="shared" si="4"/>
        <v>26974184.219999999</v>
      </c>
      <c r="D54" s="25">
        <f t="shared" si="7"/>
        <v>8</v>
      </c>
      <c r="E54" s="24" t="str">
        <f t="shared" si="6"/>
        <v>ALMERÍA</v>
      </c>
      <c r="F54" s="24">
        <f t="shared" si="8"/>
        <v>5639603.8616000004</v>
      </c>
      <c r="G54" s="24">
        <f t="shared" si="9"/>
        <v>7060554.5630000001</v>
      </c>
    </row>
    <row r="55" spans="1:7" x14ac:dyDescent="0.25">
      <c r="A55" s="24" t="str">
        <f t="shared" si="5"/>
        <v>MÁLAGA</v>
      </c>
      <c r="B55" s="25">
        <f t="shared" si="3"/>
        <v>3589995.1549999998</v>
      </c>
      <c r="C55" s="25">
        <f t="shared" si="4"/>
        <v>3320198.4079999998</v>
      </c>
      <c r="D55" s="25">
        <f t="shared" si="7"/>
        <v>21</v>
      </c>
      <c r="E55" s="24" t="str">
        <f t="shared" si="6"/>
        <v>AVILÉS</v>
      </c>
      <c r="F55" s="24">
        <f t="shared" si="8"/>
        <v>5146026.4390000002</v>
      </c>
      <c r="G55" s="24">
        <f t="shared" si="9"/>
        <v>5024862.8670000006</v>
      </c>
    </row>
    <row r="56" spans="1:7" x14ac:dyDescent="0.25">
      <c r="A56" s="24" t="str">
        <f t="shared" si="5"/>
        <v>MARÍN Y RÍA DE PONTEVEDRA</v>
      </c>
      <c r="B56" s="25">
        <f t="shared" si="3"/>
        <v>2471707.3590000002</v>
      </c>
      <c r="C56" s="25">
        <f t="shared" si="4"/>
        <v>2541732.8190000001</v>
      </c>
      <c r="D56" s="25">
        <f t="shared" si="7"/>
        <v>26</v>
      </c>
      <c r="E56" s="24" t="str">
        <f t="shared" si="6"/>
        <v>BAHÍA DE CÁDIZ</v>
      </c>
      <c r="F56" s="24">
        <f t="shared" si="8"/>
        <v>4443392.0089999996</v>
      </c>
      <c r="G56" s="24">
        <f t="shared" si="9"/>
        <v>3955515.1968200002</v>
      </c>
    </row>
    <row r="57" spans="1:7" x14ac:dyDescent="0.25">
      <c r="A57" s="24" t="str">
        <f t="shared" si="5"/>
        <v>MELILLA</v>
      </c>
      <c r="B57" s="25">
        <f t="shared" si="3"/>
        <v>863501</v>
      </c>
      <c r="C57" s="25">
        <f t="shared" si="4"/>
        <v>873527.5</v>
      </c>
      <c r="D57" s="25">
        <f t="shared" si="7"/>
        <v>28</v>
      </c>
      <c r="E57" s="24" t="str">
        <f t="shared" si="6"/>
        <v>SEVILLA</v>
      </c>
      <c r="F57" s="24">
        <f t="shared" si="8"/>
        <v>4393664</v>
      </c>
      <c r="G57" s="24">
        <f t="shared" si="9"/>
        <v>4436320</v>
      </c>
    </row>
    <row r="58" spans="1:7" x14ac:dyDescent="0.25">
      <c r="A58" s="24" t="str">
        <f t="shared" si="5"/>
        <v>MOTRIL</v>
      </c>
      <c r="B58" s="25">
        <f t="shared" si="3"/>
        <v>2775517.9649999999</v>
      </c>
      <c r="C58" s="25">
        <f t="shared" si="4"/>
        <v>2852895.6529999999</v>
      </c>
      <c r="D58" s="25">
        <f t="shared" si="7"/>
        <v>24</v>
      </c>
      <c r="E58" s="24" t="str">
        <f t="shared" si="6"/>
        <v>VIGO</v>
      </c>
      <c r="F58" s="24">
        <f t="shared" si="8"/>
        <v>4387209.375</v>
      </c>
      <c r="G58" s="24">
        <f t="shared" si="9"/>
        <v>4362464.9423600109</v>
      </c>
    </row>
    <row r="59" spans="1:7" x14ac:dyDescent="0.25">
      <c r="A59" s="24" t="str">
        <f t="shared" si="5"/>
        <v>PASAIA</v>
      </c>
      <c r="B59" s="25">
        <f t="shared" si="3"/>
        <v>3244922.2570000002</v>
      </c>
      <c r="C59" s="25">
        <f t="shared" si="4"/>
        <v>3138321.1</v>
      </c>
      <c r="D59" s="25">
        <f t="shared" si="7"/>
        <v>22</v>
      </c>
      <c r="E59" s="24" t="str">
        <f t="shared" si="6"/>
        <v>MÁLAGA</v>
      </c>
      <c r="F59" s="24">
        <f t="shared" si="8"/>
        <v>3589995.1549999998</v>
      </c>
      <c r="G59" s="24">
        <f t="shared" si="9"/>
        <v>3320198.4079999998</v>
      </c>
    </row>
    <row r="60" spans="1:7" x14ac:dyDescent="0.25">
      <c r="A60" s="24" t="str">
        <f t="shared" si="5"/>
        <v>SANTA CRUZ DE TENERIFE</v>
      </c>
      <c r="B60" s="25">
        <f t="shared" si="3"/>
        <v>13094033.699000001</v>
      </c>
      <c r="C60" s="25">
        <f t="shared" si="4"/>
        <v>13051755.207</v>
      </c>
      <c r="D60" s="25">
        <f t="shared" si="7"/>
        <v>13</v>
      </c>
      <c r="E60" s="24" t="str">
        <f t="shared" si="6"/>
        <v>PASAIA</v>
      </c>
      <c r="F60" s="24">
        <f t="shared" si="8"/>
        <v>3244922.2570000002</v>
      </c>
      <c r="G60" s="24">
        <f t="shared" si="9"/>
        <v>3138321.1</v>
      </c>
    </row>
    <row r="61" spans="1:7" x14ac:dyDescent="0.25">
      <c r="A61" s="24" t="str">
        <f t="shared" si="5"/>
        <v>SANTANDER</v>
      </c>
      <c r="B61" s="25">
        <f t="shared" si="3"/>
        <v>6586232.8240999999</v>
      </c>
      <c r="C61" s="25">
        <f t="shared" si="4"/>
        <v>5984391.5449999999</v>
      </c>
      <c r="D61" s="25">
        <f t="shared" si="7"/>
        <v>15</v>
      </c>
      <c r="E61" s="24" t="str">
        <f t="shared" si="6"/>
        <v>ALICANTE</v>
      </c>
      <c r="F61" s="24">
        <f t="shared" si="8"/>
        <v>2919012.4690000005</v>
      </c>
      <c r="G61" s="24">
        <f t="shared" si="9"/>
        <v>3191163.4319999996</v>
      </c>
    </row>
    <row r="62" spans="1:7" x14ac:dyDescent="0.25">
      <c r="A62" s="24" t="str">
        <f t="shared" si="5"/>
        <v>SEVILLA</v>
      </c>
      <c r="B62" s="25">
        <f t="shared" si="3"/>
        <v>4393664</v>
      </c>
      <c r="C62" s="25">
        <f t="shared" si="4"/>
        <v>4436320</v>
      </c>
      <c r="D62" s="25">
        <f t="shared" si="7"/>
        <v>19</v>
      </c>
      <c r="E62" s="24" t="str">
        <f t="shared" si="6"/>
        <v>MOTRIL</v>
      </c>
      <c r="F62" s="24">
        <f t="shared" si="8"/>
        <v>2775517.9649999999</v>
      </c>
      <c r="G62" s="24">
        <f t="shared" si="9"/>
        <v>2852895.6529999999</v>
      </c>
    </row>
    <row r="63" spans="1:7" x14ac:dyDescent="0.25">
      <c r="A63" s="24" t="str">
        <f t="shared" si="5"/>
        <v>TARRAGONA</v>
      </c>
      <c r="B63" s="25">
        <f t="shared" si="3"/>
        <v>32802075.443</v>
      </c>
      <c r="C63" s="25">
        <f t="shared" si="4"/>
        <v>32084325.432999998</v>
      </c>
      <c r="D63" s="25">
        <f t="shared" si="7"/>
        <v>7</v>
      </c>
      <c r="E63" s="24" t="str">
        <f t="shared" si="6"/>
        <v>CEUTA</v>
      </c>
      <c r="F63" s="24">
        <f t="shared" si="8"/>
        <v>2501971.6469999999</v>
      </c>
      <c r="G63" s="24">
        <f t="shared" si="9"/>
        <v>2448437.8629999999</v>
      </c>
    </row>
    <row r="64" spans="1:7" x14ac:dyDescent="0.25">
      <c r="A64" s="24" t="str">
        <f t="shared" si="5"/>
        <v>VALENCIA</v>
      </c>
      <c r="B64" s="25">
        <f t="shared" si="3"/>
        <v>81063554.662</v>
      </c>
      <c r="C64" s="25">
        <f t="shared" si="4"/>
        <v>76621101.393999994</v>
      </c>
      <c r="D64" s="25">
        <f t="shared" si="7"/>
        <v>2</v>
      </c>
      <c r="E64" s="24" t="str">
        <f t="shared" si="6"/>
        <v>MARÍN Y RÍA DE PONTEVEDRA</v>
      </c>
      <c r="F64" s="24">
        <f t="shared" si="8"/>
        <v>2471707.3590000002</v>
      </c>
      <c r="G64" s="24">
        <f t="shared" si="9"/>
        <v>2541732.8190000001</v>
      </c>
    </row>
    <row r="65" spans="1:7" x14ac:dyDescent="0.25">
      <c r="A65" s="24" t="str">
        <f t="shared" si="5"/>
        <v>VIGO</v>
      </c>
      <c r="B65" s="25">
        <f t="shared" si="3"/>
        <v>4387209.375</v>
      </c>
      <c r="C65" s="25">
        <f t="shared" si="4"/>
        <v>4362464.9423600109</v>
      </c>
      <c r="D65" s="25">
        <f t="shared" si="7"/>
        <v>20</v>
      </c>
      <c r="E65" s="24" t="str">
        <f t="shared" si="6"/>
        <v>VILAGARCÍA</v>
      </c>
      <c r="F65" s="24">
        <f t="shared" si="8"/>
        <v>1320702</v>
      </c>
      <c r="G65" s="24">
        <f t="shared" si="9"/>
        <v>1211306</v>
      </c>
    </row>
    <row r="66" spans="1:7" x14ac:dyDescent="0.25">
      <c r="A66" s="24" t="str">
        <f t="shared" si="5"/>
        <v>VILAGARCÍA</v>
      </c>
      <c r="B66" s="25">
        <f t="shared" si="3"/>
        <v>1320702</v>
      </c>
      <c r="C66" s="25">
        <f t="shared" si="4"/>
        <v>1211306</v>
      </c>
      <c r="D66" s="25">
        <f t="shared" si="7"/>
        <v>27</v>
      </c>
      <c r="E66" s="24" t="str">
        <f t="shared" si="6"/>
        <v>MELILLA</v>
      </c>
      <c r="F66" s="24">
        <f t="shared" si="8"/>
        <v>863501</v>
      </c>
      <c r="G66" s="24">
        <f t="shared" si="9"/>
        <v>873527.5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7"/>
      <c r="B68" s="57"/>
      <c r="C68" s="57"/>
      <c r="D68" s="57"/>
      <c r="E68" s="57"/>
      <c r="F68" s="5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111</v>
      </c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1075221</v>
      </c>
      <c r="C7" s="72">
        <v>1064760</v>
      </c>
      <c r="D7" s="18">
        <v>15292088</v>
      </c>
      <c r="E7" s="72">
        <v>13451055</v>
      </c>
      <c r="F7" s="10">
        <f>((E7*100)/D7)-100</f>
        <v>-12.039121145523097</v>
      </c>
      <c r="G7" s="1"/>
      <c r="H7" s="1"/>
      <c r="I7" s="1"/>
    </row>
    <row r="8" spans="1:12" x14ac:dyDescent="0.25">
      <c r="A8" s="11" t="s">
        <v>31</v>
      </c>
      <c r="B8" s="19">
        <v>259075</v>
      </c>
      <c r="C8" s="73">
        <v>259685</v>
      </c>
      <c r="D8" s="19">
        <v>3161348.5599999996</v>
      </c>
      <c r="E8" s="73">
        <v>2896152.8600000003</v>
      </c>
      <c r="F8" s="12">
        <f t="shared" ref="F8:F34" si="0">((E8*100)/D8)-100</f>
        <v>-8.3886890346567498</v>
      </c>
      <c r="G8" s="1"/>
      <c r="H8" s="1"/>
      <c r="I8" s="1"/>
    </row>
    <row r="9" spans="1:12" x14ac:dyDescent="0.25">
      <c r="A9" s="9" t="s">
        <v>139</v>
      </c>
      <c r="B9" s="18">
        <v>375246</v>
      </c>
      <c r="C9" s="72">
        <v>360049</v>
      </c>
      <c r="D9" s="18">
        <v>6965332</v>
      </c>
      <c r="E9" s="72">
        <v>5557531</v>
      </c>
      <c r="F9" s="10">
        <f t="shared" si="0"/>
        <v>-20.211541962393184</v>
      </c>
      <c r="G9" s="1"/>
      <c r="H9" s="1"/>
      <c r="I9" s="1"/>
    </row>
    <row r="10" spans="1:12" x14ac:dyDescent="0.25">
      <c r="A10" s="11" t="s">
        <v>141</v>
      </c>
      <c r="B10" s="19">
        <v>487606</v>
      </c>
      <c r="C10" s="73">
        <v>405886</v>
      </c>
      <c r="D10" s="19">
        <v>4967563.9000000004</v>
      </c>
      <c r="E10" s="73">
        <v>5087740</v>
      </c>
      <c r="F10" s="12">
        <f t="shared" si="0"/>
        <v>2.4192159863308405</v>
      </c>
      <c r="G10" s="1"/>
      <c r="H10" s="1"/>
      <c r="I10" s="1"/>
    </row>
    <row r="11" spans="1:12" x14ac:dyDescent="0.25">
      <c r="A11" s="9" t="s">
        <v>142</v>
      </c>
      <c r="B11" s="18">
        <v>8295572</v>
      </c>
      <c r="C11" s="72">
        <v>8087948</v>
      </c>
      <c r="D11" s="18">
        <v>102543929.31999999</v>
      </c>
      <c r="E11" s="72">
        <v>104882050.58799922</v>
      </c>
      <c r="F11" s="10">
        <f t="shared" si="0"/>
        <v>2.2801167104713329</v>
      </c>
      <c r="G11" s="1"/>
      <c r="H11" s="1"/>
      <c r="I11" s="1"/>
    </row>
    <row r="12" spans="1:12" x14ac:dyDescent="0.25">
      <c r="A12" s="11" t="s">
        <v>143</v>
      </c>
      <c r="B12" s="19">
        <v>317396</v>
      </c>
      <c r="C12" s="73">
        <v>488250</v>
      </c>
      <c r="D12" s="19">
        <v>3838664</v>
      </c>
      <c r="E12" s="73">
        <v>4342232</v>
      </c>
      <c r="F12" s="12">
        <f t="shared" si="0"/>
        <v>13.118314080107041</v>
      </c>
      <c r="G12" s="1"/>
      <c r="H12" s="1"/>
      <c r="I12" s="1"/>
    </row>
    <row r="13" spans="1:12" x14ac:dyDescent="0.25">
      <c r="A13" s="9" t="s">
        <v>32</v>
      </c>
      <c r="B13" s="18">
        <v>1045025</v>
      </c>
      <c r="C13" s="72">
        <v>975077</v>
      </c>
      <c r="D13" s="18">
        <v>16206802.4</v>
      </c>
      <c r="E13" s="72">
        <v>16523691</v>
      </c>
      <c r="F13" s="10">
        <f t="shared" si="0"/>
        <v>1.9552814440435213</v>
      </c>
      <c r="G13" s="1"/>
      <c r="H13" s="1"/>
      <c r="I13" s="1"/>
    </row>
    <row r="14" spans="1:12" x14ac:dyDescent="0.25">
      <c r="A14" s="11" t="s">
        <v>33</v>
      </c>
      <c r="B14" s="19">
        <v>5557081</v>
      </c>
      <c r="C14" s="73">
        <v>4880929</v>
      </c>
      <c r="D14" s="19">
        <v>65895125.232316017</v>
      </c>
      <c r="E14" s="73">
        <v>65958084.8862857</v>
      </c>
      <c r="F14" s="12">
        <f t="shared" si="0"/>
        <v>9.5545237599466759E-2</v>
      </c>
      <c r="G14" s="1"/>
      <c r="H14" s="1"/>
      <c r="I14" s="1"/>
    </row>
    <row r="15" spans="1:12" x14ac:dyDescent="0.25">
      <c r="A15" s="9" t="s">
        <v>34</v>
      </c>
      <c r="B15" s="18">
        <v>2782323</v>
      </c>
      <c r="C15" s="72">
        <v>2855960</v>
      </c>
      <c r="D15" s="18">
        <v>35583489.5</v>
      </c>
      <c r="E15" s="72">
        <v>35446290</v>
      </c>
      <c r="F15" s="10">
        <f t="shared" si="0"/>
        <v>-0.38557067316290272</v>
      </c>
      <c r="G15" s="1"/>
      <c r="H15" s="1"/>
      <c r="I15" s="1"/>
    </row>
    <row r="16" spans="1:12" x14ac:dyDescent="0.25">
      <c r="A16" s="11" t="s">
        <v>35</v>
      </c>
      <c r="B16" s="19">
        <v>3029756</v>
      </c>
      <c r="C16" s="73">
        <v>3005561</v>
      </c>
      <c r="D16" s="19">
        <v>33733288</v>
      </c>
      <c r="E16" s="73">
        <v>34098945</v>
      </c>
      <c r="F16" s="12">
        <f t="shared" si="0"/>
        <v>1.083964895446897</v>
      </c>
      <c r="G16" s="1"/>
      <c r="H16" s="1"/>
      <c r="I16" s="1"/>
    </row>
    <row r="17" spans="1:9" x14ac:dyDescent="0.25">
      <c r="A17" s="9" t="s">
        <v>144</v>
      </c>
      <c r="B17" s="18">
        <v>1727987</v>
      </c>
      <c r="C17" s="72">
        <v>1553018</v>
      </c>
      <c r="D17" s="18">
        <v>21107757</v>
      </c>
      <c r="E17" s="72">
        <v>20697211.143000036</v>
      </c>
      <c r="F17" s="10">
        <f t="shared" si="0"/>
        <v>-1.9449999211188782</v>
      </c>
      <c r="G17" s="1"/>
      <c r="H17" s="1"/>
      <c r="I17" s="1"/>
    </row>
    <row r="18" spans="1:9" x14ac:dyDescent="0.25">
      <c r="A18" s="11" t="s">
        <v>36</v>
      </c>
      <c r="B18" s="19">
        <v>117777</v>
      </c>
      <c r="C18" s="73">
        <v>134801</v>
      </c>
      <c r="D18" s="19">
        <v>1711404</v>
      </c>
      <c r="E18" s="73">
        <v>1729387</v>
      </c>
      <c r="F18" s="12">
        <f t="shared" si="0"/>
        <v>1.0507746855797961</v>
      </c>
      <c r="G18" s="1"/>
      <c r="H18" s="1"/>
      <c r="I18" s="1"/>
    </row>
    <row r="19" spans="1:9" x14ac:dyDescent="0.25">
      <c r="A19" s="9" t="s">
        <v>37</v>
      </c>
      <c r="B19" s="18">
        <v>1524157</v>
      </c>
      <c r="C19" s="72">
        <v>960627</v>
      </c>
      <c r="D19" s="18">
        <v>13674677.859999999</v>
      </c>
      <c r="E19" s="72">
        <v>11169568</v>
      </c>
      <c r="F19" s="10">
        <f t="shared" si="0"/>
        <v>-18.319333629991633</v>
      </c>
      <c r="G19" s="1"/>
      <c r="H19" s="1"/>
      <c r="I19" s="1"/>
    </row>
    <row r="20" spans="1:9" x14ac:dyDescent="0.25">
      <c r="A20" s="11" t="s">
        <v>145</v>
      </c>
      <c r="B20" s="19">
        <v>1848225</v>
      </c>
      <c r="C20" s="73">
        <v>1022967</v>
      </c>
      <c r="D20" s="19">
        <v>19653524</v>
      </c>
      <c r="E20" s="73">
        <v>17370929</v>
      </c>
      <c r="F20" s="12">
        <f t="shared" si="0"/>
        <v>-11.614176673862659</v>
      </c>
      <c r="G20" s="1"/>
      <c r="H20" s="1"/>
      <c r="I20" s="1"/>
    </row>
    <row r="21" spans="1:9" x14ac:dyDescent="0.25">
      <c r="A21" s="9" t="s">
        <v>38</v>
      </c>
      <c r="B21" s="18">
        <v>3133473</v>
      </c>
      <c r="C21" s="72">
        <v>2516728</v>
      </c>
      <c r="D21" s="18">
        <v>32767083.600000001</v>
      </c>
      <c r="E21" s="72">
        <v>33576756</v>
      </c>
      <c r="F21" s="10">
        <f t="shared" si="0"/>
        <v>2.4709931768233417</v>
      </c>
      <c r="G21" s="1"/>
      <c r="H21" s="1"/>
      <c r="I21" s="1"/>
    </row>
    <row r="22" spans="1:9" x14ac:dyDescent="0.25">
      <c r="A22" s="11" t="s">
        <v>59</v>
      </c>
      <c r="B22" s="19">
        <v>2146705</v>
      </c>
      <c r="C22" s="73">
        <v>2073063</v>
      </c>
      <c r="D22" s="19">
        <v>24342597</v>
      </c>
      <c r="E22" s="73">
        <v>24169380</v>
      </c>
      <c r="F22" s="12">
        <f t="shared" si="0"/>
        <v>-0.71157978748118467</v>
      </c>
      <c r="G22" s="1"/>
      <c r="H22" s="1"/>
      <c r="I22" s="1"/>
    </row>
    <row r="23" spans="1:9" x14ac:dyDescent="0.25">
      <c r="A23" s="9" t="s">
        <v>146</v>
      </c>
      <c r="B23" s="18">
        <v>444745</v>
      </c>
      <c r="C23" s="72">
        <v>355268</v>
      </c>
      <c r="D23" s="18">
        <v>3221957.5</v>
      </c>
      <c r="E23" s="72">
        <v>3486143</v>
      </c>
      <c r="F23" s="10">
        <f t="shared" si="0"/>
        <v>8.1995339789553441</v>
      </c>
      <c r="G23" s="1"/>
      <c r="H23" s="1"/>
      <c r="I23" s="1"/>
    </row>
    <row r="24" spans="1:9" x14ac:dyDescent="0.25">
      <c r="A24" s="11" t="s">
        <v>148</v>
      </c>
      <c r="B24" s="19">
        <v>245957</v>
      </c>
      <c r="C24" s="73">
        <v>260223</v>
      </c>
      <c r="D24" s="19">
        <v>2514089</v>
      </c>
      <c r="E24" s="73">
        <v>2438486</v>
      </c>
      <c r="F24" s="12">
        <f t="shared" si="0"/>
        <v>-3.0071727770973951</v>
      </c>
      <c r="G24" s="1"/>
      <c r="H24" s="1"/>
      <c r="I24" s="1"/>
    </row>
    <row r="25" spans="1:9" x14ac:dyDescent="0.25">
      <c r="A25" s="9" t="s">
        <v>39</v>
      </c>
      <c r="B25" s="18">
        <v>63598</v>
      </c>
      <c r="C25" s="72">
        <v>63728</v>
      </c>
      <c r="D25" s="18">
        <v>868060.5</v>
      </c>
      <c r="E25" s="72">
        <v>858875</v>
      </c>
      <c r="F25" s="10">
        <f t="shared" si="0"/>
        <v>-1.0581635727002947</v>
      </c>
      <c r="G25" s="1"/>
      <c r="H25" s="1"/>
      <c r="I25" s="1"/>
    </row>
    <row r="26" spans="1:9" x14ac:dyDescent="0.25">
      <c r="A26" s="11" t="s">
        <v>40</v>
      </c>
      <c r="B26" s="19">
        <v>221343</v>
      </c>
      <c r="C26" s="73">
        <v>240735</v>
      </c>
      <c r="D26" s="19">
        <v>2819870</v>
      </c>
      <c r="E26" s="73">
        <v>2737001</v>
      </c>
      <c r="F26" s="12">
        <f t="shared" si="0"/>
        <v>-2.9387524956824222</v>
      </c>
      <c r="G26" s="1"/>
      <c r="H26" s="1"/>
      <c r="I26" s="1"/>
    </row>
    <row r="27" spans="1:9" x14ac:dyDescent="0.25">
      <c r="A27" s="9" t="s">
        <v>41</v>
      </c>
      <c r="B27" s="18">
        <v>268166</v>
      </c>
      <c r="C27" s="72">
        <v>331393</v>
      </c>
      <c r="D27" s="18">
        <v>3088596</v>
      </c>
      <c r="E27" s="72">
        <v>3197923</v>
      </c>
      <c r="F27" s="10">
        <f t="shared" si="0"/>
        <v>3.5396989441157132</v>
      </c>
      <c r="G27" s="1"/>
      <c r="H27" s="1"/>
      <c r="I27" s="1"/>
    </row>
    <row r="28" spans="1:9" x14ac:dyDescent="0.25">
      <c r="A28" s="11" t="s">
        <v>42</v>
      </c>
      <c r="B28" s="19">
        <v>1008671</v>
      </c>
      <c r="C28" s="73">
        <v>1250815</v>
      </c>
      <c r="D28" s="19">
        <v>12360184.4</v>
      </c>
      <c r="E28" s="73">
        <v>12441160</v>
      </c>
      <c r="F28" s="12">
        <f t="shared" si="0"/>
        <v>0.65513262083695167</v>
      </c>
      <c r="G28" s="1"/>
      <c r="H28" s="1"/>
      <c r="I28" s="1"/>
    </row>
    <row r="29" spans="1:9" x14ac:dyDescent="0.25">
      <c r="A29" s="9" t="s">
        <v>43</v>
      </c>
      <c r="B29" s="18">
        <v>509491</v>
      </c>
      <c r="C29" s="72">
        <v>506531</v>
      </c>
      <c r="D29" s="18">
        <v>5957115</v>
      </c>
      <c r="E29" s="72">
        <v>6556928</v>
      </c>
      <c r="F29" s="10">
        <f t="shared" si="0"/>
        <v>10.068850441866573</v>
      </c>
      <c r="G29" s="1"/>
      <c r="H29" s="1"/>
      <c r="I29" s="1"/>
    </row>
    <row r="30" spans="1:9" x14ac:dyDescent="0.25">
      <c r="A30" s="11" t="s">
        <v>44</v>
      </c>
      <c r="B30" s="19">
        <v>495142</v>
      </c>
      <c r="C30" s="73">
        <v>406045</v>
      </c>
      <c r="D30" s="19">
        <v>4413448</v>
      </c>
      <c r="E30" s="73">
        <v>4356465</v>
      </c>
      <c r="F30" s="12">
        <f t="shared" si="0"/>
        <v>-1.2911220433547612</v>
      </c>
      <c r="G30" s="1"/>
      <c r="H30" s="1"/>
      <c r="I30" s="1"/>
    </row>
    <row r="31" spans="1:9" x14ac:dyDescent="0.25">
      <c r="A31" s="9" t="s">
        <v>45</v>
      </c>
      <c r="B31" s="18">
        <v>3024761</v>
      </c>
      <c r="C31" s="72">
        <v>2355557</v>
      </c>
      <c r="D31" s="18">
        <v>32001014</v>
      </c>
      <c r="E31" s="72">
        <v>32707994</v>
      </c>
      <c r="F31" s="10">
        <f t="shared" si="0"/>
        <v>2.2092424946284552</v>
      </c>
      <c r="G31" s="1"/>
      <c r="H31" s="1"/>
      <c r="I31" s="1"/>
    </row>
    <row r="32" spans="1:9" x14ac:dyDescent="0.25">
      <c r="A32" s="11" t="s">
        <v>46</v>
      </c>
      <c r="B32" s="19">
        <v>6391376</v>
      </c>
      <c r="C32" s="73">
        <v>6145320</v>
      </c>
      <c r="D32" s="19">
        <v>76425510</v>
      </c>
      <c r="E32" s="73">
        <v>80727739</v>
      </c>
      <c r="F32" s="12">
        <f t="shared" si="0"/>
        <v>5.6293101609658862</v>
      </c>
      <c r="G32" s="1"/>
      <c r="H32" s="1"/>
      <c r="I32" s="1"/>
    </row>
    <row r="33" spans="1:9" x14ac:dyDescent="0.25">
      <c r="A33" s="9" t="s">
        <v>47</v>
      </c>
      <c r="B33" s="18">
        <v>314774</v>
      </c>
      <c r="C33" s="72">
        <v>349338</v>
      </c>
      <c r="D33" s="18">
        <v>4135848.7860000101</v>
      </c>
      <c r="E33" s="72">
        <v>4164544</v>
      </c>
      <c r="F33" s="10">
        <f t="shared" si="0"/>
        <v>0.69381680725669526</v>
      </c>
      <c r="G33" s="1"/>
      <c r="H33" s="1"/>
      <c r="I33" s="1"/>
    </row>
    <row r="34" spans="1:9" x14ac:dyDescent="0.25">
      <c r="A34" s="11" t="s">
        <v>147</v>
      </c>
      <c r="B34" s="19">
        <v>100451</v>
      </c>
      <c r="C34" s="73">
        <v>108723</v>
      </c>
      <c r="D34" s="19">
        <v>1207577</v>
      </c>
      <c r="E34" s="73">
        <v>1315419</v>
      </c>
      <c r="F34" s="12">
        <f t="shared" si="0"/>
        <v>8.9304450151004886</v>
      </c>
      <c r="G34" s="1"/>
      <c r="H34" s="1"/>
      <c r="I34" s="1"/>
    </row>
    <row r="35" spans="1:9" x14ac:dyDescent="0.25">
      <c r="A35" s="13" t="s">
        <v>48</v>
      </c>
      <c r="B35" s="14">
        <f>SUM(B7:B34)</f>
        <v>46811100</v>
      </c>
      <c r="C35" s="76">
        <v>43018985</v>
      </c>
      <c r="D35" s="14">
        <f t="shared" ref="D35:E35" si="1">SUM(D7:D34)</f>
        <v>550457944.55831599</v>
      </c>
      <c r="E35" s="14">
        <f t="shared" si="1"/>
        <v>551945680.47728491</v>
      </c>
      <c r="F35" s="15">
        <f t="shared" ref="F35" si="2">((E35*100)/D35)-100</f>
        <v>0.27027240385505991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13451055</v>
      </c>
      <c r="C39" s="25">
        <f t="shared" si="4"/>
        <v>15292088</v>
      </c>
      <c r="D39" s="25">
        <f>_xlfn.RANK.EQ(B39,$B$39:$B$66)+COUNTIF($B$39:$B$66,B39)-1</f>
        <v>12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104882050.58799922</v>
      </c>
      <c r="G39" s="24">
        <f>LOOKUP(E39,$A$39:$A$66,$C$39:$C$66)</f>
        <v>102543929.31999999</v>
      </c>
    </row>
    <row r="40" spans="1:9" x14ac:dyDescent="0.25">
      <c r="A40" s="24" t="str">
        <f t="shared" si="5"/>
        <v>ALICANTE</v>
      </c>
      <c r="B40" s="25">
        <f t="shared" si="3"/>
        <v>2896152.8600000003</v>
      </c>
      <c r="C40" s="25">
        <f t="shared" si="4"/>
        <v>3161348.5599999996</v>
      </c>
      <c r="D40" s="25">
        <f t="shared" ref="D40:D66" si="7">_xlfn.RANK.EQ(B40,$B$39:$B$66)+COUNTIF($B$39:$B$66,B40)-1</f>
        <v>23</v>
      </c>
      <c r="E40" s="24" t="str">
        <f t="shared" si="6"/>
        <v>VALENCIA</v>
      </c>
      <c r="F40" s="24">
        <f t="shared" ref="F40:F55" si="8">LOOKUP(E40,$A$39:$A$66,$B$39:$B$66)</f>
        <v>80727739</v>
      </c>
      <c r="G40" s="24">
        <f t="shared" ref="G40:G66" si="9">LOOKUP(E40,$A$39:$A$66,$C$39:$C$66)</f>
        <v>76425510</v>
      </c>
    </row>
    <row r="41" spans="1:9" x14ac:dyDescent="0.25">
      <c r="A41" s="24" t="str">
        <f t="shared" si="5"/>
        <v>ALMERÍA</v>
      </c>
      <c r="B41" s="25">
        <f t="shared" si="3"/>
        <v>5557531</v>
      </c>
      <c r="C41" s="25">
        <f t="shared" si="4"/>
        <v>6965332</v>
      </c>
      <c r="D41" s="25">
        <f t="shared" si="7"/>
        <v>16</v>
      </c>
      <c r="E41" s="24" t="str">
        <f t="shared" si="6"/>
        <v>BARCELONA</v>
      </c>
      <c r="F41" s="24">
        <f t="shared" si="8"/>
        <v>65958084.8862857</v>
      </c>
      <c r="G41" s="24">
        <f t="shared" si="9"/>
        <v>65895125.232316017</v>
      </c>
    </row>
    <row r="42" spans="1:9" x14ac:dyDescent="0.25">
      <c r="A42" s="24" t="str">
        <f t="shared" si="5"/>
        <v>AVILÉS</v>
      </c>
      <c r="B42" s="25">
        <f t="shared" si="3"/>
        <v>5087740</v>
      </c>
      <c r="C42" s="25">
        <f t="shared" si="4"/>
        <v>4967563.9000000004</v>
      </c>
      <c r="D42" s="25">
        <f t="shared" si="7"/>
        <v>17</v>
      </c>
      <c r="E42" s="24" t="str">
        <f t="shared" si="6"/>
        <v>BILBAO</v>
      </c>
      <c r="F42" s="24">
        <f t="shared" si="8"/>
        <v>35446290</v>
      </c>
      <c r="G42" s="24">
        <f t="shared" si="9"/>
        <v>35583489.5</v>
      </c>
    </row>
    <row r="43" spans="1:9" x14ac:dyDescent="0.25">
      <c r="A43" s="24" t="str">
        <f t="shared" si="5"/>
        <v>BAHÍA DE ALGECIRAS</v>
      </c>
      <c r="B43" s="25">
        <f t="shared" si="3"/>
        <v>104882050.58799922</v>
      </c>
      <c r="C43" s="25">
        <f t="shared" si="4"/>
        <v>102543929.31999999</v>
      </c>
      <c r="D43" s="25">
        <f t="shared" si="7"/>
        <v>1</v>
      </c>
      <c r="E43" s="24" t="str">
        <f t="shared" si="6"/>
        <v>CARTAGENA</v>
      </c>
      <c r="F43" s="24">
        <f t="shared" si="8"/>
        <v>34098945</v>
      </c>
      <c r="G43" s="24">
        <f t="shared" si="9"/>
        <v>33733288</v>
      </c>
    </row>
    <row r="44" spans="1:9" x14ac:dyDescent="0.25">
      <c r="A44" s="24" t="str">
        <f t="shared" si="5"/>
        <v>BAHÍA DE CÁDIZ</v>
      </c>
      <c r="B44" s="25">
        <f t="shared" si="3"/>
        <v>4342232</v>
      </c>
      <c r="C44" s="25">
        <f t="shared" si="4"/>
        <v>3838664</v>
      </c>
      <c r="D44" s="25">
        <f t="shared" si="7"/>
        <v>19</v>
      </c>
      <c r="E44" s="24" t="str">
        <f t="shared" si="6"/>
        <v>HUELVA</v>
      </c>
      <c r="F44" s="24">
        <f t="shared" si="8"/>
        <v>33576756</v>
      </c>
      <c r="G44" s="24">
        <f t="shared" si="9"/>
        <v>32767083.600000001</v>
      </c>
    </row>
    <row r="45" spans="1:9" x14ac:dyDescent="0.25">
      <c r="A45" s="24" t="str">
        <f t="shared" si="5"/>
        <v>BALEARES</v>
      </c>
      <c r="B45" s="25">
        <f t="shared" si="3"/>
        <v>16523691</v>
      </c>
      <c r="C45" s="25">
        <f t="shared" si="4"/>
        <v>16206802.4</v>
      </c>
      <c r="D45" s="25">
        <f t="shared" si="7"/>
        <v>11</v>
      </c>
      <c r="E45" s="24" t="str">
        <f t="shared" si="6"/>
        <v>TARRAGONA</v>
      </c>
      <c r="F45" s="24">
        <f t="shared" si="8"/>
        <v>32707994</v>
      </c>
      <c r="G45" s="24">
        <f t="shared" si="9"/>
        <v>32001014</v>
      </c>
    </row>
    <row r="46" spans="1:9" x14ac:dyDescent="0.25">
      <c r="A46" s="24" t="str">
        <f t="shared" si="5"/>
        <v>BARCELONA</v>
      </c>
      <c r="B46" s="25">
        <f t="shared" si="3"/>
        <v>65958084.8862857</v>
      </c>
      <c r="C46" s="25">
        <f t="shared" si="4"/>
        <v>65895125.232316017</v>
      </c>
      <c r="D46" s="25">
        <f t="shared" si="7"/>
        <v>3</v>
      </c>
      <c r="E46" s="24" t="str">
        <f t="shared" si="6"/>
        <v>LAS PALMAS</v>
      </c>
      <c r="F46" s="24">
        <f t="shared" si="8"/>
        <v>24169380</v>
      </c>
      <c r="G46" s="24">
        <f t="shared" si="9"/>
        <v>24342597</v>
      </c>
    </row>
    <row r="47" spans="1:9" x14ac:dyDescent="0.25">
      <c r="A47" s="24" t="str">
        <f t="shared" si="5"/>
        <v>BILBAO</v>
      </c>
      <c r="B47" s="25">
        <f t="shared" si="3"/>
        <v>35446290</v>
      </c>
      <c r="C47" s="25">
        <f t="shared" si="4"/>
        <v>35583489.5</v>
      </c>
      <c r="D47" s="25">
        <f t="shared" si="7"/>
        <v>4</v>
      </c>
      <c r="E47" s="24" t="str">
        <f t="shared" si="6"/>
        <v>CASTELLÓN</v>
      </c>
      <c r="F47" s="24">
        <f t="shared" si="8"/>
        <v>20697211.143000036</v>
      </c>
      <c r="G47" s="24">
        <f t="shared" si="9"/>
        <v>21107757</v>
      </c>
    </row>
    <row r="48" spans="1:9" x14ac:dyDescent="0.25">
      <c r="A48" s="24" t="str">
        <f t="shared" si="5"/>
        <v>CARTAGENA</v>
      </c>
      <c r="B48" s="25">
        <f t="shared" si="3"/>
        <v>34098945</v>
      </c>
      <c r="C48" s="25">
        <f t="shared" si="4"/>
        <v>33733288</v>
      </c>
      <c r="D48" s="25">
        <f t="shared" si="7"/>
        <v>5</v>
      </c>
      <c r="E48" s="24" t="str">
        <f t="shared" si="6"/>
        <v>GIJÓN</v>
      </c>
      <c r="F48" s="24">
        <f t="shared" si="8"/>
        <v>17370929</v>
      </c>
      <c r="G48" s="24">
        <f t="shared" si="9"/>
        <v>19653524</v>
      </c>
    </row>
    <row r="49" spans="1:7" x14ac:dyDescent="0.25">
      <c r="A49" s="24" t="str">
        <f t="shared" si="5"/>
        <v>CASTELLÓN</v>
      </c>
      <c r="B49" s="25">
        <f t="shared" si="3"/>
        <v>20697211.143000036</v>
      </c>
      <c r="C49" s="25">
        <f t="shared" si="4"/>
        <v>21107757</v>
      </c>
      <c r="D49" s="25">
        <f t="shared" si="7"/>
        <v>9</v>
      </c>
      <c r="E49" s="24" t="str">
        <f t="shared" si="6"/>
        <v>BALEARES</v>
      </c>
      <c r="F49" s="24">
        <f t="shared" si="8"/>
        <v>16523691</v>
      </c>
      <c r="G49" s="24">
        <f t="shared" si="9"/>
        <v>16206802.4</v>
      </c>
    </row>
    <row r="50" spans="1:7" x14ac:dyDescent="0.25">
      <c r="A50" s="24" t="str">
        <f t="shared" si="5"/>
        <v>CEUTA</v>
      </c>
      <c r="B50" s="25">
        <f t="shared" si="3"/>
        <v>1729387</v>
      </c>
      <c r="C50" s="25">
        <f t="shared" si="4"/>
        <v>1711404</v>
      </c>
      <c r="D50" s="25">
        <f t="shared" si="7"/>
        <v>26</v>
      </c>
      <c r="E50" s="24" t="str">
        <f t="shared" si="6"/>
        <v>A CORUÑA</v>
      </c>
      <c r="F50" s="24">
        <f t="shared" si="8"/>
        <v>13451055</v>
      </c>
      <c r="G50" s="24">
        <f t="shared" si="9"/>
        <v>15292088</v>
      </c>
    </row>
    <row r="51" spans="1:7" x14ac:dyDescent="0.25">
      <c r="A51" s="24" t="str">
        <f t="shared" si="5"/>
        <v>FERROL-SAN CIBRAO</v>
      </c>
      <c r="B51" s="25">
        <f t="shared" si="3"/>
        <v>11169568</v>
      </c>
      <c r="C51" s="25">
        <f t="shared" si="4"/>
        <v>13674677.859999999</v>
      </c>
      <c r="D51" s="25">
        <f t="shared" si="7"/>
        <v>14</v>
      </c>
      <c r="E51" s="24" t="str">
        <f t="shared" si="6"/>
        <v>SANTA CRUZ DE TENERIFE</v>
      </c>
      <c r="F51" s="24">
        <f t="shared" si="8"/>
        <v>12441160</v>
      </c>
      <c r="G51" s="24">
        <f t="shared" si="9"/>
        <v>12360184.4</v>
      </c>
    </row>
    <row r="52" spans="1:7" x14ac:dyDescent="0.25">
      <c r="A52" s="24" t="str">
        <f t="shared" si="5"/>
        <v>GIJÓN</v>
      </c>
      <c r="B52" s="25">
        <f t="shared" si="3"/>
        <v>17370929</v>
      </c>
      <c r="C52" s="25">
        <f t="shared" si="4"/>
        <v>19653524</v>
      </c>
      <c r="D52" s="25">
        <f t="shared" si="7"/>
        <v>10</v>
      </c>
      <c r="E52" s="24" t="str">
        <f t="shared" si="6"/>
        <v>FERROL-SAN CIBRAO</v>
      </c>
      <c r="F52" s="24">
        <f t="shared" si="8"/>
        <v>11169568</v>
      </c>
      <c r="G52" s="24">
        <f t="shared" si="9"/>
        <v>13674677.859999999</v>
      </c>
    </row>
    <row r="53" spans="1:7" x14ac:dyDescent="0.25">
      <c r="A53" s="24" t="str">
        <f t="shared" si="5"/>
        <v>HUELVA</v>
      </c>
      <c r="B53" s="25">
        <f t="shared" si="3"/>
        <v>33576756</v>
      </c>
      <c r="C53" s="25">
        <f t="shared" si="4"/>
        <v>32767083.600000001</v>
      </c>
      <c r="D53" s="25">
        <f t="shared" si="7"/>
        <v>6</v>
      </c>
      <c r="E53" s="24" t="str">
        <f t="shared" si="6"/>
        <v>SANTANDER</v>
      </c>
      <c r="F53" s="24">
        <f t="shared" si="8"/>
        <v>6556928</v>
      </c>
      <c r="G53" s="24">
        <f t="shared" si="9"/>
        <v>5957115</v>
      </c>
    </row>
    <row r="54" spans="1:7" x14ac:dyDescent="0.25">
      <c r="A54" s="24" t="str">
        <f t="shared" si="5"/>
        <v>LAS PALMAS</v>
      </c>
      <c r="B54" s="25">
        <f t="shared" si="3"/>
        <v>24169380</v>
      </c>
      <c r="C54" s="25">
        <f t="shared" si="4"/>
        <v>24342597</v>
      </c>
      <c r="D54" s="25">
        <f t="shared" si="7"/>
        <v>8</v>
      </c>
      <c r="E54" s="24" t="str">
        <f t="shared" si="6"/>
        <v>ALMERÍA</v>
      </c>
      <c r="F54" s="24">
        <f t="shared" si="8"/>
        <v>5557531</v>
      </c>
      <c r="G54" s="24">
        <f t="shared" si="9"/>
        <v>6965332</v>
      </c>
    </row>
    <row r="55" spans="1:7" x14ac:dyDescent="0.25">
      <c r="A55" s="24" t="str">
        <f t="shared" si="5"/>
        <v>MÁLAGA</v>
      </c>
      <c r="B55" s="25">
        <f t="shared" si="3"/>
        <v>3486143</v>
      </c>
      <c r="C55" s="25">
        <f t="shared" si="4"/>
        <v>3221957.5</v>
      </c>
      <c r="D55" s="25">
        <f t="shared" si="7"/>
        <v>21</v>
      </c>
      <c r="E55" s="24" t="str">
        <f t="shared" si="6"/>
        <v>AVILÉS</v>
      </c>
      <c r="F55" s="24">
        <f t="shared" si="8"/>
        <v>5087740</v>
      </c>
      <c r="G55" s="24">
        <f t="shared" si="9"/>
        <v>4967563.9000000004</v>
      </c>
    </row>
    <row r="56" spans="1:7" x14ac:dyDescent="0.25">
      <c r="A56" s="24" t="str">
        <f t="shared" si="5"/>
        <v>MARÍN Y RÍA DE PONTEVEDRA</v>
      </c>
      <c r="B56" s="25">
        <f t="shared" si="3"/>
        <v>2438486</v>
      </c>
      <c r="C56" s="25">
        <f t="shared" si="4"/>
        <v>2514089</v>
      </c>
      <c r="D56" s="25">
        <f t="shared" si="7"/>
        <v>25</v>
      </c>
      <c r="E56" s="24" t="str">
        <f t="shared" si="6"/>
        <v>SEVILLA</v>
      </c>
      <c r="F56" s="24">
        <f t="shared" ref="F56:F66" si="10">LOOKUP(E56,$A$39:$A$66,$B$39:$B$66)</f>
        <v>4356465</v>
      </c>
      <c r="G56" s="24">
        <f t="shared" si="9"/>
        <v>4413448</v>
      </c>
    </row>
    <row r="57" spans="1:7" x14ac:dyDescent="0.25">
      <c r="A57" s="24" t="str">
        <f t="shared" si="5"/>
        <v>MELILLA</v>
      </c>
      <c r="B57" s="25">
        <f t="shared" si="3"/>
        <v>858875</v>
      </c>
      <c r="C57" s="25">
        <f t="shared" si="4"/>
        <v>868060.5</v>
      </c>
      <c r="D57" s="25">
        <f t="shared" si="7"/>
        <v>28</v>
      </c>
      <c r="E57" s="24" t="str">
        <f t="shared" si="6"/>
        <v>BAHÍA DE CÁDIZ</v>
      </c>
      <c r="F57" s="24">
        <f t="shared" si="10"/>
        <v>4342232</v>
      </c>
      <c r="G57" s="24">
        <f t="shared" si="9"/>
        <v>3838664</v>
      </c>
    </row>
    <row r="58" spans="1:7" x14ac:dyDescent="0.25">
      <c r="A58" s="24" t="str">
        <f t="shared" si="5"/>
        <v>MOTRIL</v>
      </c>
      <c r="B58" s="25">
        <f t="shared" si="3"/>
        <v>2737001</v>
      </c>
      <c r="C58" s="25">
        <f t="shared" si="4"/>
        <v>2819870</v>
      </c>
      <c r="D58" s="25">
        <f t="shared" si="7"/>
        <v>24</v>
      </c>
      <c r="E58" s="24" t="str">
        <f t="shared" si="6"/>
        <v>VIGO</v>
      </c>
      <c r="F58" s="24">
        <f t="shared" si="10"/>
        <v>4164544</v>
      </c>
      <c r="G58" s="24">
        <f t="shared" si="9"/>
        <v>4135848.7860000101</v>
      </c>
    </row>
    <row r="59" spans="1:7" x14ac:dyDescent="0.25">
      <c r="A59" s="24" t="str">
        <f t="shared" si="5"/>
        <v>PASAIA</v>
      </c>
      <c r="B59" s="25">
        <f t="shared" si="3"/>
        <v>3197923</v>
      </c>
      <c r="C59" s="25">
        <f t="shared" si="4"/>
        <v>3088596</v>
      </c>
      <c r="D59" s="25">
        <f t="shared" si="7"/>
        <v>22</v>
      </c>
      <c r="E59" s="24" t="str">
        <f t="shared" si="6"/>
        <v>MÁLAGA</v>
      </c>
      <c r="F59" s="24">
        <f t="shared" si="10"/>
        <v>3486143</v>
      </c>
      <c r="G59" s="24">
        <f t="shared" si="9"/>
        <v>3221957.5</v>
      </c>
    </row>
    <row r="60" spans="1:7" x14ac:dyDescent="0.25">
      <c r="A60" s="24" t="str">
        <f t="shared" si="5"/>
        <v>SANTA CRUZ DE TENERIFE</v>
      </c>
      <c r="B60" s="25">
        <f t="shared" si="3"/>
        <v>12441160</v>
      </c>
      <c r="C60" s="25">
        <f t="shared" si="4"/>
        <v>12360184.4</v>
      </c>
      <c r="D60" s="25">
        <f t="shared" si="7"/>
        <v>13</v>
      </c>
      <c r="E60" s="24" t="str">
        <f t="shared" si="6"/>
        <v>PASAIA</v>
      </c>
      <c r="F60" s="24">
        <f t="shared" si="10"/>
        <v>3197923</v>
      </c>
      <c r="G60" s="24">
        <f t="shared" si="9"/>
        <v>3088596</v>
      </c>
    </row>
    <row r="61" spans="1:7" x14ac:dyDescent="0.25">
      <c r="A61" s="24" t="str">
        <f t="shared" si="5"/>
        <v>SANTANDER</v>
      </c>
      <c r="B61" s="25">
        <f t="shared" si="3"/>
        <v>6556928</v>
      </c>
      <c r="C61" s="25">
        <f t="shared" si="4"/>
        <v>5957115</v>
      </c>
      <c r="D61" s="25">
        <f t="shared" si="7"/>
        <v>15</v>
      </c>
      <c r="E61" s="24" t="str">
        <f t="shared" si="6"/>
        <v>ALICANTE</v>
      </c>
      <c r="F61" s="24">
        <f t="shared" si="10"/>
        <v>2896152.8600000003</v>
      </c>
      <c r="G61" s="24">
        <f t="shared" si="9"/>
        <v>3161348.5599999996</v>
      </c>
    </row>
    <row r="62" spans="1:7" x14ac:dyDescent="0.25">
      <c r="A62" s="24" t="str">
        <f t="shared" si="5"/>
        <v>SEVILLA</v>
      </c>
      <c r="B62" s="25">
        <f t="shared" si="3"/>
        <v>4356465</v>
      </c>
      <c r="C62" s="25">
        <f t="shared" si="4"/>
        <v>4413448</v>
      </c>
      <c r="D62" s="25">
        <f t="shared" si="7"/>
        <v>18</v>
      </c>
      <c r="E62" s="24" t="str">
        <f t="shared" si="6"/>
        <v>MOTRIL</v>
      </c>
      <c r="F62" s="24">
        <f t="shared" si="10"/>
        <v>2737001</v>
      </c>
      <c r="G62" s="24">
        <f t="shared" si="9"/>
        <v>2819870</v>
      </c>
    </row>
    <row r="63" spans="1:7" x14ac:dyDescent="0.25">
      <c r="A63" s="24" t="str">
        <f t="shared" si="5"/>
        <v>TARRAGONA</v>
      </c>
      <c r="B63" s="25">
        <f t="shared" si="3"/>
        <v>32707994</v>
      </c>
      <c r="C63" s="25">
        <f t="shared" si="4"/>
        <v>32001014</v>
      </c>
      <c r="D63" s="25">
        <f t="shared" si="7"/>
        <v>7</v>
      </c>
      <c r="E63" s="24" t="str">
        <f t="shared" si="6"/>
        <v>MARÍN Y RÍA DE PONTEVEDRA</v>
      </c>
      <c r="F63" s="24">
        <f t="shared" si="10"/>
        <v>2438486</v>
      </c>
      <c r="G63" s="24">
        <f t="shared" si="9"/>
        <v>2514089</v>
      </c>
    </row>
    <row r="64" spans="1:7" x14ac:dyDescent="0.25">
      <c r="A64" s="24" t="str">
        <f t="shared" si="5"/>
        <v>VALENCIA</v>
      </c>
      <c r="B64" s="25">
        <f t="shared" si="3"/>
        <v>80727739</v>
      </c>
      <c r="C64" s="25">
        <f t="shared" si="4"/>
        <v>76425510</v>
      </c>
      <c r="D64" s="25">
        <f t="shared" si="7"/>
        <v>2</v>
      </c>
      <c r="E64" s="24" t="str">
        <f t="shared" si="6"/>
        <v>CEUTA</v>
      </c>
      <c r="F64" s="24">
        <f t="shared" si="10"/>
        <v>1729387</v>
      </c>
      <c r="G64" s="24">
        <f t="shared" si="9"/>
        <v>1711404</v>
      </c>
    </row>
    <row r="65" spans="1:7" x14ac:dyDescent="0.25">
      <c r="A65" s="24" t="str">
        <f t="shared" si="5"/>
        <v>VIGO</v>
      </c>
      <c r="B65" s="25">
        <f t="shared" si="3"/>
        <v>4164544</v>
      </c>
      <c r="C65" s="25">
        <f t="shared" si="4"/>
        <v>4135848.7860000101</v>
      </c>
      <c r="D65" s="25">
        <f t="shared" si="7"/>
        <v>20</v>
      </c>
      <c r="E65" s="24" t="str">
        <f t="shared" si="6"/>
        <v>VILAGARCÍA</v>
      </c>
      <c r="F65" s="24">
        <f t="shared" si="10"/>
        <v>1315419</v>
      </c>
      <c r="G65" s="24">
        <f t="shared" si="9"/>
        <v>1207577</v>
      </c>
    </row>
    <row r="66" spans="1:7" x14ac:dyDescent="0.25">
      <c r="A66" s="24" t="str">
        <f t="shared" si="5"/>
        <v>VILAGARCÍA</v>
      </c>
      <c r="B66" s="25">
        <f t="shared" si="3"/>
        <v>1315419</v>
      </c>
      <c r="C66" s="25">
        <f t="shared" si="4"/>
        <v>1207577</v>
      </c>
      <c r="D66" s="25">
        <f t="shared" si="7"/>
        <v>27</v>
      </c>
      <c r="E66" s="24" t="str">
        <f t="shared" si="6"/>
        <v>MELILLA</v>
      </c>
      <c r="F66" s="24">
        <f t="shared" si="10"/>
        <v>858875</v>
      </c>
      <c r="G66" s="24">
        <f t="shared" si="9"/>
        <v>868060.5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112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589337</v>
      </c>
      <c r="C7" s="18">
        <v>749787</v>
      </c>
      <c r="D7" s="18">
        <v>9337317</v>
      </c>
      <c r="E7" s="72">
        <v>8970330</v>
      </c>
      <c r="F7" s="10">
        <f>((E7*100)/D7)-100</f>
        <v>-3.9303260240602356</v>
      </c>
      <c r="G7" s="1"/>
      <c r="H7" s="1"/>
      <c r="I7" s="1"/>
    </row>
    <row r="8" spans="1:12" x14ac:dyDescent="0.25">
      <c r="A8" s="11" t="s">
        <v>31</v>
      </c>
      <c r="B8" s="19">
        <v>6978</v>
      </c>
      <c r="C8" s="19">
        <v>2096</v>
      </c>
      <c r="D8" s="19">
        <v>60761.649999999994</v>
      </c>
      <c r="E8" s="73">
        <v>31578.82</v>
      </c>
      <c r="F8" s="12">
        <f t="shared" ref="F8:F34" si="0">((E8*100)/D8)-100</f>
        <v>-48.028369868165193</v>
      </c>
      <c r="G8" s="1"/>
      <c r="H8" s="1"/>
      <c r="I8" s="1"/>
    </row>
    <row r="9" spans="1:12" x14ac:dyDescent="0.25">
      <c r="A9" s="9" t="s">
        <v>139</v>
      </c>
      <c r="B9" s="18">
        <v>3300</v>
      </c>
      <c r="C9" s="18">
        <v>4003</v>
      </c>
      <c r="D9" s="18">
        <v>43811</v>
      </c>
      <c r="E9" s="72">
        <v>56707</v>
      </c>
      <c r="F9" s="10">
        <f t="shared" si="0"/>
        <v>29.435529889753724</v>
      </c>
      <c r="G9" s="1"/>
      <c r="H9" s="1"/>
      <c r="I9" s="1"/>
    </row>
    <row r="10" spans="1:12" x14ac:dyDescent="0.25">
      <c r="A10" s="11" t="s">
        <v>141</v>
      </c>
      <c r="B10" s="19">
        <v>62085</v>
      </c>
      <c r="C10" s="19">
        <v>93311</v>
      </c>
      <c r="D10" s="19">
        <v>620106</v>
      </c>
      <c r="E10" s="73">
        <v>717949</v>
      </c>
      <c r="F10" s="12">
        <f t="shared" si="0"/>
        <v>15.778431429465286</v>
      </c>
      <c r="G10" s="1"/>
      <c r="H10" s="1"/>
      <c r="I10" s="1"/>
    </row>
    <row r="11" spans="1:12" x14ac:dyDescent="0.25">
      <c r="A11" s="9" t="s">
        <v>142</v>
      </c>
      <c r="B11" s="18">
        <v>2770244</v>
      </c>
      <c r="C11" s="18">
        <v>2356577</v>
      </c>
      <c r="D11" s="18">
        <v>31763060.980000008</v>
      </c>
      <c r="E11" s="72">
        <v>30577073.640000001</v>
      </c>
      <c r="F11" s="10">
        <f t="shared" si="0"/>
        <v>-3.7338572020712348</v>
      </c>
      <c r="G11" s="1"/>
      <c r="H11" s="1"/>
      <c r="I11" s="1"/>
    </row>
    <row r="12" spans="1:12" x14ac:dyDescent="0.25">
      <c r="A12" s="11" t="s">
        <v>143</v>
      </c>
      <c r="B12" s="19">
        <v>50918</v>
      </c>
      <c r="C12" s="19">
        <v>90481</v>
      </c>
      <c r="D12" s="19">
        <v>686986</v>
      </c>
      <c r="E12" s="73">
        <v>1331878</v>
      </c>
      <c r="F12" s="12">
        <f t="shared" si="0"/>
        <v>93.872655337954484</v>
      </c>
      <c r="G12" s="1"/>
      <c r="H12" s="1"/>
      <c r="I12" s="1"/>
    </row>
    <row r="13" spans="1:12" x14ac:dyDescent="0.25">
      <c r="A13" s="9" t="s">
        <v>32</v>
      </c>
      <c r="B13" s="18">
        <v>71943</v>
      </c>
      <c r="C13" s="18">
        <v>23817</v>
      </c>
      <c r="D13" s="18">
        <v>1695567.4</v>
      </c>
      <c r="E13" s="72">
        <v>1543505</v>
      </c>
      <c r="F13" s="10">
        <f t="shared" si="0"/>
        <v>-8.9682309296581195</v>
      </c>
      <c r="G13" s="1"/>
      <c r="H13" s="1"/>
      <c r="I13" s="1"/>
    </row>
    <row r="14" spans="1:12" x14ac:dyDescent="0.25">
      <c r="A14" s="11" t="s">
        <v>33</v>
      </c>
      <c r="B14" s="19">
        <v>1501748</v>
      </c>
      <c r="C14" s="19">
        <v>1196919</v>
      </c>
      <c r="D14" s="19">
        <v>15298349.203</v>
      </c>
      <c r="E14" s="73">
        <v>16132219.375</v>
      </c>
      <c r="F14" s="12">
        <f t="shared" si="0"/>
        <v>5.4507199498131342</v>
      </c>
      <c r="G14" s="1"/>
      <c r="H14" s="1"/>
      <c r="I14" s="1"/>
    </row>
    <row r="15" spans="1:12" x14ac:dyDescent="0.25">
      <c r="A15" s="9" t="s">
        <v>34</v>
      </c>
      <c r="B15" s="18">
        <v>1751866</v>
      </c>
      <c r="C15" s="18">
        <v>1846114</v>
      </c>
      <c r="D15" s="18">
        <v>20490543.5</v>
      </c>
      <c r="E15" s="72">
        <v>20821508</v>
      </c>
      <c r="F15" s="10">
        <f t="shared" si="0"/>
        <v>1.6152060583458905</v>
      </c>
      <c r="G15" s="1"/>
      <c r="H15" s="1"/>
      <c r="I15" s="1"/>
    </row>
    <row r="16" spans="1:12" x14ac:dyDescent="0.25">
      <c r="A16" s="11" t="s">
        <v>35</v>
      </c>
      <c r="B16" s="19">
        <v>2138891</v>
      </c>
      <c r="C16" s="19">
        <v>2216060</v>
      </c>
      <c r="D16" s="19">
        <v>25676174</v>
      </c>
      <c r="E16" s="73">
        <v>26007858</v>
      </c>
      <c r="F16" s="12">
        <f t="shared" si="0"/>
        <v>1.2917968230001833</v>
      </c>
      <c r="G16" s="1"/>
      <c r="H16" s="1"/>
      <c r="I16" s="1"/>
    </row>
    <row r="17" spans="1:9" x14ac:dyDescent="0.25">
      <c r="A17" s="9" t="s">
        <v>144</v>
      </c>
      <c r="B17" s="18">
        <v>948197</v>
      </c>
      <c r="C17" s="18">
        <v>862814</v>
      </c>
      <c r="D17" s="18">
        <v>10393833.5</v>
      </c>
      <c r="E17" s="72">
        <v>10601850.065999998</v>
      </c>
      <c r="F17" s="10">
        <f t="shared" si="0"/>
        <v>2.001345951905023</v>
      </c>
      <c r="G17" s="1"/>
      <c r="H17" s="1"/>
      <c r="I17" s="1"/>
    </row>
    <row r="18" spans="1:9" x14ac:dyDescent="0.25">
      <c r="A18" s="11" t="s">
        <v>36</v>
      </c>
      <c r="B18" s="19">
        <v>48967</v>
      </c>
      <c r="C18" s="19">
        <v>84298</v>
      </c>
      <c r="D18" s="19">
        <v>834100</v>
      </c>
      <c r="E18" s="73">
        <v>872261</v>
      </c>
      <c r="F18" s="12">
        <f t="shared" si="0"/>
        <v>4.5751108979738575</v>
      </c>
      <c r="G18" s="1"/>
      <c r="H18" s="1"/>
      <c r="I18" s="1"/>
    </row>
    <row r="19" spans="1:9" x14ac:dyDescent="0.25">
      <c r="A19" s="9" t="s">
        <v>37</v>
      </c>
      <c r="B19" s="18">
        <v>244042</v>
      </c>
      <c r="C19" s="18">
        <v>297531</v>
      </c>
      <c r="D19" s="18">
        <v>2155622.9499999997</v>
      </c>
      <c r="E19" s="72">
        <v>2311900</v>
      </c>
      <c r="F19" s="10">
        <f t="shared" si="0"/>
        <v>7.2497395706424612</v>
      </c>
      <c r="G19" s="1"/>
      <c r="H19" s="1"/>
      <c r="I19" s="1"/>
    </row>
    <row r="20" spans="1:9" x14ac:dyDescent="0.25">
      <c r="A20" s="11" t="s">
        <v>145</v>
      </c>
      <c r="B20" s="19">
        <v>40889</v>
      </c>
      <c r="C20" s="19">
        <v>119044</v>
      </c>
      <c r="D20" s="19">
        <v>769471</v>
      </c>
      <c r="E20" s="73">
        <v>894741</v>
      </c>
      <c r="F20" s="12">
        <f t="shared" si="0"/>
        <v>16.280015751080938</v>
      </c>
      <c r="G20" s="1"/>
      <c r="H20" s="1"/>
      <c r="I20" s="1"/>
    </row>
    <row r="21" spans="1:9" x14ac:dyDescent="0.25">
      <c r="A21" s="9" t="s">
        <v>38</v>
      </c>
      <c r="B21" s="18">
        <v>2495313</v>
      </c>
      <c r="C21" s="18">
        <v>1995452</v>
      </c>
      <c r="D21" s="18">
        <v>25119930.960000001</v>
      </c>
      <c r="E21" s="72">
        <v>26675733</v>
      </c>
      <c r="F21" s="10">
        <f t="shared" si="0"/>
        <v>6.1934964808517918</v>
      </c>
      <c r="G21" s="1"/>
      <c r="H21" s="1"/>
      <c r="I21" s="1"/>
    </row>
    <row r="22" spans="1:9" x14ac:dyDescent="0.25">
      <c r="A22" s="11" t="s">
        <v>59</v>
      </c>
      <c r="B22" s="19">
        <v>739553</v>
      </c>
      <c r="C22" s="19">
        <v>785802</v>
      </c>
      <c r="D22" s="19">
        <v>7148462</v>
      </c>
      <c r="E22" s="73">
        <v>8070275</v>
      </c>
      <c r="F22" s="12">
        <f t="shared" si="0"/>
        <v>12.895263344758632</v>
      </c>
      <c r="G22" s="1"/>
      <c r="H22" s="1"/>
      <c r="I22" s="1"/>
    </row>
    <row r="23" spans="1:9" x14ac:dyDescent="0.25">
      <c r="A23" s="9" t="s">
        <v>146</v>
      </c>
      <c r="B23" s="18">
        <v>21550</v>
      </c>
      <c r="C23" s="18">
        <v>6947</v>
      </c>
      <c r="D23" s="18">
        <v>81392.61</v>
      </c>
      <c r="E23" s="72">
        <v>83774</v>
      </c>
      <c r="F23" s="10">
        <f t="shared" si="0"/>
        <v>2.9258061634833865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19">
        <v>4</v>
      </c>
      <c r="E24" s="73">
        <v>7</v>
      </c>
      <c r="F24" s="12">
        <f t="shared" si="0"/>
        <v>75</v>
      </c>
      <c r="G24" s="1"/>
      <c r="H24" s="1"/>
      <c r="I24" s="1"/>
    </row>
    <row r="25" spans="1:9" x14ac:dyDescent="0.25">
      <c r="A25" s="9" t="s">
        <v>39</v>
      </c>
      <c r="B25" s="18">
        <v>7162</v>
      </c>
      <c r="C25" s="18">
        <v>7539</v>
      </c>
      <c r="D25" s="18">
        <v>76233.5</v>
      </c>
      <c r="E25" s="72">
        <v>75935</v>
      </c>
      <c r="F25" s="10">
        <f t="shared" si="0"/>
        <v>-0.39156014088294455</v>
      </c>
      <c r="G25" s="1"/>
      <c r="H25" s="1"/>
      <c r="I25" s="1"/>
    </row>
    <row r="26" spans="1:9" x14ac:dyDescent="0.25">
      <c r="A26" s="11" t="s">
        <v>40</v>
      </c>
      <c r="B26" s="19">
        <v>102469</v>
      </c>
      <c r="C26" s="19">
        <v>108298</v>
      </c>
      <c r="D26" s="19">
        <v>1341418</v>
      </c>
      <c r="E26" s="73">
        <v>1324304</v>
      </c>
      <c r="F26" s="12">
        <f t="shared" si="0"/>
        <v>-1.2758141011973834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0</v>
      </c>
      <c r="E27" s="72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42</v>
      </c>
      <c r="B28" s="19">
        <v>397116</v>
      </c>
      <c r="C28" s="19">
        <v>562037</v>
      </c>
      <c r="D28" s="19">
        <v>4501835</v>
      </c>
      <c r="E28" s="73">
        <v>4811479</v>
      </c>
      <c r="F28" s="12">
        <f t="shared" si="0"/>
        <v>6.8781730116719046</v>
      </c>
      <c r="G28" s="1"/>
      <c r="H28" s="1"/>
      <c r="I28" s="1"/>
    </row>
    <row r="29" spans="1:9" x14ac:dyDescent="0.25">
      <c r="A29" s="9" t="s">
        <v>43</v>
      </c>
      <c r="B29" s="18">
        <v>31761</v>
      </c>
      <c r="C29" s="18">
        <v>33436</v>
      </c>
      <c r="D29" s="18">
        <v>339510</v>
      </c>
      <c r="E29" s="72">
        <v>323613</v>
      </c>
      <c r="F29" s="10">
        <f t="shared" si="0"/>
        <v>-4.6823363082088889</v>
      </c>
      <c r="G29" s="1"/>
      <c r="H29" s="1"/>
      <c r="I29" s="1"/>
    </row>
    <row r="30" spans="1:9" x14ac:dyDescent="0.25">
      <c r="A30" s="11" t="s">
        <v>44</v>
      </c>
      <c r="B30" s="19">
        <v>49039</v>
      </c>
      <c r="C30" s="19">
        <v>32893</v>
      </c>
      <c r="D30" s="19">
        <v>269016</v>
      </c>
      <c r="E30" s="73">
        <v>293337</v>
      </c>
      <c r="F30" s="12">
        <f t="shared" si="0"/>
        <v>9.0407262021589787</v>
      </c>
      <c r="G30" s="1"/>
      <c r="H30" s="1"/>
      <c r="I30" s="1"/>
    </row>
    <row r="31" spans="1:9" x14ac:dyDescent="0.25">
      <c r="A31" s="9" t="s">
        <v>45</v>
      </c>
      <c r="B31" s="18">
        <v>1840852</v>
      </c>
      <c r="C31" s="18">
        <v>1429309</v>
      </c>
      <c r="D31" s="18">
        <v>19844376</v>
      </c>
      <c r="E31" s="72">
        <v>21210546</v>
      </c>
      <c r="F31" s="10">
        <f t="shared" si="0"/>
        <v>6.8844190414452981</v>
      </c>
      <c r="G31" s="1"/>
      <c r="H31" s="1"/>
      <c r="I31" s="1"/>
    </row>
    <row r="32" spans="1:9" x14ac:dyDescent="0.25">
      <c r="A32" s="11" t="s">
        <v>46</v>
      </c>
      <c r="B32" s="19">
        <v>68037</v>
      </c>
      <c r="C32" s="19">
        <v>258931</v>
      </c>
      <c r="D32" s="19">
        <v>1909692</v>
      </c>
      <c r="E32" s="73">
        <v>3120013</v>
      </c>
      <c r="F32" s="12">
        <f t="shared" si="0"/>
        <v>63.377811709951146</v>
      </c>
      <c r="G32" s="1"/>
      <c r="H32" s="1"/>
      <c r="I32" s="1"/>
    </row>
    <row r="33" spans="1:9" x14ac:dyDescent="0.25">
      <c r="A33" s="9" t="s">
        <v>47</v>
      </c>
      <c r="B33" s="18">
        <v>6200</v>
      </c>
      <c r="C33" s="18">
        <v>3800</v>
      </c>
      <c r="D33" s="18">
        <v>93912.304999999993</v>
      </c>
      <c r="E33" s="72">
        <v>46770</v>
      </c>
      <c r="F33" s="10">
        <f t="shared" si="0"/>
        <v>-50.198219498499157</v>
      </c>
      <c r="G33" s="1"/>
      <c r="H33" s="1"/>
      <c r="I33" s="1"/>
    </row>
    <row r="34" spans="1:9" x14ac:dyDescent="0.25">
      <c r="A34" s="11" t="s">
        <v>147</v>
      </c>
      <c r="B34" s="19">
        <v>2097</v>
      </c>
      <c r="C34" s="19">
        <v>11126</v>
      </c>
      <c r="D34" s="19">
        <v>167809</v>
      </c>
      <c r="E34" s="73">
        <v>182544</v>
      </c>
      <c r="F34" s="12">
        <f t="shared" si="0"/>
        <v>8.7808162851813734</v>
      </c>
      <c r="G34" s="1"/>
      <c r="H34" s="1"/>
      <c r="I34" s="1"/>
    </row>
    <row r="35" spans="1:9" x14ac:dyDescent="0.25">
      <c r="A35" s="13" t="s">
        <v>48</v>
      </c>
      <c r="B35" s="14">
        <f>SUM(B7:B34)</f>
        <v>15990554</v>
      </c>
      <c r="C35" s="14">
        <f t="shared" ref="C35:E35" si="1">SUM(C7:C34)</f>
        <v>15178422</v>
      </c>
      <c r="D35" s="14">
        <f t="shared" si="1"/>
        <v>180719295.55800003</v>
      </c>
      <c r="E35" s="14">
        <f t="shared" si="1"/>
        <v>187089688.90100002</v>
      </c>
      <c r="F35" s="15">
        <f t="shared" ref="F35" si="2">((E35*100)/D35)-100</f>
        <v>3.525021123688191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8970330</v>
      </c>
      <c r="C39" s="25">
        <f t="shared" si="4"/>
        <v>9337317</v>
      </c>
      <c r="D39" s="25">
        <f>_xlfn.RANK.EQ(B39,$B$39:$B$66)+COUNTIF($B$39:$B$66,B39)-1</f>
        <v>8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30577073.640000001</v>
      </c>
      <c r="G39" s="24">
        <f>LOOKUP(E39,$A$39:$A$66,$C$39:$C$66)</f>
        <v>31763060.980000008</v>
      </c>
    </row>
    <row r="40" spans="1:9" x14ac:dyDescent="0.25">
      <c r="A40" s="24" t="str">
        <f t="shared" si="5"/>
        <v>ALICANTE</v>
      </c>
      <c r="B40" s="25">
        <f t="shared" si="3"/>
        <v>31578.82</v>
      </c>
      <c r="C40" s="25">
        <f t="shared" si="4"/>
        <v>60761.649999999994</v>
      </c>
      <c r="D40" s="25">
        <f t="shared" ref="D40:D66" si="7">_xlfn.RANK.EQ(B40,$B$39:$B$66)+COUNTIF($B$39:$B$66,B40)-1</f>
        <v>26</v>
      </c>
      <c r="E40" s="24" t="str">
        <f t="shared" si="6"/>
        <v>HUELVA</v>
      </c>
      <c r="F40" s="24">
        <f t="shared" ref="F40:F55" si="8">LOOKUP(E40,$A$39:$A$66,$B$39:$B$66)</f>
        <v>26675733</v>
      </c>
      <c r="G40" s="24">
        <f t="shared" ref="G40:G66" si="9">LOOKUP(E40,$A$39:$A$66,$C$39:$C$66)</f>
        <v>25119930.960000001</v>
      </c>
    </row>
    <row r="41" spans="1:9" x14ac:dyDescent="0.25">
      <c r="A41" s="24" t="str">
        <f t="shared" si="5"/>
        <v>ALMERÍA</v>
      </c>
      <c r="B41" s="25">
        <f t="shared" si="3"/>
        <v>56707</v>
      </c>
      <c r="C41" s="25">
        <f t="shared" si="4"/>
        <v>43811</v>
      </c>
      <c r="D41" s="25">
        <f t="shared" si="7"/>
        <v>24</v>
      </c>
      <c r="E41" s="24" t="str">
        <f t="shared" si="6"/>
        <v>CARTAGENA</v>
      </c>
      <c r="F41" s="24">
        <f t="shared" si="8"/>
        <v>26007858</v>
      </c>
      <c r="G41" s="24">
        <f t="shared" si="9"/>
        <v>25676174</v>
      </c>
    </row>
    <row r="42" spans="1:9" x14ac:dyDescent="0.25">
      <c r="A42" s="24" t="str">
        <f t="shared" si="5"/>
        <v>AVILÉS</v>
      </c>
      <c r="B42" s="25">
        <f t="shared" si="3"/>
        <v>717949</v>
      </c>
      <c r="C42" s="25">
        <f t="shared" si="4"/>
        <v>620106</v>
      </c>
      <c r="D42" s="25">
        <f t="shared" si="7"/>
        <v>18</v>
      </c>
      <c r="E42" s="24" t="str">
        <f t="shared" si="6"/>
        <v>TARRAGONA</v>
      </c>
      <c r="F42" s="24">
        <f t="shared" si="8"/>
        <v>21210546</v>
      </c>
      <c r="G42" s="24">
        <f t="shared" si="9"/>
        <v>19844376</v>
      </c>
    </row>
    <row r="43" spans="1:9" x14ac:dyDescent="0.25">
      <c r="A43" s="24" t="str">
        <f t="shared" si="5"/>
        <v>BAHÍA DE ALGECIRAS</v>
      </c>
      <c r="B43" s="25">
        <f t="shared" si="3"/>
        <v>30577073.640000001</v>
      </c>
      <c r="C43" s="25">
        <f t="shared" si="4"/>
        <v>31763060.980000008</v>
      </c>
      <c r="D43" s="25">
        <f t="shared" si="7"/>
        <v>1</v>
      </c>
      <c r="E43" s="24" t="str">
        <f t="shared" si="6"/>
        <v>BILBAO</v>
      </c>
      <c r="F43" s="24">
        <f t="shared" si="8"/>
        <v>20821508</v>
      </c>
      <c r="G43" s="24">
        <f t="shared" si="9"/>
        <v>20490543.5</v>
      </c>
    </row>
    <row r="44" spans="1:9" x14ac:dyDescent="0.25">
      <c r="A44" s="24" t="str">
        <f t="shared" si="5"/>
        <v>BAHÍA DE CÁDIZ</v>
      </c>
      <c r="B44" s="25">
        <f t="shared" si="3"/>
        <v>1331878</v>
      </c>
      <c r="C44" s="25">
        <f t="shared" si="4"/>
        <v>686986</v>
      </c>
      <c r="D44" s="25">
        <f t="shared" si="7"/>
        <v>14</v>
      </c>
      <c r="E44" s="24" t="str">
        <f t="shared" si="6"/>
        <v>BARCELONA</v>
      </c>
      <c r="F44" s="24">
        <f t="shared" si="8"/>
        <v>16132219.375</v>
      </c>
      <c r="G44" s="24">
        <f t="shared" si="9"/>
        <v>15298349.203</v>
      </c>
    </row>
    <row r="45" spans="1:9" x14ac:dyDescent="0.25">
      <c r="A45" s="24" t="str">
        <f t="shared" si="5"/>
        <v>BALEARES</v>
      </c>
      <c r="B45" s="25">
        <f t="shared" si="3"/>
        <v>1543505</v>
      </c>
      <c r="C45" s="25">
        <f t="shared" si="4"/>
        <v>1695567.4</v>
      </c>
      <c r="D45" s="25">
        <f t="shared" si="7"/>
        <v>13</v>
      </c>
      <c r="E45" s="24" t="str">
        <f t="shared" si="6"/>
        <v>CASTELLÓN</v>
      </c>
      <c r="F45" s="24">
        <f t="shared" si="8"/>
        <v>10601850.065999998</v>
      </c>
      <c r="G45" s="24">
        <f t="shared" si="9"/>
        <v>10393833.5</v>
      </c>
    </row>
    <row r="46" spans="1:9" x14ac:dyDescent="0.25">
      <c r="A46" s="24" t="str">
        <f t="shared" si="5"/>
        <v>BARCELONA</v>
      </c>
      <c r="B46" s="25">
        <f t="shared" si="3"/>
        <v>16132219.375</v>
      </c>
      <c r="C46" s="25">
        <f t="shared" si="4"/>
        <v>15298349.203</v>
      </c>
      <c r="D46" s="25">
        <f t="shared" si="7"/>
        <v>6</v>
      </c>
      <c r="E46" s="24" t="str">
        <f t="shared" si="6"/>
        <v>A CORUÑA</v>
      </c>
      <c r="F46" s="24">
        <f t="shared" si="8"/>
        <v>8970330</v>
      </c>
      <c r="G46" s="24">
        <f t="shared" si="9"/>
        <v>9337317</v>
      </c>
    </row>
    <row r="47" spans="1:9" x14ac:dyDescent="0.25">
      <c r="A47" s="24" t="str">
        <f t="shared" si="5"/>
        <v>BILBAO</v>
      </c>
      <c r="B47" s="25">
        <f t="shared" si="3"/>
        <v>20821508</v>
      </c>
      <c r="C47" s="25">
        <f t="shared" si="4"/>
        <v>20490543.5</v>
      </c>
      <c r="D47" s="25">
        <f t="shared" si="7"/>
        <v>5</v>
      </c>
      <c r="E47" s="24" t="str">
        <f t="shared" si="6"/>
        <v>LAS PALMAS</v>
      </c>
      <c r="F47" s="24">
        <f t="shared" si="8"/>
        <v>8070275</v>
      </c>
      <c r="G47" s="24">
        <f t="shared" si="9"/>
        <v>7148462</v>
      </c>
    </row>
    <row r="48" spans="1:9" x14ac:dyDescent="0.25">
      <c r="A48" s="24" t="str">
        <f t="shared" si="5"/>
        <v>CARTAGENA</v>
      </c>
      <c r="B48" s="25">
        <f t="shared" si="3"/>
        <v>26007858</v>
      </c>
      <c r="C48" s="25">
        <f t="shared" si="4"/>
        <v>25676174</v>
      </c>
      <c r="D48" s="25">
        <f t="shared" si="7"/>
        <v>3</v>
      </c>
      <c r="E48" s="24" t="str">
        <f t="shared" si="6"/>
        <v>SANTA CRUZ DE TENERIFE</v>
      </c>
      <c r="F48" s="24">
        <f t="shared" si="8"/>
        <v>4811479</v>
      </c>
      <c r="G48" s="24">
        <f t="shared" si="9"/>
        <v>4501835</v>
      </c>
    </row>
    <row r="49" spans="1:7" x14ac:dyDescent="0.25">
      <c r="A49" s="24" t="str">
        <f t="shared" si="5"/>
        <v>CASTELLÓN</v>
      </c>
      <c r="B49" s="25">
        <f t="shared" si="3"/>
        <v>10601850.065999998</v>
      </c>
      <c r="C49" s="25">
        <f t="shared" si="4"/>
        <v>10393833.5</v>
      </c>
      <c r="D49" s="25">
        <f t="shared" si="7"/>
        <v>7</v>
      </c>
      <c r="E49" s="24" t="str">
        <f t="shared" si="6"/>
        <v>VALENCIA</v>
      </c>
      <c r="F49" s="24">
        <f t="shared" si="8"/>
        <v>3120013</v>
      </c>
      <c r="G49" s="24">
        <f t="shared" si="9"/>
        <v>1909692</v>
      </c>
    </row>
    <row r="50" spans="1:7" x14ac:dyDescent="0.25">
      <c r="A50" s="24" t="str">
        <f t="shared" si="5"/>
        <v>CEUTA</v>
      </c>
      <c r="B50" s="25">
        <f t="shared" si="3"/>
        <v>872261</v>
      </c>
      <c r="C50" s="25">
        <f t="shared" si="4"/>
        <v>834100</v>
      </c>
      <c r="D50" s="25">
        <f t="shared" si="7"/>
        <v>17</v>
      </c>
      <c r="E50" s="24" t="str">
        <f t="shared" si="6"/>
        <v>FERROL-SAN CIBRAO</v>
      </c>
      <c r="F50" s="24">
        <f t="shared" si="8"/>
        <v>2311900</v>
      </c>
      <c r="G50" s="24">
        <f t="shared" si="9"/>
        <v>2155622.9499999997</v>
      </c>
    </row>
    <row r="51" spans="1:7" x14ac:dyDescent="0.25">
      <c r="A51" s="24" t="str">
        <f t="shared" si="5"/>
        <v>FERROL-SAN CIBRAO</v>
      </c>
      <c r="B51" s="25">
        <f t="shared" si="3"/>
        <v>2311900</v>
      </c>
      <c r="C51" s="25">
        <f t="shared" si="4"/>
        <v>2155622.9499999997</v>
      </c>
      <c r="D51" s="25">
        <f t="shared" si="7"/>
        <v>12</v>
      </c>
      <c r="E51" s="24" t="str">
        <f t="shared" si="6"/>
        <v>BALEARES</v>
      </c>
      <c r="F51" s="24">
        <f t="shared" si="8"/>
        <v>1543505</v>
      </c>
      <c r="G51" s="24">
        <f t="shared" si="9"/>
        <v>1695567.4</v>
      </c>
    </row>
    <row r="52" spans="1:7" x14ac:dyDescent="0.25">
      <c r="A52" s="24" t="str">
        <f t="shared" si="5"/>
        <v>GIJÓN</v>
      </c>
      <c r="B52" s="25">
        <f t="shared" si="3"/>
        <v>894741</v>
      </c>
      <c r="C52" s="25">
        <f t="shared" si="4"/>
        <v>769471</v>
      </c>
      <c r="D52" s="25">
        <f t="shared" si="7"/>
        <v>16</v>
      </c>
      <c r="E52" s="24" t="str">
        <f t="shared" si="6"/>
        <v>BAHÍA DE CÁDIZ</v>
      </c>
      <c r="F52" s="24">
        <f t="shared" si="8"/>
        <v>1331878</v>
      </c>
      <c r="G52" s="24">
        <f t="shared" si="9"/>
        <v>686986</v>
      </c>
    </row>
    <row r="53" spans="1:7" x14ac:dyDescent="0.25">
      <c r="A53" s="24" t="str">
        <f t="shared" si="5"/>
        <v>HUELVA</v>
      </c>
      <c r="B53" s="25">
        <f t="shared" si="3"/>
        <v>26675733</v>
      </c>
      <c r="C53" s="25">
        <f t="shared" si="4"/>
        <v>25119930.960000001</v>
      </c>
      <c r="D53" s="25">
        <f t="shared" si="7"/>
        <v>2</v>
      </c>
      <c r="E53" s="24" t="str">
        <f t="shared" si="6"/>
        <v>MOTRIL</v>
      </c>
      <c r="F53" s="24">
        <f t="shared" si="8"/>
        <v>1324304</v>
      </c>
      <c r="G53" s="24">
        <f t="shared" si="9"/>
        <v>1341418</v>
      </c>
    </row>
    <row r="54" spans="1:7" x14ac:dyDescent="0.25">
      <c r="A54" s="24" t="str">
        <f t="shared" si="5"/>
        <v>LAS PALMAS</v>
      </c>
      <c r="B54" s="25">
        <f t="shared" si="3"/>
        <v>8070275</v>
      </c>
      <c r="C54" s="25">
        <f t="shared" si="4"/>
        <v>7148462</v>
      </c>
      <c r="D54" s="25">
        <f t="shared" si="7"/>
        <v>9</v>
      </c>
      <c r="E54" s="24" t="str">
        <f t="shared" si="6"/>
        <v>GIJÓN</v>
      </c>
      <c r="F54" s="24">
        <f t="shared" si="8"/>
        <v>894741</v>
      </c>
      <c r="G54" s="24">
        <f t="shared" si="9"/>
        <v>769471</v>
      </c>
    </row>
    <row r="55" spans="1:7" x14ac:dyDescent="0.25">
      <c r="A55" s="24" t="str">
        <f t="shared" si="5"/>
        <v>MÁLAGA</v>
      </c>
      <c r="B55" s="25">
        <f t="shared" si="3"/>
        <v>83774</v>
      </c>
      <c r="C55" s="25">
        <f t="shared" si="4"/>
        <v>81392.61</v>
      </c>
      <c r="D55" s="25">
        <f t="shared" si="7"/>
        <v>22</v>
      </c>
      <c r="E55" s="24" t="str">
        <f t="shared" si="6"/>
        <v>CEUTA</v>
      </c>
      <c r="F55" s="24">
        <f t="shared" si="8"/>
        <v>872261</v>
      </c>
      <c r="G55" s="24">
        <f t="shared" si="9"/>
        <v>834100</v>
      </c>
    </row>
    <row r="56" spans="1:7" x14ac:dyDescent="0.25">
      <c r="A56" s="24" t="str">
        <f t="shared" si="5"/>
        <v>MARÍN Y RÍA DE PONTEVEDRA</v>
      </c>
      <c r="B56" s="25">
        <f t="shared" si="3"/>
        <v>7</v>
      </c>
      <c r="C56" s="25">
        <f t="shared" si="4"/>
        <v>4</v>
      </c>
      <c r="D56" s="25">
        <f t="shared" si="7"/>
        <v>27</v>
      </c>
      <c r="E56" s="24" t="str">
        <f t="shared" si="6"/>
        <v>AVILÉS</v>
      </c>
      <c r="F56" s="24">
        <f t="shared" ref="F56:F66" si="10">LOOKUP(E56,$A$39:$A$66,$B$39:$B$66)</f>
        <v>717949</v>
      </c>
      <c r="G56" s="24">
        <f t="shared" si="9"/>
        <v>620106</v>
      </c>
    </row>
    <row r="57" spans="1:7" x14ac:dyDescent="0.25">
      <c r="A57" s="24" t="str">
        <f t="shared" si="5"/>
        <v>MELILLA</v>
      </c>
      <c r="B57" s="25">
        <f t="shared" si="3"/>
        <v>75935</v>
      </c>
      <c r="C57" s="25">
        <f t="shared" si="4"/>
        <v>76233.5</v>
      </c>
      <c r="D57" s="25">
        <f t="shared" si="7"/>
        <v>23</v>
      </c>
      <c r="E57" s="24" t="str">
        <f t="shared" si="6"/>
        <v>SANTANDER</v>
      </c>
      <c r="F57" s="24">
        <f t="shared" si="10"/>
        <v>323613</v>
      </c>
      <c r="G57" s="24">
        <f t="shared" si="9"/>
        <v>339510</v>
      </c>
    </row>
    <row r="58" spans="1:7" x14ac:dyDescent="0.25">
      <c r="A58" s="24" t="str">
        <f t="shared" si="5"/>
        <v>MOTRIL</v>
      </c>
      <c r="B58" s="25">
        <f t="shared" si="3"/>
        <v>1324304</v>
      </c>
      <c r="C58" s="25">
        <f t="shared" si="4"/>
        <v>1341418</v>
      </c>
      <c r="D58" s="25">
        <f t="shared" si="7"/>
        <v>15</v>
      </c>
      <c r="E58" s="24" t="str">
        <f t="shared" si="6"/>
        <v>SEVILLA</v>
      </c>
      <c r="F58" s="24">
        <f t="shared" si="10"/>
        <v>293337</v>
      </c>
      <c r="G58" s="24">
        <f t="shared" si="9"/>
        <v>269016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str">
        <f t="shared" si="6"/>
        <v>VILAGARCÍA</v>
      </c>
      <c r="F59" s="24">
        <f t="shared" si="10"/>
        <v>182544</v>
      </c>
      <c r="G59" s="24">
        <f t="shared" si="9"/>
        <v>167809</v>
      </c>
    </row>
    <row r="60" spans="1:7" x14ac:dyDescent="0.25">
      <c r="A60" s="24" t="str">
        <f t="shared" si="5"/>
        <v>SANTA CRUZ DE TENERIFE</v>
      </c>
      <c r="B60" s="25">
        <f t="shared" si="3"/>
        <v>4811479</v>
      </c>
      <c r="C60" s="25">
        <f t="shared" si="4"/>
        <v>4501835</v>
      </c>
      <c r="D60" s="25">
        <f t="shared" si="7"/>
        <v>10</v>
      </c>
      <c r="E60" s="24" t="str">
        <f t="shared" si="6"/>
        <v>MÁLAGA</v>
      </c>
      <c r="F60" s="24">
        <f t="shared" si="10"/>
        <v>83774</v>
      </c>
      <c r="G60" s="24">
        <f t="shared" si="9"/>
        <v>81392.61</v>
      </c>
    </row>
    <row r="61" spans="1:7" x14ac:dyDescent="0.25">
      <c r="A61" s="24" t="str">
        <f t="shared" si="5"/>
        <v>SANTANDER</v>
      </c>
      <c r="B61" s="25">
        <f t="shared" si="3"/>
        <v>323613</v>
      </c>
      <c r="C61" s="25">
        <f t="shared" si="4"/>
        <v>339510</v>
      </c>
      <c r="D61" s="25">
        <f t="shared" si="7"/>
        <v>19</v>
      </c>
      <c r="E61" s="24" t="str">
        <f t="shared" si="6"/>
        <v>MELILLA</v>
      </c>
      <c r="F61" s="24">
        <f t="shared" si="10"/>
        <v>75935</v>
      </c>
      <c r="G61" s="24">
        <f t="shared" si="9"/>
        <v>76233.5</v>
      </c>
    </row>
    <row r="62" spans="1:7" x14ac:dyDescent="0.25">
      <c r="A62" s="24" t="str">
        <f t="shared" si="5"/>
        <v>SEVILLA</v>
      </c>
      <c r="B62" s="25">
        <f t="shared" si="3"/>
        <v>293337</v>
      </c>
      <c r="C62" s="25">
        <f t="shared" si="4"/>
        <v>269016</v>
      </c>
      <c r="D62" s="25">
        <f t="shared" si="7"/>
        <v>20</v>
      </c>
      <c r="E62" s="24" t="str">
        <f t="shared" si="6"/>
        <v>ALMERÍA</v>
      </c>
      <c r="F62" s="24">
        <f t="shared" si="10"/>
        <v>56707</v>
      </c>
      <c r="G62" s="24">
        <f t="shared" si="9"/>
        <v>43811</v>
      </c>
    </row>
    <row r="63" spans="1:7" x14ac:dyDescent="0.25">
      <c r="A63" s="24" t="str">
        <f t="shared" si="5"/>
        <v>TARRAGONA</v>
      </c>
      <c r="B63" s="25">
        <f t="shared" si="3"/>
        <v>21210546</v>
      </c>
      <c r="C63" s="25">
        <f t="shared" si="4"/>
        <v>19844376</v>
      </c>
      <c r="D63" s="25">
        <f t="shared" si="7"/>
        <v>4</v>
      </c>
      <c r="E63" s="24" t="str">
        <f t="shared" si="6"/>
        <v>VIGO</v>
      </c>
      <c r="F63" s="24">
        <f t="shared" si="10"/>
        <v>46770</v>
      </c>
      <c r="G63" s="24">
        <f t="shared" si="9"/>
        <v>93912.304999999993</v>
      </c>
    </row>
    <row r="64" spans="1:7" x14ac:dyDescent="0.25">
      <c r="A64" s="24" t="str">
        <f t="shared" si="5"/>
        <v>VALENCIA</v>
      </c>
      <c r="B64" s="25">
        <f t="shared" si="3"/>
        <v>3120013</v>
      </c>
      <c r="C64" s="25">
        <f t="shared" si="4"/>
        <v>1909692</v>
      </c>
      <c r="D64" s="25">
        <f t="shared" si="7"/>
        <v>11</v>
      </c>
      <c r="E64" s="24" t="str">
        <f t="shared" si="6"/>
        <v>ALICANTE</v>
      </c>
      <c r="F64" s="24">
        <f t="shared" si="10"/>
        <v>31578.82</v>
      </c>
      <c r="G64" s="24">
        <f t="shared" si="9"/>
        <v>60761.649999999994</v>
      </c>
    </row>
    <row r="65" spans="1:7" x14ac:dyDescent="0.25">
      <c r="A65" s="24" t="str">
        <f t="shared" si="5"/>
        <v>VIGO</v>
      </c>
      <c r="B65" s="25">
        <f t="shared" si="3"/>
        <v>46770</v>
      </c>
      <c r="C65" s="25">
        <f t="shared" si="4"/>
        <v>93912.304999999993</v>
      </c>
      <c r="D65" s="25">
        <f t="shared" si="7"/>
        <v>25</v>
      </c>
      <c r="E65" s="24" t="str">
        <f t="shared" si="6"/>
        <v>MARÍN Y RÍA DE PONTEVEDRA</v>
      </c>
      <c r="F65" s="24">
        <f t="shared" si="10"/>
        <v>7</v>
      </c>
      <c r="G65" s="24">
        <f t="shared" si="9"/>
        <v>4</v>
      </c>
    </row>
    <row r="66" spans="1:7" x14ac:dyDescent="0.25">
      <c r="A66" s="24" t="str">
        <f t="shared" si="5"/>
        <v>VILAGARCÍA</v>
      </c>
      <c r="B66" s="25">
        <f t="shared" si="3"/>
        <v>182544</v>
      </c>
      <c r="C66" s="25">
        <f t="shared" si="4"/>
        <v>167809</v>
      </c>
      <c r="D66" s="25">
        <f t="shared" si="7"/>
        <v>21</v>
      </c>
      <c r="E66" s="24" t="str">
        <f t="shared" si="6"/>
        <v>PASAIA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113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419264</v>
      </c>
      <c r="C7" s="72">
        <v>243206</v>
      </c>
      <c r="D7" s="18">
        <v>4853062</v>
      </c>
      <c r="E7" s="72">
        <v>3474568</v>
      </c>
      <c r="F7" s="10">
        <f>((E7*100)/D7)-100</f>
        <v>-28.404623720034891</v>
      </c>
      <c r="G7" s="1"/>
      <c r="H7" s="1"/>
      <c r="I7" s="1"/>
    </row>
    <row r="8" spans="1:12" x14ac:dyDescent="0.25">
      <c r="A8" s="11" t="s">
        <v>31</v>
      </c>
      <c r="B8" s="19">
        <v>123012</v>
      </c>
      <c r="C8" s="73">
        <v>141759</v>
      </c>
      <c r="D8" s="19">
        <v>1592670.75</v>
      </c>
      <c r="E8" s="73">
        <v>1441065.69</v>
      </c>
      <c r="F8" s="12">
        <f t="shared" ref="F8:F34" si="0">((E8*100)/D8)-100</f>
        <v>-9.5189203418220671</v>
      </c>
      <c r="G8" s="1"/>
      <c r="H8" s="1"/>
      <c r="I8" s="1"/>
    </row>
    <row r="9" spans="1:12" x14ac:dyDescent="0.25">
      <c r="A9" s="9" t="s">
        <v>139</v>
      </c>
      <c r="B9" s="18">
        <v>302847</v>
      </c>
      <c r="C9" s="72">
        <v>243478</v>
      </c>
      <c r="D9" s="18">
        <v>6337016</v>
      </c>
      <c r="E9" s="72">
        <v>4411930</v>
      </c>
      <c r="F9" s="10">
        <f t="shared" si="0"/>
        <v>-30.378430478950975</v>
      </c>
      <c r="G9" s="1"/>
      <c r="H9" s="1"/>
      <c r="I9" s="1"/>
    </row>
    <row r="10" spans="1:12" x14ac:dyDescent="0.25">
      <c r="A10" s="11" t="s">
        <v>141</v>
      </c>
      <c r="B10" s="19">
        <v>317489</v>
      </c>
      <c r="C10" s="73">
        <v>193927</v>
      </c>
      <c r="D10" s="19">
        <v>3173814.5</v>
      </c>
      <c r="E10" s="73">
        <v>2797355</v>
      </c>
      <c r="F10" s="12">
        <f t="shared" si="0"/>
        <v>-11.861421012475688</v>
      </c>
      <c r="G10" s="1"/>
      <c r="H10" s="1"/>
      <c r="I10" s="1"/>
    </row>
    <row r="11" spans="1:12" x14ac:dyDescent="0.25">
      <c r="A11" s="9" t="s">
        <v>142</v>
      </c>
      <c r="B11" s="18">
        <v>31155</v>
      </c>
      <c r="C11" s="72">
        <v>13074</v>
      </c>
      <c r="D11" s="18">
        <v>1718439</v>
      </c>
      <c r="E11" s="72">
        <v>973830.09300000011</v>
      </c>
      <c r="F11" s="10">
        <f t="shared" si="0"/>
        <v>-43.330540507984274</v>
      </c>
      <c r="G11" s="1"/>
      <c r="H11" s="1"/>
      <c r="I11" s="1"/>
    </row>
    <row r="12" spans="1:12" x14ac:dyDescent="0.25">
      <c r="A12" s="11" t="s">
        <v>143</v>
      </c>
      <c r="B12" s="19">
        <v>161597</v>
      </c>
      <c r="C12" s="73">
        <v>301050</v>
      </c>
      <c r="D12" s="19">
        <v>1736215</v>
      </c>
      <c r="E12" s="73">
        <v>1859008</v>
      </c>
      <c r="F12" s="12">
        <f t="shared" si="0"/>
        <v>7.0724535843775129</v>
      </c>
      <c r="G12" s="1"/>
      <c r="H12" s="1"/>
      <c r="I12" s="1"/>
    </row>
    <row r="13" spans="1:12" x14ac:dyDescent="0.25">
      <c r="A13" s="9" t="s">
        <v>32</v>
      </c>
      <c r="B13" s="18">
        <v>95185</v>
      </c>
      <c r="C13" s="72">
        <v>85025</v>
      </c>
      <c r="D13" s="18">
        <v>1415401</v>
      </c>
      <c r="E13" s="72">
        <v>1223606</v>
      </c>
      <c r="F13" s="10">
        <f t="shared" si="0"/>
        <v>-13.550576832996441</v>
      </c>
      <c r="G13" s="1"/>
      <c r="H13" s="1"/>
      <c r="I13" s="1"/>
    </row>
    <row r="14" spans="1:12" x14ac:dyDescent="0.25">
      <c r="A14" s="11" t="s">
        <v>33</v>
      </c>
      <c r="B14" s="19">
        <v>359227</v>
      </c>
      <c r="C14" s="73">
        <v>286367</v>
      </c>
      <c r="D14" s="19">
        <v>4257025.2819999997</v>
      </c>
      <c r="E14" s="73">
        <v>4071383.9270000001</v>
      </c>
      <c r="F14" s="12">
        <f t="shared" si="0"/>
        <v>-4.3608234084243804</v>
      </c>
      <c r="G14" s="1"/>
      <c r="H14" s="1"/>
      <c r="I14" s="1"/>
    </row>
    <row r="15" spans="1:12" x14ac:dyDescent="0.25">
      <c r="A15" s="9" t="s">
        <v>34</v>
      </c>
      <c r="B15" s="18">
        <v>273904</v>
      </c>
      <c r="C15" s="72">
        <v>328390</v>
      </c>
      <c r="D15" s="18">
        <v>4757894</v>
      </c>
      <c r="E15" s="72">
        <v>4681191</v>
      </c>
      <c r="F15" s="10">
        <f t="shared" si="0"/>
        <v>-1.6121208248859631</v>
      </c>
      <c r="G15" s="1"/>
      <c r="H15" s="1"/>
      <c r="I15" s="1"/>
    </row>
    <row r="16" spans="1:12" x14ac:dyDescent="0.25">
      <c r="A16" s="11" t="s">
        <v>35</v>
      </c>
      <c r="B16" s="19">
        <v>807828</v>
      </c>
      <c r="C16" s="73">
        <v>707044</v>
      </c>
      <c r="D16" s="19">
        <v>6596763</v>
      </c>
      <c r="E16" s="73">
        <v>6835599</v>
      </c>
      <c r="F16" s="12">
        <f t="shared" si="0"/>
        <v>3.6205029648632205</v>
      </c>
      <c r="G16" s="1"/>
      <c r="H16" s="1"/>
      <c r="I16" s="1"/>
    </row>
    <row r="17" spans="1:9" x14ac:dyDescent="0.25">
      <c r="A17" s="9" t="s">
        <v>144</v>
      </c>
      <c r="B17" s="18">
        <v>544527</v>
      </c>
      <c r="C17" s="72">
        <v>491787</v>
      </c>
      <c r="D17" s="18">
        <v>7425415</v>
      </c>
      <c r="E17" s="72">
        <v>7097480.0929999975</v>
      </c>
      <c r="F17" s="10">
        <f t="shared" si="0"/>
        <v>-4.4163849023926929</v>
      </c>
      <c r="G17" s="1"/>
      <c r="H17" s="1"/>
      <c r="I17" s="1"/>
    </row>
    <row r="18" spans="1:9" x14ac:dyDescent="0.25">
      <c r="A18" s="11" t="s">
        <v>36</v>
      </c>
      <c r="B18" s="19">
        <v>2500</v>
      </c>
      <c r="C18" s="73">
        <v>0</v>
      </c>
      <c r="D18" s="19">
        <v>31893</v>
      </c>
      <c r="E18" s="73">
        <v>24625</v>
      </c>
      <c r="F18" s="12">
        <f t="shared" si="0"/>
        <v>-22.788699714670926</v>
      </c>
      <c r="G18" s="1"/>
      <c r="H18" s="1"/>
      <c r="I18" s="1"/>
    </row>
    <row r="19" spans="1:9" x14ac:dyDescent="0.25">
      <c r="A19" s="9" t="s">
        <v>37</v>
      </c>
      <c r="B19" s="18">
        <v>1233689</v>
      </c>
      <c r="C19" s="72">
        <v>600458</v>
      </c>
      <c r="D19" s="18">
        <v>10756979.9</v>
      </c>
      <c r="E19" s="72">
        <v>8095030</v>
      </c>
      <c r="F19" s="10">
        <f t="shared" si="0"/>
        <v>-24.746257079089645</v>
      </c>
      <c r="G19" s="1"/>
      <c r="H19" s="1"/>
      <c r="I19" s="1"/>
    </row>
    <row r="20" spans="1:9" x14ac:dyDescent="0.25">
      <c r="A20" s="11" t="s">
        <v>145</v>
      </c>
      <c r="B20" s="19">
        <v>1637991</v>
      </c>
      <c r="C20" s="73">
        <v>738506</v>
      </c>
      <c r="D20" s="19">
        <v>17193269</v>
      </c>
      <c r="E20" s="73">
        <v>14589033</v>
      </c>
      <c r="F20" s="12">
        <f t="shared" si="0"/>
        <v>-15.146834496685884</v>
      </c>
      <c r="G20" s="1"/>
      <c r="H20" s="1"/>
      <c r="I20" s="1"/>
    </row>
    <row r="21" spans="1:9" x14ac:dyDescent="0.25">
      <c r="A21" s="9" t="s">
        <v>38</v>
      </c>
      <c r="B21" s="18">
        <v>534097</v>
      </c>
      <c r="C21" s="72">
        <v>420759</v>
      </c>
      <c r="D21" s="18">
        <v>6662398.7800000003</v>
      </c>
      <c r="E21" s="72">
        <v>5755664</v>
      </c>
      <c r="F21" s="10">
        <f t="shared" si="0"/>
        <v>-13.609734420610593</v>
      </c>
      <c r="G21" s="1"/>
      <c r="H21" s="1"/>
      <c r="I21" s="1"/>
    </row>
    <row r="22" spans="1:9" x14ac:dyDescent="0.25">
      <c r="A22" s="11" t="s">
        <v>59</v>
      </c>
      <c r="B22" s="19">
        <v>57569</v>
      </c>
      <c r="C22" s="73">
        <v>17014</v>
      </c>
      <c r="D22" s="19">
        <v>474214</v>
      </c>
      <c r="E22" s="73">
        <v>453302</v>
      </c>
      <c r="F22" s="12">
        <f t="shared" si="0"/>
        <v>-4.4098234130582341</v>
      </c>
      <c r="G22" s="1"/>
      <c r="H22" s="1"/>
      <c r="I22" s="1"/>
    </row>
    <row r="23" spans="1:9" x14ac:dyDescent="0.25">
      <c r="A23" s="9" t="s">
        <v>146</v>
      </c>
      <c r="B23" s="18">
        <v>172306</v>
      </c>
      <c r="C23" s="72">
        <v>186098</v>
      </c>
      <c r="D23" s="18">
        <v>1702220.2</v>
      </c>
      <c r="E23" s="72">
        <v>1464546</v>
      </c>
      <c r="F23" s="10">
        <f t="shared" si="0"/>
        <v>-13.962600138336981</v>
      </c>
      <c r="G23" s="1"/>
      <c r="H23" s="1"/>
      <c r="I23" s="1"/>
    </row>
    <row r="24" spans="1:9" x14ac:dyDescent="0.25">
      <c r="A24" s="11" t="s">
        <v>148</v>
      </c>
      <c r="B24" s="19">
        <v>91146</v>
      </c>
      <c r="C24" s="73">
        <v>126004</v>
      </c>
      <c r="D24" s="19">
        <v>930206</v>
      </c>
      <c r="E24" s="73">
        <v>888504</v>
      </c>
      <c r="F24" s="12">
        <f t="shared" si="0"/>
        <v>-4.4830929923049325</v>
      </c>
      <c r="G24" s="1"/>
      <c r="H24" s="1"/>
      <c r="I24" s="1"/>
    </row>
    <row r="25" spans="1:9" x14ac:dyDescent="0.25">
      <c r="A25" s="9" t="s">
        <v>39</v>
      </c>
      <c r="B25" s="18">
        <v>1502</v>
      </c>
      <c r="C25" s="72">
        <v>0</v>
      </c>
      <c r="D25" s="18">
        <v>5250</v>
      </c>
      <c r="E25" s="72">
        <v>7100</v>
      </c>
      <c r="F25" s="10">
        <f t="shared" si="0"/>
        <v>35.238095238095241</v>
      </c>
      <c r="G25" s="1"/>
      <c r="H25" s="1"/>
      <c r="I25" s="1"/>
    </row>
    <row r="26" spans="1:9" x14ac:dyDescent="0.25">
      <c r="A26" s="11" t="s">
        <v>40</v>
      </c>
      <c r="B26" s="19">
        <v>44798</v>
      </c>
      <c r="C26" s="73">
        <v>67682</v>
      </c>
      <c r="D26" s="19">
        <v>558495</v>
      </c>
      <c r="E26" s="73">
        <v>618405</v>
      </c>
      <c r="F26" s="12">
        <f t="shared" si="0"/>
        <v>10.727043214352861</v>
      </c>
      <c r="G26" s="1"/>
      <c r="H26" s="1"/>
      <c r="I26" s="1"/>
    </row>
    <row r="27" spans="1:9" x14ac:dyDescent="0.25">
      <c r="A27" s="9" t="s">
        <v>41</v>
      </c>
      <c r="B27" s="18">
        <v>118158</v>
      </c>
      <c r="C27" s="72">
        <v>131524</v>
      </c>
      <c r="D27" s="18">
        <v>1003043</v>
      </c>
      <c r="E27" s="72">
        <v>1031321</v>
      </c>
      <c r="F27" s="10">
        <f t="shared" si="0"/>
        <v>2.8192211101617772</v>
      </c>
      <c r="G27" s="1"/>
      <c r="H27" s="1"/>
      <c r="I27" s="1"/>
    </row>
    <row r="28" spans="1:9" x14ac:dyDescent="0.25">
      <c r="A28" s="11" t="s">
        <v>42</v>
      </c>
      <c r="B28" s="19">
        <v>44134</v>
      </c>
      <c r="C28" s="73">
        <v>46289</v>
      </c>
      <c r="D28" s="19">
        <v>446926.2</v>
      </c>
      <c r="E28" s="73">
        <v>421960</v>
      </c>
      <c r="F28" s="12">
        <f t="shared" si="0"/>
        <v>-5.586201927745563</v>
      </c>
      <c r="G28" s="1"/>
      <c r="H28" s="1"/>
      <c r="I28" s="1"/>
    </row>
    <row r="29" spans="1:9" x14ac:dyDescent="0.25">
      <c r="A29" s="9" t="s">
        <v>43</v>
      </c>
      <c r="B29" s="18">
        <v>253928</v>
      </c>
      <c r="C29" s="72">
        <v>259547</v>
      </c>
      <c r="D29" s="18">
        <v>3313907.5</v>
      </c>
      <c r="E29" s="72">
        <v>3646528</v>
      </c>
      <c r="F29" s="10">
        <f t="shared" si="0"/>
        <v>10.037108760579471</v>
      </c>
      <c r="G29" s="1"/>
      <c r="H29" s="1"/>
      <c r="I29" s="1"/>
    </row>
    <row r="30" spans="1:9" x14ac:dyDescent="0.25">
      <c r="A30" s="11" t="s">
        <v>44</v>
      </c>
      <c r="B30" s="19">
        <v>278195</v>
      </c>
      <c r="C30" s="73">
        <v>222508</v>
      </c>
      <c r="D30" s="19">
        <v>2171202</v>
      </c>
      <c r="E30" s="73">
        <v>2294024</v>
      </c>
      <c r="F30" s="12">
        <f t="shared" si="0"/>
        <v>5.6568665651560792</v>
      </c>
      <c r="G30" s="1"/>
      <c r="H30" s="1"/>
      <c r="I30" s="1"/>
    </row>
    <row r="31" spans="1:9" x14ac:dyDescent="0.25">
      <c r="A31" s="9" t="s">
        <v>45</v>
      </c>
      <c r="B31" s="18">
        <v>1032219</v>
      </c>
      <c r="C31" s="72">
        <v>780025</v>
      </c>
      <c r="D31" s="18">
        <v>9988264</v>
      </c>
      <c r="E31" s="72">
        <v>9718750</v>
      </c>
      <c r="F31" s="10">
        <f t="shared" si="0"/>
        <v>-2.6983067327815888</v>
      </c>
      <c r="G31" s="1"/>
      <c r="H31" s="1"/>
      <c r="I31" s="1"/>
    </row>
    <row r="32" spans="1:9" x14ac:dyDescent="0.25">
      <c r="A32" s="11" t="s">
        <v>46</v>
      </c>
      <c r="B32" s="19">
        <v>235587</v>
      </c>
      <c r="C32" s="73">
        <v>187044</v>
      </c>
      <c r="D32" s="19">
        <v>2544075</v>
      </c>
      <c r="E32" s="73">
        <v>2190118</v>
      </c>
      <c r="F32" s="12">
        <f t="shared" si="0"/>
        <v>-13.912993917239078</v>
      </c>
      <c r="G32" s="1"/>
      <c r="H32" s="1"/>
      <c r="I32" s="1"/>
    </row>
    <row r="33" spans="1:9" x14ac:dyDescent="0.25">
      <c r="A33" s="9" t="s">
        <v>47</v>
      </c>
      <c r="B33" s="18">
        <v>26959</v>
      </c>
      <c r="C33" s="72">
        <v>25151</v>
      </c>
      <c r="D33" s="18">
        <v>271820.03700000001</v>
      </c>
      <c r="E33" s="72">
        <v>297778</v>
      </c>
      <c r="F33" s="10">
        <f t="shared" si="0"/>
        <v>9.5496870968345888</v>
      </c>
      <c r="G33" s="1"/>
      <c r="H33" s="1"/>
      <c r="I33" s="1"/>
    </row>
    <row r="34" spans="1:9" x14ac:dyDescent="0.25">
      <c r="A34" s="11" t="s">
        <v>147</v>
      </c>
      <c r="B34" s="19">
        <v>51336</v>
      </c>
      <c r="C34" s="73">
        <v>52996</v>
      </c>
      <c r="D34" s="19">
        <v>448216</v>
      </c>
      <c r="E34" s="73">
        <v>479972</v>
      </c>
      <c r="F34" s="12">
        <f t="shared" si="0"/>
        <v>7.084976886144176</v>
      </c>
      <c r="G34" s="1"/>
      <c r="H34" s="1"/>
      <c r="I34" s="1"/>
    </row>
    <row r="35" spans="1:9" x14ac:dyDescent="0.25">
      <c r="A35" s="13" t="s">
        <v>48</v>
      </c>
      <c r="B35" s="14">
        <f>SUM(B7:B34)</f>
        <v>9252149</v>
      </c>
      <c r="C35" s="76">
        <v>6896712</v>
      </c>
      <c r="D35" s="14">
        <f t="shared" ref="D35:E35" si="1">SUM(D7:D34)</f>
        <v>102366095.149</v>
      </c>
      <c r="E35" s="14">
        <f t="shared" si="1"/>
        <v>90843676.803000003</v>
      </c>
      <c r="F35" s="15">
        <f t="shared" ref="F35" si="2">((E35*100)/D35)-100</f>
        <v>-11.256088580138197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3474568</v>
      </c>
      <c r="C39" s="25">
        <f t="shared" si="4"/>
        <v>4853062</v>
      </c>
      <c r="D39" s="25">
        <f>_xlfn.RANK.EQ(B39,$B$39:$B$66)+COUNTIF($B$39:$B$66,B39)-1</f>
        <v>11</v>
      </c>
      <c r="E39" s="24" t="str">
        <f t="shared" ref="E39:E66" si="6">INDEX($A$39:$B$66,MATCH(ROW()-38,$D$39:$D$66,0),1)</f>
        <v>GIJÓN</v>
      </c>
      <c r="F39" s="24">
        <f>LOOKUP(E39,$A$39:$A$66,$B$39:$B$66)</f>
        <v>14589033</v>
      </c>
      <c r="G39" s="24">
        <f>LOOKUP(E39,$A$39:$A$66,$C$39:$C$66)</f>
        <v>17193269</v>
      </c>
    </row>
    <row r="40" spans="1:9" x14ac:dyDescent="0.25">
      <c r="A40" s="24" t="str">
        <f t="shared" si="5"/>
        <v>ALICANTE</v>
      </c>
      <c r="B40" s="25">
        <f t="shared" si="3"/>
        <v>1441065.69</v>
      </c>
      <c r="C40" s="25">
        <f t="shared" si="4"/>
        <v>1592670.75</v>
      </c>
      <c r="D40" s="25">
        <f t="shared" ref="D40:D66" si="7">_xlfn.RANK.EQ(B40,$B$39:$B$66)+COUNTIF($B$39:$B$66,B40)-1</f>
        <v>17</v>
      </c>
      <c r="E40" s="24" t="str">
        <f t="shared" si="6"/>
        <v>TARRAGONA</v>
      </c>
      <c r="F40" s="24">
        <f t="shared" ref="F40:F55" si="8">LOOKUP(E40,$A$39:$A$66,$B$39:$B$66)</f>
        <v>9718750</v>
      </c>
      <c r="G40" s="24">
        <f t="shared" ref="G40:G66" si="9">LOOKUP(E40,$A$39:$A$66,$C$39:$C$66)</f>
        <v>9988264</v>
      </c>
    </row>
    <row r="41" spans="1:9" x14ac:dyDescent="0.25">
      <c r="A41" s="24" t="str">
        <f t="shared" si="5"/>
        <v>ALMERÍA</v>
      </c>
      <c r="B41" s="25">
        <f t="shared" si="3"/>
        <v>4411930</v>
      </c>
      <c r="C41" s="25">
        <f t="shared" si="4"/>
        <v>6337016</v>
      </c>
      <c r="D41" s="25">
        <f t="shared" si="7"/>
        <v>8</v>
      </c>
      <c r="E41" s="24" t="str">
        <f t="shared" si="6"/>
        <v>FERROL-SAN CIBRAO</v>
      </c>
      <c r="F41" s="24">
        <f t="shared" si="8"/>
        <v>8095030</v>
      </c>
      <c r="G41" s="24">
        <f t="shared" si="9"/>
        <v>10756979.9</v>
      </c>
    </row>
    <row r="42" spans="1:9" x14ac:dyDescent="0.25">
      <c r="A42" s="24" t="str">
        <f t="shared" si="5"/>
        <v>AVILÉS</v>
      </c>
      <c r="B42" s="25">
        <f t="shared" si="3"/>
        <v>2797355</v>
      </c>
      <c r="C42" s="25">
        <f t="shared" si="4"/>
        <v>3173814.5</v>
      </c>
      <c r="D42" s="25">
        <f t="shared" si="7"/>
        <v>12</v>
      </c>
      <c r="E42" s="24" t="str">
        <f t="shared" si="6"/>
        <v>CASTELLÓN</v>
      </c>
      <c r="F42" s="24">
        <f t="shared" si="8"/>
        <v>7097480.0929999975</v>
      </c>
      <c r="G42" s="24">
        <f t="shared" si="9"/>
        <v>7425415</v>
      </c>
    </row>
    <row r="43" spans="1:9" x14ac:dyDescent="0.25">
      <c r="A43" s="24" t="str">
        <f t="shared" si="5"/>
        <v>BAHÍA DE ALGECIRAS</v>
      </c>
      <c r="B43" s="25">
        <f t="shared" si="3"/>
        <v>973830.09300000011</v>
      </c>
      <c r="C43" s="25">
        <f t="shared" si="4"/>
        <v>1718439</v>
      </c>
      <c r="D43" s="25">
        <f t="shared" si="7"/>
        <v>20</v>
      </c>
      <c r="E43" s="24" t="str">
        <f t="shared" si="6"/>
        <v>CARTAGENA</v>
      </c>
      <c r="F43" s="24">
        <f t="shared" si="8"/>
        <v>6835599</v>
      </c>
      <c r="G43" s="24">
        <f t="shared" si="9"/>
        <v>6596763</v>
      </c>
    </row>
    <row r="44" spans="1:9" x14ac:dyDescent="0.25">
      <c r="A44" s="24" t="str">
        <f t="shared" si="5"/>
        <v>BAHÍA DE CÁDIZ</v>
      </c>
      <c r="B44" s="25">
        <f t="shared" si="3"/>
        <v>1859008</v>
      </c>
      <c r="C44" s="25">
        <f t="shared" si="4"/>
        <v>1736215</v>
      </c>
      <c r="D44" s="25">
        <f t="shared" si="7"/>
        <v>15</v>
      </c>
      <c r="E44" s="24" t="str">
        <f t="shared" si="6"/>
        <v>HUELVA</v>
      </c>
      <c r="F44" s="24">
        <f t="shared" si="8"/>
        <v>5755664</v>
      </c>
      <c r="G44" s="24">
        <f t="shared" si="9"/>
        <v>6662398.7800000003</v>
      </c>
    </row>
    <row r="45" spans="1:9" x14ac:dyDescent="0.25">
      <c r="A45" s="24" t="str">
        <f t="shared" si="5"/>
        <v>BALEARES</v>
      </c>
      <c r="B45" s="25">
        <f t="shared" si="3"/>
        <v>1223606</v>
      </c>
      <c r="C45" s="25">
        <f t="shared" si="4"/>
        <v>1415401</v>
      </c>
      <c r="D45" s="25">
        <f t="shared" si="7"/>
        <v>18</v>
      </c>
      <c r="E45" s="24" t="str">
        <f t="shared" si="6"/>
        <v>BILBAO</v>
      </c>
      <c r="F45" s="24">
        <f t="shared" si="8"/>
        <v>4681191</v>
      </c>
      <c r="G45" s="24">
        <f t="shared" si="9"/>
        <v>4757894</v>
      </c>
    </row>
    <row r="46" spans="1:9" x14ac:dyDescent="0.25">
      <c r="A46" s="24" t="str">
        <f t="shared" si="5"/>
        <v>BARCELONA</v>
      </c>
      <c r="B46" s="25">
        <f t="shared" si="3"/>
        <v>4071383.9270000001</v>
      </c>
      <c r="C46" s="25">
        <f t="shared" si="4"/>
        <v>4257025.2819999997</v>
      </c>
      <c r="D46" s="25">
        <f t="shared" si="7"/>
        <v>9</v>
      </c>
      <c r="E46" s="24" t="str">
        <f t="shared" si="6"/>
        <v>ALMERÍA</v>
      </c>
      <c r="F46" s="24">
        <f t="shared" si="8"/>
        <v>4411930</v>
      </c>
      <c r="G46" s="24">
        <f t="shared" si="9"/>
        <v>6337016</v>
      </c>
    </row>
    <row r="47" spans="1:9" x14ac:dyDescent="0.25">
      <c r="A47" s="24" t="str">
        <f t="shared" si="5"/>
        <v>BILBAO</v>
      </c>
      <c r="B47" s="25">
        <f t="shared" si="3"/>
        <v>4681191</v>
      </c>
      <c r="C47" s="25">
        <f t="shared" si="4"/>
        <v>4757894</v>
      </c>
      <c r="D47" s="25">
        <f t="shared" si="7"/>
        <v>7</v>
      </c>
      <c r="E47" s="24" t="str">
        <f t="shared" si="6"/>
        <v>BARCELONA</v>
      </c>
      <c r="F47" s="24">
        <f t="shared" si="8"/>
        <v>4071383.9270000001</v>
      </c>
      <c r="G47" s="24">
        <f t="shared" si="9"/>
        <v>4257025.2819999997</v>
      </c>
    </row>
    <row r="48" spans="1:9" x14ac:dyDescent="0.25">
      <c r="A48" s="24" t="str">
        <f t="shared" si="5"/>
        <v>CARTAGENA</v>
      </c>
      <c r="B48" s="25">
        <f t="shared" si="3"/>
        <v>6835599</v>
      </c>
      <c r="C48" s="25">
        <f t="shared" si="4"/>
        <v>6596763</v>
      </c>
      <c r="D48" s="25">
        <f t="shared" si="7"/>
        <v>5</v>
      </c>
      <c r="E48" s="24" t="str">
        <f t="shared" si="6"/>
        <v>SANTANDER</v>
      </c>
      <c r="F48" s="24">
        <f t="shared" si="8"/>
        <v>3646528</v>
      </c>
      <c r="G48" s="24">
        <f t="shared" si="9"/>
        <v>3313907.5</v>
      </c>
    </row>
    <row r="49" spans="1:7" x14ac:dyDescent="0.25">
      <c r="A49" s="24" t="str">
        <f t="shared" si="5"/>
        <v>CASTELLÓN</v>
      </c>
      <c r="B49" s="25">
        <f t="shared" si="3"/>
        <v>7097480.0929999975</v>
      </c>
      <c r="C49" s="25">
        <f t="shared" si="4"/>
        <v>7425415</v>
      </c>
      <c r="D49" s="25">
        <f t="shared" si="7"/>
        <v>4</v>
      </c>
      <c r="E49" s="24" t="str">
        <f t="shared" si="6"/>
        <v>A CORUÑA</v>
      </c>
      <c r="F49" s="24">
        <f t="shared" si="8"/>
        <v>3474568</v>
      </c>
      <c r="G49" s="24">
        <f t="shared" si="9"/>
        <v>4853062</v>
      </c>
    </row>
    <row r="50" spans="1:7" x14ac:dyDescent="0.25">
      <c r="A50" s="24" t="str">
        <f t="shared" si="5"/>
        <v>CEUTA</v>
      </c>
      <c r="B50" s="25">
        <f t="shared" si="3"/>
        <v>24625</v>
      </c>
      <c r="C50" s="25">
        <f t="shared" si="4"/>
        <v>31893</v>
      </c>
      <c r="D50" s="25">
        <f t="shared" si="7"/>
        <v>27</v>
      </c>
      <c r="E50" s="24" t="str">
        <f t="shared" si="6"/>
        <v>AVILÉS</v>
      </c>
      <c r="F50" s="24">
        <f t="shared" si="8"/>
        <v>2797355</v>
      </c>
      <c r="G50" s="24">
        <f t="shared" si="9"/>
        <v>3173814.5</v>
      </c>
    </row>
    <row r="51" spans="1:7" x14ac:dyDescent="0.25">
      <c r="A51" s="24" t="str">
        <f t="shared" si="5"/>
        <v>FERROL-SAN CIBRAO</v>
      </c>
      <c r="B51" s="25">
        <f t="shared" si="3"/>
        <v>8095030</v>
      </c>
      <c r="C51" s="25">
        <f t="shared" si="4"/>
        <v>10756979.9</v>
      </c>
      <c r="D51" s="25">
        <f t="shared" si="7"/>
        <v>3</v>
      </c>
      <c r="E51" s="24" t="str">
        <f t="shared" si="6"/>
        <v>SEVILLA</v>
      </c>
      <c r="F51" s="24">
        <f t="shared" si="8"/>
        <v>2294024</v>
      </c>
      <c r="G51" s="24">
        <f t="shared" si="9"/>
        <v>2171202</v>
      </c>
    </row>
    <row r="52" spans="1:7" x14ac:dyDescent="0.25">
      <c r="A52" s="24" t="str">
        <f t="shared" si="5"/>
        <v>GIJÓN</v>
      </c>
      <c r="B52" s="25">
        <f t="shared" si="3"/>
        <v>14589033</v>
      </c>
      <c r="C52" s="25">
        <f t="shared" si="4"/>
        <v>17193269</v>
      </c>
      <c r="D52" s="25">
        <f t="shared" si="7"/>
        <v>1</v>
      </c>
      <c r="E52" s="24" t="str">
        <f t="shared" si="6"/>
        <v>VALENCIA</v>
      </c>
      <c r="F52" s="24">
        <f t="shared" si="8"/>
        <v>2190118</v>
      </c>
      <c r="G52" s="24">
        <f t="shared" si="9"/>
        <v>2544075</v>
      </c>
    </row>
    <row r="53" spans="1:7" x14ac:dyDescent="0.25">
      <c r="A53" s="24" t="str">
        <f t="shared" si="5"/>
        <v>HUELVA</v>
      </c>
      <c r="B53" s="25">
        <f t="shared" si="3"/>
        <v>5755664</v>
      </c>
      <c r="C53" s="25">
        <f t="shared" si="4"/>
        <v>6662398.7800000003</v>
      </c>
      <c r="D53" s="25">
        <f t="shared" si="7"/>
        <v>6</v>
      </c>
      <c r="E53" s="24" t="str">
        <f t="shared" si="6"/>
        <v>BAHÍA DE CÁDIZ</v>
      </c>
      <c r="F53" s="24">
        <f t="shared" si="8"/>
        <v>1859008</v>
      </c>
      <c r="G53" s="24">
        <f t="shared" si="9"/>
        <v>1736215</v>
      </c>
    </row>
    <row r="54" spans="1:7" x14ac:dyDescent="0.25">
      <c r="A54" s="24" t="str">
        <f t="shared" si="5"/>
        <v>LAS PALMAS</v>
      </c>
      <c r="B54" s="25">
        <f t="shared" si="3"/>
        <v>453302</v>
      </c>
      <c r="C54" s="25">
        <f t="shared" si="4"/>
        <v>474214</v>
      </c>
      <c r="D54" s="25">
        <f t="shared" si="7"/>
        <v>24</v>
      </c>
      <c r="E54" s="24" t="str">
        <f t="shared" si="6"/>
        <v>MÁLAGA</v>
      </c>
      <c r="F54" s="24">
        <f t="shared" si="8"/>
        <v>1464546</v>
      </c>
      <c r="G54" s="24">
        <f t="shared" si="9"/>
        <v>1702220.2</v>
      </c>
    </row>
    <row r="55" spans="1:7" x14ac:dyDescent="0.25">
      <c r="A55" s="24" t="str">
        <f t="shared" si="5"/>
        <v>MÁLAGA</v>
      </c>
      <c r="B55" s="25">
        <f t="shared" si="3"/>
        <v>1464546</v>
      </c>
      <c r="C55" s="25">
        <f t="shared" si="4"/>
        <v>1702220.2</v>
      </c>
      <c r="D55" s="25">
        <f t="shared" si="7"/>
        <v>16</v>
      </c>
      <c r="E55" s="24" t="str">
        <f t="shared" si="6"/>
        <v>ALICANTE</v>
      </c>
      <c r="F55" s="24">
        <f t="shared" si="8"/>
        <v>1441065.69</v>
      </c>
      <c r="G55" s="24">
        <f t="shared" si="9"/>
        <v>1592670.75</v>
      </c>
    </row>
    <row r="56" spans="1:7" x14ac:dyDescent="0.25">
      <c r="A56" s="24" t="str">
        <f t="shared" si="5"/>
        <v>MARÍN Y RÍA DE PONTEVEDRA</v>
      </c>
      <c r="B56" s="25">
        <f t="shared" si="3"/>
        <v>888504</v>
      </c>
      <c r="C56" s="25">
        <f t="shared" si="4"/>
        <v>930206</v>
      </c>
      <c r="D56" s="25">
        <f t="shared" si="7"/>
        <v>21</v>
      </c>
      <c r="E56" s="24" t="str">
        <f t="shared" si="6"/>
        <v>BALEARES</v>
      </c>
      <c r="F56" s="24">
        <f t="shared" ref="F56:F66" si="10">LOOKUP(E56,$A$39:$A$66,$B$39:$B$66)</f>
        <v>1223606</v>
      </c>
      <c r="G56" s="24">
        <f t="shared" si="9"/>
        <v>1415401</v>
      </c>
    </row>
    <row r="57" spans="1:7" x14ac:dyDescent="0.25">
      <c r="A57" s="24" t="str">
        <f t="shared" si="5"/>
        <v>MELILLA</v>
      </c>
      <c r="B57" s="25">
        <f t="shared" si="3"/>
        <v>7100</v>
      </c>
      <c r="C57" s="25">
        <f t="shared" si="4"/>
        <v>5250</v>
      </c>
      <c r="D57" s="25">
        <f t="shared" si="7"/>
        <v>28</v>
      </c>
      <c r="E57" s="24" t="str">
        <f t="shared" si="6"/>
        <v>PASAIA</v>
      </c>
      <c r="F57" s="24">
        <f t="shared" si="10"/>
        <v>1031321</v>
      </c>
      <c r="G57" s="24">
        <f t="shared" si="9"/>
        <v>1003043</v>
      </c>
    </row>
    <row r="58" spans="1:7" x14ac:dyDescent="0.25">
      <c r="A58" s="24" t="str">
        <f t="shared" si="5"/>
        <v>MOTRIL</v>
      </c>
      <c r="B58" s="25">
        <f t="shared" si="3"/>
        <v>618405</v>
      </c>
      <c r="C58" s="25">
        <f t="shared" si="4"/>
        <v>558495</v>
      </c>
      <c r="D58" s="25">
        <f t="shared" si="7"/>
        <v>22</v>
      </c>
      <c r="E58" s="24" t="str">
        <f t="shared" si="6"/>
        <v>BAHÍA DE ALGECIRAS</v>
      </c>
      <c r="F58" s="24">
        <f t="shared" si="10"/>
        <v>973830.09300000011</v>
      </c>
      <c r="G58" s="24">
        <f t="shared" si="9"/>
        <v>1718439</v>
      </c>
    </row>
    <row r="59" spans="1:7" x14ac:dyDescent="0.25">
      <c r="A59" s="24" t="str">
        <f t="shared" si="5"/>
        <v>PASAIA</v>
      </c>
      <c r="B59" s="25">
        <f t="shared" si="3"/>
        <v>1031321</v>
      </c>
      <c r="C59" s="25">
        <f t="shared" si="4"/>
        <v>1003043</v>
      </c>
      <c r="D59" s="25">
        <f t="shared" si="7"/>
        <v>19</v>
      </c>
      <c r="E59" s="24" t="str">
        <f t="shared" si="6"/>
        <v>MARÍN Y RÍA DE PONTEVEDRA</v>
      </c>
      <c r="F59" s="24">
        <f t="shared" si="10"/>
        <v>888504</v>
      </c>
      <c r="G59" s="24">
        <f t="shared" si="9"/>
        <v>930206</v>
      </c>
    </row>
    <row r="60" spans="1:7" x14ac:dyDescent="0.25">
      <c r="A60" s="24" t="str">
        <f t="shared" si="5"/>
        <v>SANTA CRUZ DE TENERIFE</v>
      </c>
      <c r="B60" s="25">
        <f t="shared" si="3"/>
        <v>421960</v>
      </c>
      <c r="C60" s="25">
        <f t="shared" si="4"/>
        <v>446926.2</v>
      </c>
      <c r="D60" s="25">
        <f t="shared" si="7"/>
        <v>25</v>
      </c>
      <c r="E60" s="24" t="str">
        <f t="shared" si="6"/>
        <v>MOTRIL</v>
      </c>
      <c r="F60" s="24">
        <f t="shared" si="10"/>
        <v>618405</v>
      </c>
      <c r="G60" s="24">
        <f t="shared" si="9"/>
        <v>558495</v>
      </c>
    </row>
    <row r="61" spans="1:7" x14ac:dyDescent="0.25">
      <c r="A61" s="24" t="str">
        <f t="shared" si="5"/>
        <v>SANTANDER</v>
      </c>
      <c r="B61" s="25">
        <f t="shared" si="3"/>
        <v>3646528</v>
      </c>
      <c r="C61" s="25">
        <f t="shared" si="4"/>
        <v>3313907.5</v>
      </c>
      <c r="D61" s="25">
        <f t="shared" si="7"/>
        <v>10</v>
      </c>
      <c r="E61" s="24" t="str">
        <f t="shared" si="6"/>
        <v>VILAGARCÍA</v>
      </c>
      <c r="F61" s="24">
        <f t="shared" si="10"/>
        <v>479972</v>
      </c>
      <c r="G61" s="24">
        <f t="shared" si="9"/>
        <v>448216</v>
      </c>
    </row>
    <row r="62" spans="1:7" x14ac:dyDescent="0.25">
      <c r="A62" s="24" t="str">
        <f t="shared" si="5"/>
        <v>SEVILLA</v>
      </c>
      <c r="B62" s="25">
        <f t="shared" si="3"/>
        <v>2294024</v>
      </c>
      <c r="C62" s="25">
        <f t="shared" si="4"/>
        <v>2171202</v>
      </c>
      <c r="D62" s="25">
        <f t="shared" si="7"/>
        <v>13</v>
      </c>
      <c r="E62" s="24" t="str">
        <f t="shared" si="6"/>
        <v>LAS PALMAS</v>
      </c>
      <c r="F62" s="24">
        <f t="shared" si="10"/>
        <v>453302</v>
      </c>
      <c r="G62" s="24">
        <f t="shared" si="9"/>
        <v>474214</v>
      </c>
    </row>
    <row r="63" spans="1:7" x14ac:dyDescent="0.25">
      <c r="A63" s="24" t="str">
        <f t="shared" si="5"/>
        <v>TARRAGONA</v>
      </c>
      <c r="B63" s="25">
        <f t="shared" si="3"/>
        <v>9718750</v>
      </c>
      <c r="C63" s="25">
        <f t="shared" si="4"/>
        <v>9988264</v>
      </c>
      <c r="D63" s="25">
        <f t="shared" si="7"/>
        <v>2</v>
      </c>
      <c r="E63" s="24" t="str">
        <f t="shared" si="6"/>
        <v>SANTA CRUZ DE TENERIFE</v>
      </c>
      <c r="F63" s="24">
        <f t="shared" si="10"/>
        <v>421960</v>
      </c>
      <c r="G63" s="24">
        <f t="shared" si="9"/>
        <v>446926.2</v>
      </c>
    </row>
    <row r="64" spans="1:7" x14ac:dyDescent="0.25">
      <c r="A64" s="24" t="str">
        <f t="shared" si="5"/>
        <v>VALENCIA</v>
      </c>
      <c r="B64" s="25">
        <f t="shared" si="3"/>
        <v>2190118</v>
      </c>
      <c r="C64" s="25">
        <f t="shared" si="4"/>
        <v>2544075</v>
      </c>
      <c r="D64" s="25">
        <f t="shared" si="7"/>
        <v>14</v>
      </c>
      <c r="E64" s="24" t="str">
        <f t="shared" si="6"/>
        <v>VIGO</v>
      </c>
      <c r="F64" s="24">
        <f t="shared" si="10"/>
        <v>297778</v>
      </c>
      <c r="G64" s="24">
        <f t="shared" si="9"/>
        <v>271820.03700000001</v>
      </c>
    </row>
    <row r="65" spans="1:7" x14ac:dyDescent="0.25">
      <c r="A65" s="24" t="str">
        <f t="shared" si="5"/>
        <v>VIGO</v>
      </c>
      <c r="B65" s="25">
        <f t="shared" si="3"/>
        <v>297778</v>
      </c>
      <c r="C65" s="25">
        <f t="shared" si="4"/>
        <v>271820.03700000001</v>
      </c>
      <c r="D65" s="25">
        <f t="shared" si="7"/>
        <v>26</v>
      </c>
      <c r="E65" s="24" t="str">
        <f t="shared" si="6"/>
        <v>CEUTA</v>
      </c>
      <c r="F65" s="24">
        <f t="shared" si="10"/>
        <v>24625</v>
      </c>
      <c r="G65" s="24">
        <f t="shared" si="9"/>
        <v>31893</v>
      </c>
    </row>
    <row r="66" spans="1:7" x14ac:dyDescent="0.25">
      <c r="A66" s="24" t="str">
        <f t="shared" si="5"/>
        <v>VILAGARCÍA</v>
      </c>
      <c r="B66" s="25">
        <f t="shared" si="3"/>
        <v>479972</v>
      </c>
      <c r="C66" s="25">
        <f t="shared" si="4"/>
        <v>448216</v>
      </c>
      <c r="D66" s="25">
        <f t="shared" si="7"/>
        <v>23</v>
      </c>
      <c r="E66" s="24" t="str">
        <f t="shared" si="6"/>
        <v>MELILLA</v>
      </c>
      <c r="F66" s="24">
        <f t="shared" si="10"/>
        <v>7100</v>
      </c>
      <c r="G66" s="24">
        <f t="shared" si="9"/>
        <v>5250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114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66620</v>
      </c>
      <c r="C7" s="18">
        <v>71767</v>
      </c>
      <c r="D7" s="18">
        <v>1101709</v>
      </c>
      <c r="E7" s="72">
        <v>1006157</v>
      </c>
      <c r="F7" s="10">
        <f>((E7*100)/D7)-100</f>
        <v>-8.6730706565889903</v>
      </c>
      <c r="G7" s="1"/>
      <c r="H7" s="1"/>
      <c r="I7" s="1"/>
    </row>
    <row r="8" spans="1:12" x14ac:dyDescent="0.25">
      <c r="A8" s="11" t="s">
        <v>31</v>
      </c>
      <c r="B8" s="19">
        <v>129085</v>
      </c>
      <c r="C8" s="19">
        <v>115830</v>
      </c>
      <c r="D8" s="19">
        <v>1507916.16</v>
      </c>
      <c r="E8" s="73">
        <v>1423508.35</v>
      </c>
      <c r="F8" s="12">
        <f t="shared" ref="F8:F34" si="0">((E8*100)/D8)-100</f>
        <v>-5.5976460919418685</v>
      </c>
      <c r="G8" s="1"/>
      <c r="H8" s="1"/>
      <c r="I8" s="1"/>
    </row>
    <row r="9" spans="1:12" x14ac:dyDescent="0.25">
      <c r="A9" s="9" t="s">
        <v>139</v>
      </c>
      <c r="B9" s="18">
        <v>69099</v>
      </c>
      <c r="C9" s="18">
        <v>112568</v>
      </c>
      <c r="D9" s="18">
        <v>584505</v>
      </c>
      <c r="E9" s="72">
        <v>1088894</v>
      </c>
      <c r="F9" s="10">
        <f t="shared" si="0"/>
        <v>86.293359338243476</v>
      </c>
      <c r="G9" s="1"/>
      <c r="H9" s="1"/>
      <c r="I9" s="1"/>
    </row>
    <row r="10" spans="1:12" x14ac:dyDescent="0.25">
      <c r="A10" s="11" t="s">
        <v>141</v>
      </c>
      <c r="B10" s="19">
        <v>108032</v>
      </c>
      <c r="C10" s="19">
        <v>118648</v>
      </c>
      <c r="D10" s="19">
        <v>1173643.3999999999</v>
      </c>
      <c r="E10" s="73">
        <v>1572436</v>
      </c>
      <c r="F10" s="12">
        <f t="shared" si="0"/>
        <v>33.979026337983072</v>
      </c>
      <c r="G10" s="1"/>
      <c r="H10" s="1"/>
      <c r="I10" s="1"/>
    </row>
    <row r="11" spans="1:12" x14ac:dyDescent="0.25">
      <c r="A11" s="9" t="s">
        <v>142</v>
      </c>
      <c r="B11" s="18">
        <v>5494173</v>
      </c>
      <c r="C11" s="18">
        <v>5718297</v>
      </c>
      <c r="D11" s="18">
        <v>69062429.339999989</v>
      </c>
      <c r="E11" s="72">
        <v>73331146.854999229</v>
      </c>
      <c r="F11" s="10">
        <f t="shared" si="0"/>
        <v>6.1809547619357517</v>
      </c>
      <c r="G11" s="1"/>
      <c r="H11" s="1"/>
      <c r="I11" s="1"/>
    </row>
    <row r="12" spans="1:12" x14ac:dyDescent="0.25">
      <c r="A12" s="11" t="s">
        <v>143</v>
      </c>
      <c r="B12" s="19">
        <v>104881</v>
      </c>
      <c r="C12" s="19">
        <v>96719</v>
      </c>
      <c r="D12" s="19">
        <v>1415463</v>
      </c>
      <c r="E12" s="73">
        <v>1151346</v>
      </c>
      <c r="F12" s="12">
        <f t="shared" si="0"/>
        <v>-18.659406851327091</v>
      </c>
      <c r="G12" s="1"/>
      <c r="H12" s="1"/>
      <c r="I12" s="1"/>
    </row>
    <row r="13" spans="1:12" x14ac:dyDescent="0.25">
      <c r="A13" s="9" t="s">
        <v>32</v>
      </c>
      <c r="B13" s="18">
        <v>877897</v>
      </c>
      <c r="C13" s="18">
        <v>866235</v>
      </c>
      <c r="D13" s="18">
        <v>13095834</v>
      </c>
      <c r="E13" s="72">
        <v>13756580</v>
      </c>
      <c r="F13" s="10">
        <f t="shared" si="0"/>
        <v>5.0454671309975367</v>
      </c>
      <c r="G13" s="1"/>
      <c r="H13" s="1"/>
      <c r="I13" s="1"/>
    </row>
    <row r="14" spans="1:12" x14ac:dyDescent="0.25">
      <c r="A14" s="11" t="s">
        <v>33</v>
      </c>
      <c r="B14" s="19">
        <v>3696106</v>
      </c>
      <c r="C14" s="19">
        <v>3397643</v>
      </c>
      <c r="D14" s="19">
        <v>46339750.747316018</v>
      </c>
      <c r="E14" s="73">
        <v>45754481.584285699</v>
      </c>
      <c r="F14" s="12">
        <f t="shared" si="0"/>
        <v>-1.2629959237841177</v>
      </c>
      <c r="G14" s="1"/>
      <c r="H14" s="1"/>
      <c r="I14" s="1"/>
    </row>
    <row r="15" spans="1:12" x14ac:dyDescent="0.25">
      <c r="A15" s="9" t="s">
        <v>34</v>
      </c>
      <c r="B15" s="18">
        <v>756553</v>
      </c>
      <c r="C15" s="18">
        <v>681456</v>
      </c>
      <c r="D15" s="18">
        <v>10335052</v>
      </c>
      <c r="E15" s="72">
        <v>9943591</v>
      </c>
      <c r="F15" s="10">
        <f t="shared" si="0"/>
        <v>-3.7877022776469857</v>
      </c>
      <c r="G15" s="1"/>
      <c r="H15" s="1"/>
      <c r="I15" s="1"/>
    </row>
    <row r="16" spans="1:12" x14ac:dyDescent="0.25">
      <c r="A16" s="11" t="s">
        <v>35</v>
      </c>
      <c r="B16" s="19">
        <v>83037</v>
      </c>
      <c r="C16" s="19">
        <v>82457</v>
      </c>
      <c r="D16" s="19">
        <v>1460351</v>
      </c>
      <c r="E16" s="73">
        <v>1255488</v>
      </c>
      <c r="F16" s="12">
        <f t="shared" si="0"/>
        <v>-14.028339762153067</v>
      </c>
      <c r="G16" s="1"/>
      <c r="H16" s="1"/>
      <c r="I16" s="1"/>
    </row>
    <row r="17" spans="1:9" x14ac:dyDescent="0.25">
      <c r="A17" s="9" t="s">
        <v>144</v>
      </c>
      <c r="B17" s="18">
        <v>235263</v>
      </c>
      <c r="C17" s="18">
        <v>198417</v>
      </c>
      <c r="D17" s="18">
        <v>3288508.5</v>
      </c>
      <c r="E17" s="72">
        <v>2997880.9840000411</v>
      </c>
      <c r="F17" s="10">
        <f t="shared" si="0"/>
        <v>-8.837669600062128</v>
      </c>
      <c r="G17" s="1"/>
      <c r="H17" s="1"/>
      <c r="I17" s="1"/>
    </row>
    <row r="18" spans="1:9" x14ac:dyDescent="0.25">
      <c r="A18" s="11" t="s">
        <v>36</v>
      </c>
      <c r="B18" s="19">
        <v>66310</v>
      </c>
      <c r="C18" s="19">
        <v>50503</v>
      </c>
      <c r="D18" s="19">
        <v>845411</v>
      </c>
      <c r="E18" s="73">
        <v>832501</v>
      </c>
      <c r="F18" s="12">
        <f t="shared" si="0"/>
        <v>-1.5270678995186984</v>
      </c>
      <c r="G18" s="1"/>
      <c r="H18" s="1"/>
      <c r="I18" s="1"/>
    </row>
    <row r="19" spans="1:9" x14ac:dyDescent="0.25">
      <c r="A19" s="9" t="s">
        <v>37</v>
      </c>
      <c r="B19" s="18">
        <v>46426</v>
      </c>
      <c r="C19" s="18">
        <v>62638</v>
      </c>
      <c r="D19" s="18">
        <v>762075.01</v>
      </c>
      <c r="E19" s="72">
        <v>762638</v>
      </c>
      <c r="F19" s="10">
        <f t="shared" si="0"/>
        <v>7.3875929877289082E-2</v>
      </c>
      <c r="G19" s="1"/>
      <c r="H19" s="1"/>
      <c r="I19" s="1"/>
    </row>
    <row r="20" spans="1:9" x14ac:dyDescent="0.25">
      <c r="A20" s="11" t="s">
        <v>145</v>
      </c>
      <c r="B20" s="19">
        <v>169345</v>
      </c>
      <c r="C20" s="19">
        <v>165417</v>
      </c>
      <c r="D20" s="19">
        <v>1690784</v>
      </c>
      <c r="E20" s="73">
        <v>1887155</v>
      </c>
      <c r="F20" s="12">
        <f t="shared" si="0"/>
        <v>11.614197910555106</v>
      </c>
      <c r="G20" s="1"/>
      <c r="H20" s="1"/>
      <c r="I20" s="1"/>
    </row>
    <row r="21" spans="1:9" x14ac:dyDescent="0.25">
      <c r="A21" s="9" t="s">
        <v>38</v>
      </c>
      <c r="B21" s="18">
        <v>104063</v>
      </c>
      <c r="C21" s="18">
        <v>100517</v>
      </c>
      <c r="D21" s="18">
        <v>984753.86</v>
      </c>
      <c r="E21" s="72">
        <v>1145359</v>
      </c>
      <c r="F21" s="10">
        <f t="shared" si="0"/>
        <v>16.309165825458152</v>
      </c>
      <c r="G21" s="1"/>
      <c r="H21" s="1"/>
      <c r="I21" s="1"/>
    </row>
    <row r="22" spans="1:9" x14ac:dyDescent="0.25">
      <c r="A22" s="11" t="s">
        <v>59</v>
      </c>
      <c r="B22" s="19">
        <v>1349583</v>
      </c>
      <c r="C22" s="19">
        <v>1270247</v>
      </c>
      <c r="D22" s="19">
        <v>16719921</v>
      </c>
      <c r="E22" s="73">
        <v>15645803</v>
      </c>
      <c r="F22" s="12">
        <f t="shared" si="0"/>
        <v>-6.4241810711904748</v>
      </c>
      <c r="G22" s="1"/>
      <c r="H22" s="1"/>
      <c r="I22" s="1"/>
    </row>
    <row r="23" spans="1:9" x14ac:dyDescent="0.25">
      <c r="A23" s="9" t="s">
        <v>146</v>
      </c>
      <c r="B23" s="18">
        <v>250889</v>
      </c>
      <c r="C23" s="18">
        <v>162223</v>
      </c>
      <c r="D23" s="18">
        <v>1438344.69</v>
      </c>
      <c r="E23" s="72">
        <v>1937823</v>
      </c>
      <c r="F23" s="10">
        <f t="shared" si="0"/>
        <v>34.725911909196128</v>
      </c>
      <c r="G23" s="1"/>
      <c r="H23" s="1"/>
      <c r="I23" s="1"/>
    </row>
    <row r="24" spans="1:9" x14ac:dyDescent="0.25">
      <c r="A24" s="11" t="s">
        <v>148</v>
      </c>
      <c r="B24" s="19">
        <v>154811</v>
      </c>
      <c r="C24" s="19">
        <v>134219</v>
      </c>
      <c r="D24" s="19">
        <v>1583879</v>
      </c>
      <c r="E24" s="73">
        <v>1549975</v>
      </c>
      <c r="F24" s="12">
        <f t="shared" si="0"/>
        <v>-2.1405675559812352</v>
      </c>
      <c r="G24" s="1"/>
      <c r="H24" s="1"/>
      <c r="I24" s="1"/>
    </row>
    <row r="25" spans="1:9" x14ac:dyDescent="0.25">
      <c r="A25" s="9" t="s">
        <v>39</v>
      </c>
      <c r="B25" s="18">
        <v>54934</v>
      </c>
      <c r="C25" s="18">
        <v>56189</v>
      </c>
      <c r="D25" s="18">
        <v>786577</v>
      </c>
      <c r="E25" s="72">
        <v>775840</v>
      </c>
      <c r="F25" s="10">
        <f t="shared" si="0"/>
        <v>-1.3650284714656067</v>
      </c>
      <c r="G25" s="1"/>
      <c r="H25" s="1"/>
      <c r="I25" s="1"/>
    </row>
    <row r="26" spans="1:9" x14ac:dyDescent="0.25">
      <c r="A26" s="11" t="s">
        <v>40</v>
      </c>
      <c r="B26" s="19">
        <v>74076</v>
      </c>
      <c r="C26" s="19">
        <v>64755</v>
      </c>
      <c r="D26" s="19">
        <v>919957</v>
      </c>
      <c r="E26" s="73">
        <v>794292</v>
      </c>
      <c r="F26" s="12">
        <f t="shared" si="0"/>
        <v>-13.659877581234781</v>
      </c>
      <c r="G26" s="1"/>
      <c r="H26" s="1"/>
      <c r="I26" s="1"/>
    </row>
    <row r="27" spans="1:9" x14ac:dyDescent="0.25">
      <c r="A27" s="9" t="s">
        <v>41</v>
      </c>
      <c r="B27" s="18">
        <v>150008</v>
      </c>
      <c r="C27" s="18">
        <v>199869</v>
      </c>
      <c r="D27" s="18">
        <v>2085553</v>
      </c>
      <c r="E27" s="72">
        <v>2166602</v>
      </c>
      <c r="F27" s="10">
        <f t="shared" si="0"/>
        <v>3.8862114748462346</v>
      </c>
      <c r="G27" s="1"/>
      <c r="H27" s="1"/>
      <c r="I27" s="1"/>
    </row>
    <row r="28" spans="1:9" x14ac:dyDescent="0.25">
      <c r="A28" s="11" t="s">
        <v>42</v>
      </c>
      <c r="B28" s="19">
        <v>567421</v>
      </c>
      <c r="C28" s="19">
        <v>642489</v>
      </c>
      <c r="D28" s="19">
        <v>7411423.2000000002</v>
      </c>
      <c r="E28" s="73">
        <v>7207721</v>
      </c>
      <c r="F28" s="12">
        <f t="shared" si="0"/>
        <v>-2.7484896558059262</v>
      </c>
      <c r="G28" s="1"/>
      <c r="H28" s="1"/>
      <c r="I28" s="1"/>
    </row>
    <row r="29" spans="1:9" x14ac:dyDescent="0.25">
      <c r="A29" s="9" t="s">
        <v>43</v>
      </c>
      <c r="B29" s="18">
        <v>223802</v>
      </c>
      <c r="C29" s="18">
        <v>213548</v>
      </c>
      <c r="D29" s="18">
        <v>2303697.5</v>
      </c>
      <c r="E29" s="72">
        <v>2586787</v>
      </c>
      <c r="F29" s="10">
        <f t="shared" si="0"/>
        <v>12.288484056608993</v>
      </c>
      <c r="G29" s="1"/>
      <c r="H29" s="1"/>
      <c r="I29" s="1"/>
    </row>
    <row r="30" spans="1:9" x14ac:dyDescent="0.25">
      <c r="A30" s="11" t="s">
        <v>44</v>
      </c>
      <c r="B30" s="19">
        <v>167908</v>
      </c>
      <c r="C30" s="19">
        <v>150644</v>
      </c>
      <c r="D30" s="19">
        <v>1973230</v>
      </c>
      <c r="E30" s="73">
        <v>1769104</v>
      </c>
      <c r="F30" s="12">
        <f t="shared" si="0"/>
        <v>-10.344764675177245</v>
      </c>
      <c r="G30" s="1"/>
      <c r="H30" s="1"/>
      <c r="I30" s="1"/>
    </row>
    <row r="31" spans="1:9" x14ac:dyDescent="0.25">
      <c r="A31" s="9" t="s">
        <v>45</v>
      </c>
      <c r="B31" s="18">
        <v>151690</v>
      </c>
      <c r="C31" s="18">
        <v>146223</v>
      </c>
      <c r="D31" s="18">
        <v>2168374</v>
      </c>
      <c r="E31" s="72">
        <v>1778698</v>
      </c>
      <c r="F31" s="10">
        <f t="shared" si="0"/>
        <v>-17.970885096390205</v>
      </c>
      <c r="G31" s="1"/>
      <c r="H31" s="1"/>
      <c r="I31" s="1"/>
    </row>
    <row r="32" spans="1:9" x14ac:dyDescent="0.25">
      <c r="A32" s="11" t="s">
        <v>46</v>
      </c>
      <c r="B32" s="19">
        <v>6087752</v>
      </c>
      <c r="C32" s="19">
        <v>5699345</v>
      </c>
      <c r="D32" s="19">
        <v>71971743</v>
      </c>
      <c r="E32" s="73">
        <v>75417608</v>
      </c>
      <c r="F32" s="12">
        <f t="shared" si="0"/>
        <v>4.7878026241493075</v>
      </c>
      <c r="G32" s="1"/>
      <c r="H32" s="1"/>
      <c r="I32" s="1"/>
    </row>
    <row r="33" spans="1:9" x14ac:dyDescent="0.25">
      <c r="A33" s="9" t="s">
        <v>47</v>
      </c>
      <c r="B33" s="18">
        <v>281615</v>
      </c>
      <c r="C33" s="18">
        <v>320387</v>
      </c>
      <c r="D33" s="18">
        <v>3770116.4440000099</v>
      </c>
      <c r="E33" s="72">
        <v>3819996</v>
      </c>
      <c r="F33" s="10">
        <f t="shared" si="0"/>
        <v>1.3230242816338347</v>
      </c>
      <c r="G33" s="1"/>
      <c r="H33" s="1"/>
      <c r="I33" s="1"/>
    </row>
    <row r="34" spans="1:9" x14ac:dyDescent="0.25">
      <c r="A34" s="11" t="s">
        <v>147</v>
      </c>
      <c r="B34" s="19">
        <v>47018</v>
      </c>
      <c r="C34" s="19">
        <v>44601</v>
      </c>
      <c r="D34" s="19">
        <v>591552</v>
      </c>
      <c r="E34" s="73">
        <v>652903</v>
      </c>
      <c r="F34" s="12">
        <f t="shared" si="0"/>
        <v>10.371193065022183</v>
      </c>
      <c r="G34" s="1"/>
      <c r="H34" s="1"/>
      <c r="I34" s="1"/>
    </row>
    <row r="35" spans="1:9" x14ac:dyDescent="0.25">
      <c r="A35" s="13" t="s">
        <v>48</v>
      </c>
      <c r="B35" s="14">
        <f>SUM(B7:B34)</f>
        <v>21568397</v>
      </c>
      <c r="C35" s="14">
        <v>20943851</v>
      </c>
      <c r="D35" s="14">
        <f t="shared" ref="D35:E35" si="1">SUM(D7:D34)</f>
        <v>267372553.851316</v>
      </c>
      <c r="E35" s="14">
        <f t="shared" si="1"/>
        <v>274012314.77328491</v>
      </c>
      <c r="F35" s="15">
        <f t="shared" ref="F35" si="2">((E35*100)/D35)-100</f>
        <v>2.4833367622546803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1006157</v>
      </c>
      <c r="C39" s="25">
        <f t="shared" si="4"/>
        <v>1101709</v>
      </c>
      <c r="D39" s="25">
        <f>_xlfn.RANK.EQ(B39,$B$39:$B$66)+COUNTIF($B$39:$B$66,B39)-1</f>
        <v>23</v>
      </c>
      <c r="E39" s="24" t="str">
        <f t="shared" ref="E39:E66" si="6">INDEX($A$39:$B$66,MATCH(ROW()-38,$D$39:$D$66,0),1)</f>
        <v>VALENCIA</v>
      </c>
      <c r="F39" s="24">
        <f>LOOKUP(E39,$A$39:$A$66,$B$39:$B$66)</f>
        <v>75417608</v>
      </c>
      <c r="G39" s="24">
        <f>LOOKUP(E39,$A$39:$A$66,$C$39:$C$66)</f>
        <v>71971743</v>
      </c>
    </row>
    <row r="40" spans="1:9" x14ac:dyDescent="0.25">
      <c r="A40" s="24" t="str">
        <f t="shared" si="5"/>
        <v>ALICANTE</v>
      </c>
      <c r="B40" s="25">
        <f t="shared" si="3"/>
        <v>1423508.35</v>
      </c>
      <c r="C40" s="25">
        <f t="shared" si="4"/>
        <v>1507916.16</v>
      </c>
      <c r="D40" s="25">
        <f t="shared" ref="D40:D66" si="7">_xlfn.RANK.EQ(B40,$B$39:$B$66)+COUNTIF($B$39:$B$66,B40)-1</f>
        <v>18</v>
      </c>
      <c r="E40" s="24" t="str">
        <f t="shared" si="6"/>
        <v>BAHÍA DE ALGECIRAS</v>
      </c>
      <c r="F40" s="24">
        <f t="shared" ref="F40:F55" si="8">LOOKUP(E40,$A$39:$A$66,$B$39:$B$66)</f>
        <v>73331146.854999229</v>
      </c>
      <c r="G40" s="24">
        <f t="shared" ref="G40:G66" si="9">LOOKUP(E40,$A$39:$A$66,$C$39:$C$66)</f>
        <v>69062429.339999989</v>
      </c>
    </row>
    <row r="41" spans="1:9" x14ac:dyDescent="0.25">
      <c r="A41" s="24" t="str">
        <f t="shared" si="5"/>
        <v>ALMERÍA</v>
      </c>
      <c r="B41" s="25">
        <f t="shared" si="3"/>
        <v>1088894</v>
      </c>
      <c r="C41" s="25">
        <f t="shared" si="4"/>
        <v>584505</v>
      </c>
      <c r="D41" s="25">
        <f t="shared" si="7"/>
        <v>22</v>
      </c>
      <c r="E41" s="24" t="str">
        <f t="shared" si="6"/>
        <v>BARCELONA</v>
      </c>
      <c r="F41" s="24">
        <f t="shared" si="8"/>
        <v>45754481.584285699</v>
      </c>
      <c r="G41" s="24">
        <f t="shared" si="9"/>
        <v>46339750.747316018</v>
      </c>
    </row>
    <row r="42" spans="1:9" x14ac:dyDescent="0.25">
      <c r="A42" s="24" t="str">
        <f t="shared" si="5"/>
        <v>AVILÉS</v>
      </c>
      <c r="B42" s="25">
        <f t="shared" si="3"/>
        <v>1572436</v>
      </c>
      <c r="C42" s="25">
        <f t="shared" si="4"/>
        <v>1173643.3999999999</v>
      </c>
      <c r="D42" s="25">
        <f t="shared" si="7"/>
        <v>16</v>
      </c>
      <c r="E42" s="24" t="str">
        <f t="shared" si="6"/>
        <v>LAS PALMAS</v>
      </c>
      <c r="F42" s="24">
        <f t="shared" si="8"/>
        <v>15645803</v>
      </c>
      <c r="G42" s="24">
        <f t="shared" si="9"/>
        <v>16719921</v>
      </c>
    </row>
    <row r="43" spans="1:9" x14ac:dyDescent="0.25">
      <c r="A43" s="24" t="str">
        <f t="shared" si="5"/>
        <v>BAHÍA DE ALGECIRAS</v>
      </c>
      <c r="B43" s="25">
        <f t="shared" si="3"/>
        <v>73331146.854999229</v>
      </c>
      <c r="C43" s="25">
        <f t="shared" si="4"/>
        <v>69062429.339999989</v>
      </c>
      <c r="D43" s="25">
        <f t="shared" si="7"/>
        <v>2</v>
      </c>
      <c r="E43" s="24" t="str">
        <f t="shared" si="6"/>
        <v>BALEARES</v>
      </c>
      <c r="F43" s="24">
        <f t="shared" si="8"/>
        <v>13756580</v>
      </c>
      <c r="G43" s="24">
        <f t="shared" si="9"/>
        <v>13095834</v>
      </c>
    </row>
    <row r="44" spans="1:9" x14ac:dyDescent="0.25">
      <c r="A44" s="24" t="str">
        <f t="shared" si="5"/>
        <v>BAHÍA DE CÁDIZ</v>
      </c>
      <c r="B44" s="25">
        <f t="shared" si="3"/>
        <v>1151346</v>
      </c>
      <c r="C44" s="25">
        <f t="shared" si="4"/>
        <v>1415463</v>
      </c>
      <c r="D44" s="25">
        <f t="shared" si="7"/>
        <v>20</v>
      </c>
      <c r="E44" s="24" t="str">
        <f t="shared" si="6"/>
        <v>BILBAO</v>
      </c>
      <c r="F44" s="24">
        <f t="shared" si="8"/>
        <v>9943591</v>
      </c>
      <c r="G44" s="24">
        <f t="shared" si="9"/>
        <v>10335052</v>
      </c>
    </row>
    <row r="45" spans="1:9" x14ac:dyDescent="0.25">
      <c r="A45" s="24" t="str">
        <f t="shared" si="5"/>
        <v>BALEARES</v>
      </c>
      <c r="B45" s="25">
        <f t="shared" si="3"/>
        <v>13756580</v>
      </c>
      <c r="C45" s="25">
        <f t="shared" si="4"/>
        <v>13095834</v>
      </c>
      <c r="D45" s="25">
        <f t="shared" si="7"/>
        <v>5</v>
      </c>
      <c r="E45" s="24" t="str">
        <f t="shared" si="6"/>
        <v>SANTA CRUZ DE TENERIFE</v>
      </c>
      <c r="F45" s="24">
        <f t="shared" si="8"/>
        <v>7207721</v>
      </c>
      <c r="G45" s="24">
        <f t="shared" si="9"/>
        <v>7411423.2000000002</v>
      </c>
    </row>
    <row r="46" spans="1:9" x14ac:dyDescent="0.25">
      <c r="A46" s="24" t="str">
        <f t="shared" si="5"/>
        <v>BARCELONA</v>
      </c>
      <c r="B46" s="25">
        <f t="shared" si="3"/>
        <v>45754481.584285699</v>
      </c>
      <c r="C46" s="25">
        <f t="shared" si="4"/>
        <v>46339750.747316018</v>
      </c>
      <c r="D46" s="25">
        <f t="shared" si="7"/>
        <v>3</v>
      </c>
      <c r="E46" s="24" t="str">
        <f t="shared" si="6"/>
        <v>VIGO</v>
      </c>
      <c r="F46" s="24">
        <f t="shared" si="8"/>
        <v>3819996</v>
      </c>
      <c r="G46" s="24">
        <f t="shared" si="9"/>
        <v>3770116.4440000099</v>
      </c>
    </row>
    <row r="47" spans="1:9" x14ac:dyDescent="0.25">
      <c r="A47" s="24" t="str">
        <f t="shared" si="5"/>
        <v>BILBAO</v>
      </c>
      <c r="B47" s="25">
        <f t="shared" si="3"/>
        <v>9943591</v>
      </c>
      <c r="C47" s="25">
        <f t="shared" si="4"/>
        <v>10335052</v>
      </c>
      <c r="D47" s="25">
        <f t="shared" si="7"/>
        <v>6</v>
      </c>
      <c r="E47" s="24" t="str">
        <f t="shared" si="6"/>
        <v>CASTELLÓN</v>
      </c>
      <c r="F47" s="24">
        <f t="shared" si="8"/>
        <v>2997880.9840000411</v>
      </c>
      <c r="G47" s="24">
        <f t="shared" si="9"/>
        <v>3288508.5</v>
      </c>
    </row>
    <row r="48" spans="1:9" x14ac:dyDescent="0.25">
      <c r="A48" s="24" t="str">
        <f t="shared" si="5"/>
        <v>CARTAGENA</v>
      </c>
      <c r="B48" s="25">
        <f t="shared" si="3"/>
        <v>1255488</v>
      </c>
      <c r="C48" s="25">
        <f t="shared" si="4"/>
        <v>1460351</v>
      </c>
      <c r="D48" s="25">
        <f t="shared" si="7"/>
        <v>19</v>
      </c>
      <c r="E48" s="24" t="str">
        <f t="shared" si="6"/>
        <v>SANTANDER</v>
      </c>
      <c r="F48" s="24">
        <f t="shared" si="8"/>
        <v>2586787</v>
      </c>
      <c r="G48" s="24">
        <f t="shared" si="9"/>
        <v>2303697.5</v>
      </c>
    </row>
    <row r="49" spans="1:7" x14ac:dyDescent="0.25">
      <c r="A49" s="24" t="str">
        <f t="shared" si="5"/>
        <v>CASTELLÓN</v>
      </c>
      <c r="B49" s="25">
        <f t="shared" si="3"/>
        <v>2997880.9840000411</v>
      </c>
      <c r="C49" s="25">
        <f t="shared" si="4"/>
        <v>3288508.5</v>
      </c>
      <c r="D49" s="25">
        <f t="shared" si="7"/>
        <v>9</v>
      </c>
      <c r="E49" s="24" t="str">
        <f t="shared" si="6"/>
        <v>PASAIA</v>
      </c>
      <c r="F49" s="24">
        <f t="shared" si="8"/>
        <v>2166602</v>
      </c>
      <c r="G49" s="24">
        <f t="shared" si="9"/>
        <v>2085553</v>
      </c>
    </row>
    <row r="50" spans="1:7" x14ac:dyDescent="0.25">
      <c r="A50" s="24" t="str">
        <f t="shared" si="5"/>
        <v>CEUTA</v>
      </c>
      <c r="B50" s="25">
        <f t="shared" si="3"/>
        <v>832501</v>
      </c>
      <c r="C50" s="25">
        <f t="shared" si="4"/>
        <v>845411</v>
      </c>
      <c r="D50" s="25">
        <f t="shared" si="7"/>
        <v>24</v>
      </c>
      <c r="E50" s="24" t="str">
        <f t="shared" si="6"/>
        <v>MÁLAGA</v>
      </c>
      <c r="F50" s="24">
        <f t="shared" si="8"/>
        <v>1937823</v>
      </c>
      <c r="G50" s="24">
        <f t="shared" si="9"/>
        <v>1438344.69</v>
      </c>
    </row>
    <row r="51" spans="1:7" x14ac:dyDescent="0.25">
      <c r="A51" s="24" t="str">
        <f t="shared" si="5"/>
        <v>FERROL-SAN CIBRAO</v>
      </c>
      <c r="B51" s="25">
        <f t="shared" si="3"/>
        <v>762638</v>
      </c>
      <c r="C51" s="25">
        <f t="shared" si="4"/>
        <v>762075.01</v>
      </c>
      <c r="D51" s="25">
        <f t="shared" si="7"/>
        <v>27</v>
      </c>
      <c r="E51" s="24" t="str">
        <f t="shared" si="6"/>
        <v>GIJÓN</v>
      </c>
      <c r="F51" s="24">
        <f t="shared" si="8"/>
        <v>1887155</v>
      </c>
      <c r="G51" s="24">
        <f t="shared" si="9"/>
        <v>1690784</v>
      </c>
    </row>
    <row r="52" spans="1:7" x14ac:dyDescent="0.25">
      <c r="A52" s="24" t="str">
        <f t="shared" si="5"/>
        <v>GIJÓN</v>
      </c>
      <c r="B52" s="25">
        <f t="shared" si="3"/>
        <v>1887155</v>
      </c>
      <c r="C52" s="25">
        <f t="shared" si="4"/>
        <v>1690784</v>
      </c>
      <c r="D52" s="25">
        <f t="shared" si="7"/>
        <v>13</v>
      </c>
      <c r="E52" s="24" t="str">
        <f t="shared" si="6"/>
        <v>TARRAGONA</v>
      </c>
      <c r="F52" s="24">
        <f t="shared" si="8"/>
        <v>1778698</v>
      </c>
      <c r="G52" s="24">
        <f t="shared" si="9"/>
        <v>2168374</v>
      </c>
    </row>
    <row r="53" spans="1:7" x14ac:dyDescent="0.25">
      <c r="A53" s="24" t="str">
        <f t="shared" si="5"/>
        <v>HUELVA</v>
      </c>
      <c r="B53" s="25">
        <f t="shared" si="3"/>
        <v>1145359</v>
      </c>
      <c r="C53" s="25">
        <f t="shared" si="4"/>
        <v>984753.86</v>
      </c>
      <c r="D53" s="25">
        <f t="shared" si="7"/>
        <v>21</v>
      </c>
      <c r="E53" s="24" t="str">
        <f t="shared" si="6"/>
        <v>SEVILLA</v>
      </c>
      <c r="F53" s="24">
        <f t="shared" si="8"/>
        <v>1769104</v>
      </c>
      <c r="G53" s="24">
        <f t="shared" si="9"/>
        <v>1973230</v>
      </c>
    </row>
    <row r="54" spans="1:7" x14ac:dyDescent="0.25">
      <c r="A54" s="24" t="str">
        <f t="shared" si="5"/>
        <v>LAS PALMAS</v>
      </c>
      <c r="B54" s="25">
        <f t="shared" si="3"/>
        <v>15645803</v>
      </c>
      <c r="C54" s="25">
        <f t="shared" si="4"/>
        <v>16719921</v>
      </c>
      <c r="D54" s="25">
        <f t="shared" si="7"/>
        <v>4</v>
      </c>
      <c r="E54" s="24" t="str">
        <f t="shared" si="6"/>
        <v>AVILÉS</v>
      </c>
      <c r="F54" s="24">
        <f t="shared" si="8"/>
        <v>1572436</v>
      </c>
      <c r="G54" s="24">
        <f t="shared" si="9"/>
        <v>1173643.3999999999</v>
      </c>
    </row>
    <row r="55" spans="1:7" x14ac:dyDescent="0.25">
      <c r="A55" s="24" t="str">
        <f t="shared" si="5"/>
        <v>MÁLAGA</v>
      </c>
      <c r="B55" s="25">
        <f t="shared" si="3"/>
        <v>1937823</v>
      </c>
      <c r="C55" s="25">
        <f t="shared" si="4"/>
        <v>1438344.69</v>
      </c>
      <c r="D55" s="25">
        <f t="shared" si="7"/>
        <v>12</v>
      </c>
      <c r="E55" s="24" t="str">
        <f t="shared" si="6"/>
        <v>MARÍN Y RÍA DE PONTEVEDRA</v>
      </c>
      <c r="F55" s="24">
        <f t="shared" si="8"/>
        <v>1549975</v>
      </c>
      <c r="G55" s="24">
        <f t="shared" si="9"/>
        <v>1583879</v>
      </c>
    </row>
    <row r="56" spans="1:7" x14ac:dyDescent="0.25">
      <c r="A56" s="24" t="str">
        <f t="shared" si="5"/>
        <v>MARÍN Y RÍA DE PONTEVEDRA</v>
      </c>
      <c r="B56" s="25">
        <f t="shared" si="3"/>
        <v>1549975</v>
      </c>
      <c r="C56" s="25">
        <f t="shared" si="4"/>
        <v>1583879</v>
      </c>
      <c r="D56" s="25">
        <f t="shared" si="7"/>
        <v>17</v>
      </c>
      <c r="E56" s="24" t="str">
        <f t="shared" si="6"/>
        <v>ALICANTE</v>
      </c>
      <c r="F56" s="24">
        <f t="shared" ref="F56:F66" si="10">LOOKUP(E56,$A$39:$A$66,$B$39:$B$66)</f>
        <v>1423508.35</v>
      </c>
      <c r="G56" s="24">
        <f t="shared" si="9"/>
        <v>1507916.16</v>
      </c>
    </row>
    <row r="57" spans="1:7" x14ac:dyDescent="0.25">
      <c r="A57" s="24" t="str">
        <f t="shared" si="5"/>
        <v>MELILLA</v>
      </c>
      <c r="B57" s="25">
        <f t="shared" si="3"/>
        <v>775840</v>
      </c>
      <c r="C57" s="25">
        <f t="shared" si="4"/>
        <v>786577</v>
      </c>
      <c r="D57" s="25">
        <f t="shared" si="7"/>
        <v>26</v>
      </c>
      <c r="E57" s="24" t="str">
        <f t="shared" si="6"/>
        <v>CARTAGENA</v>
      </c>
      <c r="F57" s="24">
        <f t="shared" si="10"/>
        <v>1255488</v>
      </c>
      <c r="G57" s="24">
        <f t="shared" si="9"/>
        <v>1460351</v>
      </c>
    </row>
    <row r="58" spans="1:7" x14ac:dyDescent="0.25">
      <c r="A58" s="24" t="str">
        <f t="shared" si="5"/>
        <v>MOTRIL</v>
      </c>
      <c r="B58" s="25">
        <f t="shared" si="3"/>
        <v>794292</v>
      </c>
      <c r="C58" s="25">
        <f t="shared" si="4"/>
        <v>919957</v>
      </c>
      <c r="D58" s="25">
        <f t="shared" si="7"/>
        <v>25</v>
      </c>
      <c r="E58" s="24" t="str">
        <f t="shared" si="6"/>
        <v>BAHÍA DE CÁDIZ</v>
      </c>
      <c r="F58" s="24">
        <f t="shared" si="10"/>
        <v>1151346</v>
      </c>
      <c r="G58" s="24">
        <f t="shared" si="9"/>
        <v>1415463</v>
      </c>
    </row>
    <row r="59" spans="1:7" x14ac:dyDescent="0.25">
      <c r="A59" s="24" t="str">
        <f t="shared" si="5"/>
        <v>PASAIA</v>
      </c>
      <c r="B59" s="25">
        <f t="shared" si="3"/>
        <v>2166602</v>
      </c>
      <c r="C59" s="25">
        <f t="shared" si="4"/>
        <v>2085553</v>
      </c>
      <c r="D59" s="25">
        <f t="shared" si="7"/>
        <v>11</v>
      </c>
      <c r="E59" s="24" t="str">
        <f t="shared" si="6"/>
        <v>HUELVA</v>
      </c>
      <c r="F59" s="24">
        <f t="shared" si="10"/>
        <v>1145359</v>
      </c>
      <c r="G59" s="24">
        <f t="shared" si="9"/>
        <v>984753.86</v>
      </c>
    </row>
    <row r="60" spans="1:7" x14ac:dyDescent="0.25">
      <c r="A60" s="24" t="str">
        <f t="shared" si="5"/>
        <v>SANTA CRUZ DE TENERIFE</v>
      </c>
      <c r="B60" s="25">
        <f t="shared" si="3"/>
        <v>7207721</v>
      </c>
      <c r="C60" s="25">
        <f t="shared" si="4"/>
        <v>7411423.2000000002</v>
      </c>
      <c r="D60" s="25">
        <f t="shared" si="7"/>
        <v>7</v>
      </c>
      <c r="E60" s="24" t="str">
        <f t="shared" si="6"/>
        <v>ALMERÍA</v>
      </c>
      <c r="F60" s="24">
        <f t="shared" si="10"/>
        <v>1088894</v>
      </c>
      <c r="G60" s="24">
        <f t="shared" si="9"/>
        <v>584505</v>
      </c>
    </row>
    <row r="61" spans="1:7" x14ac:dyDescent="0.25">
      <c r="A61" s="24" t="str">
        <f t="shared" si="5"/>
        <v>SANTANDER</v>
      </c>
      <c r="B61" s="25">
        <f t="shared" si="3"/>
        <v>2586787</v>
      </c>
      <c r="C61" s="25">
        <f t="shared" si="4"/>
        <v>2303697.5</v>
      </c>
      <c r="D61" s="25">
        <f t="shared" si="7"/>
        <v>10</v>
      </c>
      <c r="E61" s="24" t="str">
        <f t="shared" si="6"/>
        <v>A CORUÑA</v>
      </c>
      <c r="F61" s="24">
        <f t="shared" si="10"/>
        <v>1006157</v>
      </c>
      <c r="G61" s="24">
        <f t="shared" si="9"/>
        <v>1101709</v>
      </c>
    </row>
    <row r="62" spans="1:7" x14ac:dyDescent="0.25">
      <c r="A62" s="24" t="str">
        <f t="shared" si="5"/>
        <v>SEVILLA</v>
      </c>
      <c r="B62" s="25">
        <f t="shared" si="3"/>
        <v>1769104</v>
      </c>
      <c r="C62" s="25">
        <f t="shared" si="4"/>
        <v>1973230</v>
      </c>
      <c r="D62" s="25">
        <f t="shared" si="7"/>
        <v>15</v>
      </c>
      <c r="E62" s="24" t="str">
        <f t="shared" si="6"/>
        <v>CEUTA</v>
      </c>
      <c r="F62" s="24">
        <f t="shared" si="10"/>
        <v>832501</v>
      </c>
      <c r="G62" s="24">
        <f t="shared" si="9"/>
        <v>845411</v>
      </c>
    </row>
    <row r="63" spans="1:7" x14ac:dyDescent="0.25">
      <c r="A63" s="24" t="str">
        <f t="shared" si="5"/>
        <v>TARRAGONA</v>
      </c>
      <c r="B63" s="25">
        <f t="shared" si="3"/>
        <v>1778698</v>
      </c>
      <c r="C63" s="25">
        <f t="shared" si="4"/>
        <v>2168374</v>
      </c>
      <c r="D63" s="25">
        <f t="shared" si="7"/>
        <v>14</v>
      </c>
      <c r="E63" s="24" t="str">
        <f t="shared" si="6"/>
        <v>MOTRIL</v>
      </c>
      <c r="F63" s="24">
        <f t="shared" si="10"/>
        <v>794292</v>
      </c>
      <c r="G63" s="24">
        <f t="shared" si="9"/>
        <v>919957</v>
      </c>
    </row>
    <row r="64" spans="1:7" x14ac:dyDescent="0.25">
      <c r="A64" s="24" t="str">
        <f t="shared" si="5"/>
        <v>VALENCIA</v>
      </c>
      <c r="B64" s="25">
        <f t="shared" si="3"/>
        <v>75417608</v>
      </c>
      <c r="C64" s="25">
        <f t="shared" si="4"/>
        <v>71971743</v>
      </c>
      <c r="D64" s="25">
        <f t="shared" si="7"/>
        <v>1</v>
      </c>
      <c r="E64" s="24" t="str">
        <f t="shared" si="6"/>
        <v>MELILLA</v>
      </c>
      <c r="F64" s="24">
        <f t="shared" si="10"/>
        <v>775840</v>
      </c>
      <c r="G64" s="24">
        <f t="shared" si="9"/>
        <v>786577</v>
      </c>
    </row>
    <row r="65" spans="1:7" x14ac:dyDescent="0.25">
      <c r="A65" s="24" t="str">
        <f t="shared" si="5"/>
        <v>VIGO</v>
      </c>
      <c r="B65" s="25">
        <f t="shared" si="3"/>
        <v>3819996</v>
      </c>
      <c r="C65" s="25">
        <f t="shared" si="4"/>
        <v>3770116.4440000099</v>
      </c>
      <c r="D65" s="25">
        <f t="shared" si="7"/>
        <v>8</v>
      </c>
      <c r="E65" s="24" t="str">
        <f t="shared" si="6"/>
        <v>FERROL-SAN CIBRAO</v>
      </c>
      <c r="F65" s="24">
        <f t="shared" si="10"/>
        <v>762638</v>
      </c>
      <c r="G65" s="24">
        <f t="shared" si="9"/>
        <v>762075.01</v>
      </c>
    </row>
    <row r="66" spans="1:7" x14ac:dyDescent="0.25">
      <c r="A66" s="24" t="str">
        <f t="shared" si="5"/>
        <v>VILAGARCÍA</v>
      </c>
      <c r="B66" s="25">
        <f t="shared" si="3"/>
        <v>652903</v>
      </c>
      <c r="C66" s="25">
        <f t="shared" si="4"/>
        <v>591552</v>
      </c>
      <c r="D66" s="25">
        <f t="shared" si="7"/>
        <v>28</v>
      </c>
      <c r="E66" s="24" t="str">
        <f t="shared" si="6"/>
        <v>VILAGARCÍA</v>
      </c>
      <c r="F66" s="24">
        <f t="shared" si="10"/>
        <v>652903</v>
      </c>
      <c r="G66" s="24">
        <f t="shared" si="9"/>
        <v>591552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115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34</v>
      </c>
      <c r="C7" s="18">
        <v>0</v>
      </c>
      <c r="D7" s="18">
        <v>54</v>
      </c>
      <c r="E7" s="72">
        <v>35</v>
      </c>
      <c r="F7" s="10">
        <f>((E7*100)/D7)-100</f>
        <v>-35.18518518518519</v>
      </c>
      <c r="G7" s="1"/>
      <c r="H7" s="1"/>
      <c r="I7" s="1"/>
    </row>
    <row r="8" spans="1:12" x14ac:dyDescent="0.25">
      <c r="A8" s="11" t="s">
        <v>31</v>
      </c>
      <c r="B8" s="19">
        <v>99867</v>
      </c>
      <c r="C8" s="19">
        <v>93544</v>
      </c>
      <c r="D8" s="19">
        <v>1245245.47</v>
      </c>
      <c r="E8" s="73">
        <v>1237828</v>
      </c>
      <c r="F8" s="12">
        <f t="shared" ref="F8:F34" si="0">((E8*100)/D8)-100</f>
        <v>-0.5956632791444747</v>
      </c>
      <c r="G8" s="1"/>
      <c r="H8" s="1"/>
      <c r="I8" s="1"/>
    </row>
    <row r="9" spans="1:12" x14ac:dyDescent="0.25">
      <c r="A9" s="9" t="s">
        <v>139</v>
      </c>
      <c r="B9" s="18">
        <v>13349</v>
      </c>
      <c r="C9" s="18">
        <v>33111</v>
      </c>
      <c r="D9" s="18">
        <v>92720</v>
      </c>
      <c r="E9" s="72">
        <v>385694</v>
      </c>
      <c r="F9" s="10">
        <f t="shared" si="0"/>
        <v>315.97713546160486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52</v>
      </c>
      <c r="E10" s="73">
        <v>2</v>
      </c>
      <c r="F10" s="12">
        <f t="shared" si="0"/>
        <v>-96.15384615384616</v>
      </c>
      <c r="G10" s="1"/>
      <c r="H10" s="1"/>
      <c r="I10" s="1"/>
    </row>
    <row r="11" spans="1:12" x14ac:dyDescent="0.25">
      <c r="A11" s="9" t="s">
        <v>142</v>
      </c>
      <c r="B11" s="18">
        <v>4765020</v>
      </c>
      <c r="C11" s="18">
        <v>4911254</v>
      </c>
      <c r="D11" s="18">
        <v>60593408.567998998</v>
      </c>
      <c r="E11" s="72">
        <v>64283308.711998656</v>
      </c>
      <c r="F11" s="10">
        <f t="shared" si="0"/>
        <v>6.0896064954965965</v>
      </c>
      <c r="G11" s="1"/>
      <c r="H11" s="1"/>
      <c r="I11" s="1"/>
    </row>
    <row r="12" spans="1:12" x14ac:dyDescent="0.25">
      <c r="A12" s="11" t="s">
        <v>143</v>
      </c>
      <c r="B12" s="19">
        <v>36869</v>
      </c>
      <c r="C12" s="19">
        <v>28650</v>
      </c>
      <c r="D12" s="19">
        <v>483037</v>
      </c>
      <c r="E12" s="73">
        <v>367850</v>
      </c>
      <c r="F12" s="12">
        <f t="shared" si="0"/>
        <v>-23.846413421746163</v>
      </c>
      <c r="G12" s="1"/>
      <c r="H12" s="1"/>
      <c r="I12" s="1"/>
    </row>
    <row r="13" spans="1:12" x14ac:dyDescent="0.25">
      <c r="A13" s="9" t="s">
        <v>32</v>
      </c>
      <c r="B13" s="18">
        <v>26556</v>
      </c>
      <c r="C13" s="18">
        <v>27310</v>
      </c>
      <c r="D13" s="18">
        <v>661073</v>
      </c>
      <c r="E13" s="72">
        <v>459002</v>
      </c>
      <c r="F13" s="10">
        <f t="shared" si="0"/>
        <v>-30.567123449301363</v>
      </c>
      <c r="G13" s="1"/>
      <c r="H13" s="1"/>
      <c r="I13" s="1"/>
    </row>
    <row r="14" spans="1:12" x14ac:dyDescent="0.25">
      <c r="A14" s="11" t="s">
        <v>33</v>
      </c>
      <c r="B14" s="19">
        <v>2921946</v>
      </c>
      <c r="C14" s="19">
        <v>2555072</v>
      </c>
      <c r="D14" s="19">
        <v>34790079.661337674</v>
      </c>
      <c r="E14" s="73">
        <v>34182740.322285697</v>
      </c>
      <c r="F14" s="12">
        <f t="shared" si="0"/>
        <v>-1.7457256349053978</v>
      </c>
      <c r="G14" s="1"/>
      <c r="H14" s="1"/>
      <c r="I14" s="1"/>
    </row>
    <row r="15" spans="1:12" x14ac:dyDescent="0.25">
      <c r="A15" s="9" t="s">
        <v>34</v>
      </c>
      <c r="B15" s="18">
        <v>519778</v>
      </c>
      <c r="C15" s="18">
        <v>509578</v>
      </c>
      <c r="D15" s="18">
        <v>6807692</v>
      </c>
      <c r="E15" s="72">
        <v>6717568</v>
      </c>
      <c r="F15" s="10">
        <f t="shared" si="0"/>
        <v>-1.3238554270669169</v>
      </c>
      <c r="G15" s="1"/>
      <c r="H15" s="1"/>
      <c r="I15" s="1"/>
    </row>
    <row r="16" spans="1:12" x14ac:dyDescent="0.25">
      <c r="A16" s="11" t="s">
        <v>35</v>
      </c>
      <c r="B16" s="19">
        <v>64463</v>
      </c>
      <c r="C16" s="19">
        <v>60328</v>
      </c>
      <c r="D16" s="19">
        <v>1129557</v>
      </c>
      <c r="E16" s="73">
        <v>889187</v>
      </c>
      <c r="F16" s="12">
        <f t="shared" si="0"/>
        <v>-21.280023938588315</v>
      </c>
      <c r="G16" s="1"/>
      <c r="H16" s="1"/>
      <c r="I16" s="1"/>
    </row>
    <row r="17" spans="1:9" x14ac:dyDescent="0.25">
      <c r="A17" s="9" t="s">
        <v>144</v>
      </c>
      <c r="B17" s="18">
        <v>213044</v>
      </c>
      <c r="C17" s="18">
        <v>188952</v>
      </c>
      <c r="D17" s="18">
        <v>3048975</v>
      </c>
      <c r="E17" s="72">
        <v>2763036</v>
      </c>
      <c r="F17" s="10">
        <f t="shared" si="0"/>
        <v>-9.3782008707844398</v>
      </c>
      <c r="G17" s="1"/>
      <c r="H17" s="1"/>
      <c r="I17" s="1"/>
    </row>
    <row r="18" spans="1:9" x14ac:dyDescent="0.25">
      <c r="A18" s="11" t="s">
        <v>36</v>
      </c>
      <c r="B18" s="19">
        <v>9397</v>
      </c>
      <c r="C18" s="19">
        <v>7416</v>
      </c>
      <c r="D18" s="19">
        <v>118282</v>
      </c>
      <c r="E18" s="73">
        <v>114973</v>
      </c>
      <c r="F18" s="12">
        <f t="shared" si="0"/>
        <v>-2.7975516139395751</v>
      </c>
      <c r="G18" s="1"/>
      <c r="H18" s="1"/>
      <c r="I18" s="1"/>
    </row>
    <row r="19" spans="1:9" x14ac:dyDescent="0.25">
      <c r="A19" s="9" t="s">
        <v>37</v>
      </c>
      <c r="B19" s="18">
        <v>4669</v>
      </c>
      <c r="C19" s="18">
        <v>6282</v>
      </c>
      <c r="D19" s="18">
        <v>44149.48</v>
      </c>
      <c r="E19" s="72">
        <v>95405</v>
      </c>
      <c r="F19" s="10">
        <f t="shared" si="0"/>
        <v>116.09541041026984</v>
      </c>
      <c r="G19" s="1"/>
      <c r="H19" s="1"/>
      <c r="I19" s="1"/>
    </row>
    <row r="20" spans="1:9" x14ac:dyDescent="0.25">
      <c r="A20" s="11" t="s">
        <v>145</v>
      </c>
      <c r="B20" s="19">
        <v>75532</v>
      </c>
      <c r="C20" s="19">
        <v>78955</v>
      </c>
      <c r="D20" s="19">
        <v>965284</v>
      </c>
      <c r="E20" s="73">
        <v>1003424</v>
      </c>
      <c r="F20" s="12">
        <f t="shared" si="0"/>
        <v>3.9511687751998323</v>
      </c>
      <c r="G20" s="1"/>
      <c r="H20" s="1"/>
      <c r="I20" s="1"/>
    </row>
    <row r="21" spans="1:9" x14ac:dyDescent="0.25">
      <c r="A21" s="9" t="s">
        <v>38</v>
      </c>
      <c r="B21" s="18">
        <v>41234</v>
      </c>
      <c r="C21" s="18">
        <v>47502</v>
      </c>
      <c r="D21" s="18">
        <v>594212.41</v>
      </c>
      <c r="E21" s="72">
        <v>589779</v>
      </c>
      <c r="F21" s="10">
        <f t="shared" si="0"/>
        <v>-0.74609852056103421</v>
      </c>
      <c r="G21" s="1"/>
      <c r="H21" s="1"/>
      <c r="I21" s="1"/>
    </row>
    <row r="22" spans="1:9" x14ac:dyDescent="0.25">
      <c r="A22" s="11" t="s">
        <v>59</v>
      </c>
      <c r="B22" s="19">
        <v>966659</v>
      </c>
      <c r="C22" s="19">
        <v>899376</v>
      </c>
      <c r="D22" s="19">
        <v>12238328</v>
      </c>
      <c r="E22" s="73">
        <v>10984193.300000001</v>
      </c>
      <c r="F22" s="12">
        <f t="shared" si="0"/>
        <v>-10.247598364743936</v>
      </c>
      <c r="G22" s="1"/>
      <c r="H22" s="1"/>
      <c r="I22" s="1"/>
    </row>
    <row r="23" spans="1:9" x14ac:dyDescent="0.25">
      <c r="A23" s="9" t="s">
        <v>146</v>
      </c>
      <c r="B23" s="18">
        <v>201535</v>
      </c>
      <c r="C23" s="18">
        <v>120201</v>
      </c>
      <c r="D23" s="18">
        <v>935756.7</v>
      </c>
      <c r="E23" s="72">
        <v>1431971</v>
      </c>
      <c r="F23" s="10">
        <f t="shared" si="0"/>
        <v>53.028132205732533</v>
      </c>
      <c r="G23" s="1"/>
      <c r="H23" s="1"/>
      <c r="I23" s="1"/>
    </row>
    <row r="24" spans="1:9" x14ac:dyDescent="0.25">
      <c r="A24" s="11" t="s">
        <v>148</v>
      </c>
      <c r="B24" s="19">
        <v>81082</v>
      </c>
      <c r="C24" s="19">
        <v>79147</v>
      </c>
      <c r="D24" s="19">
        <v>939778.03800000041</v>
      </c>
      <c r="E24" s="73">
        <v>873911</v>
      </c>
      <c r="F24" s="12">
        <f t="shared" si="0"/>
        <v>-7.0087866854365046</v>
      </c>
      <c r="G24" s="1"/>
      <c r="H24" s="1"/>
      <c r="I24" s="1"/>
    </row>
    <row r="25" spans="1:9" x14ac:dyDescent="0.25">
      <c r="A25" s="9" t="s">
        <v>39</v>
      </c>
      <c r="B25" s="18">
        <v>12265</v>
      </c>
      <c r="C25" s="18">
        <v>9662</v>
      </c>
      <c r="D25" s="18">
        <v>172060</v>
      </c>
      <c r="E25" s="72">
        <v>138351</v>
      </c>
      <c r="F25" s="10">
        <f t="shared" si="0"/>
        <v>-19.591421597117289</v>
      </c>
      <c r="G25" s="1"/>
      <c r="H25" s="1"/>
      <c r="I25" s="1"/>
    </row>
    <row r="26" spans="1:9" x14ac:dyDescent="0.25">
      <c r="A26" s="11" t="s">
        <v>40</v>
      </c>
      <c r="B26" s="19">
        <v>156</v>
      </c>
      <c r="C26" s="19">
        <v>57</v>
      </c>
      <c r="D26" s="19">
        <v>2685</v>
      </c>
      <c r="E26" s="73">
        <v>4988</v>
      </c>
      <c r="F26" s="12">
        <f t="shared" si="0"/>
        <v>85.772811918063326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98</v>
      </c>
      <c r="E27" s="72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42</v>
      </c>
      <c r="B28" s="19">
        <v>258027</v>
      </c>
      <c r="C28" s="19">
        <v>320098</v>
      </c>
      <c r="D28" s="19">
        <v>3631763</v>
      </c>
      <c r="E28" s="73">
        <v>3312267</v>
      </c>
      <c r="F28" s="12">
        <f t="shared" si="0"/>
        <v>-8.7972700861812854</v>
      </c>
      <c r="G28" s="1"/>
      <c r="H28" s="1"/>
      <c r="I28" s="1"/>
    </row>
    <row r="29" spans="1:9" x14ac:dyDescent="0.25">
      <c r="A29" s="9" t="s">
        <v>43</v>
      </c>
      <c r="B29" s="18">
        <v>11449</v>
      </c>
      <c r="C29" s="18">
        <v>21509</v>
      </c>
      <c r="D29" s="18">
        <v>136649</v>
      </c>
      <c r="E29" s="72">
        <v>178637</v>
      </c>
      <c r="F29" s="10">
        <f t="shared" si="0"/>
        <v>30.726898843021161</v>
      </c>
      <c r="G29" s="1"/>
      <c r="H29" s="1"/>
      <c r="I29" s="1"/>
    </row>
    <row r="30" spans="1:9" x14ac:dyDescent="0.25">
      <c r="A30" s="11" t="s">
        <v>44</v>
      </c>
      <c r="B30" s="19">
        <v>80392</v>
      </c>
      <c r="C30" s="19">
        <v>74977</v>
      </c>
      <c r="D30" s="19">
        <v>983126</v>
      </c>
      <c r="E30" s="73">
        <v>988769</v>
      </c>
      <c r="F30" s="12">
        <f t="shared" si="0"/>
        <v>0.57398543014832626</v>
      </c>
      <c r="G30" s="1"/>
      <c r="H30" s="1"/>
      <c r="I30" s="1"/>
    </row>
    <row r="31" spans="1:9" x14ac:dyDescent="0.25">
      <c r="A31" s="9" t="s">
        <v>45</v>
      </c>
      <c r="B31" s="18">
        <v>43617</v>
      </c>
      <c r="C31" s="18">
        <v>30332</v>
      </c>
      <c r="D31" s="18">
        <v>556217</v>
      </c>
      <c r="E31" s="72">
        <v>454388.68180000019</v>
      </c>
      <c r="F31" s="10">
        <f t="shared" si="0"/>
        <v>-18.307300603900956</v>
      </c>
      <c r="G31" s="1"/>
      <c r="H31" s="1"/>
      <c r="I31" s="1"/>
    </row>
    <row r="32" spans="1:9" x14ac:dyDescent="0.25">
      <c r="A32" s="11" t="s">
        <v>46</v>
      </c>
      <c r="B32" s="19">
        <v>5080662</v>
      </c>
      <c r="C32" s="19">
        <v>4780658</v>
      </c>
      <c r="D32" s="19">
        <v>57885808</v>
      </c>
      <c r="E32" s="73">
        <v>60831738</v>
      </c>
      <c r="F32" s="12">
        <f t="shared" si="0"/>
        <v>5.0892094310923284</v>
      </c>
      <c r="G32" s="1"/>
      <c r="H32" s="1"/>
      <c r="I32" s="1"/>
    </row>
    <row r="33" spans="1:9" x14ac:dyDescent="0.25">
      <c r="A33" s="9" t="s">
        <v>47</v>
      </c>
      <c r="B33" s="18">
        <v>185481</v>
      </c>
      <c r="C33" s="18">
        <v>209610</v>
      </c>
      <c r="D33" s="18">
        <v>2667879.6769999536</v>
      </c>
      <c r="E33" s="72">
        <v>2659602</v>
      </c>
      <c r="F33" s="10">
        <f t="shared" si="0"/>
        <v>-0.31027175143303509</v>
      </c>
      <c r="G33" s="1"/>
      <c r="H33" s="1"/>
      <c r="I33" s="1"/>
    </row>
    <row r="34" spans="1:9" x14ac:dyDescent="0.25">
      <c r="A34" s="11" t="s">
        <v>147</v>
      </c>
      <c r="B34" s="19">
        <v>28799</v>
      </c>
      <c r="C34" s="19">
        <v>26807</v>
      </c>
      <c r="D34" s="19">
        <v>304282</v>
      </c>
      <c r="E34" s="73">
        <v>340978</v>
      </c>
      <c r="F34" s="12">
        <f t="shared" si="0"/>
        <v>12.059865519485214</v>
      </c>
      <c r="G34" s="1"/>
      <c r="H34" s="1"/>
      <c r="I34" s="1"/>
    </row>
    <row r="35" spans="1:9" x14ac:dyDescent="0.25">
      <c r="A35" s="13" t="s">
        <v>48</v>
      </c>
      <c r="B35" s="14">
        <f>SUM(B7:B34)</f>
        <v>15741882</v>
      </c>
      <c r="C35" s="14">
        <f t="shared" ref="C35:E35" si="1">SUM(C7:C34)</f>
        <v>15120388</v>
      </c>
      <c r="D35" s="14">
        <f t="shared" si="1"/>
        <v>191028252.00433663</v>
      </c>
      <c r="E35" s="14">
        <f t="shared" si="1"/>
        <v>195289626.01608434</v>
      </c>
      <c r="F35" s="15">
        <f t="shared" ref="F35" si="2">((E35*100)/D35)-100</f>
        <v>2.2307559049699961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35</v>
      </c>
      <c r="C39" s="25">
        <f t="shared" si="4"/>
        <v>54</v>
      </c>
      <c r="D39" s="25">
        <f>_xlfn.RANK.EQ(B39,$B$39:$B$66)+COUNTIF($B$39:$B$66,B39)-1</f>
        <v>26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64283308.711998656</v>
      </c>
      <c r="G39" s="24">
        <f>LOOKUP(E39,$A$39:$A$66,$C$39:$C$66)</f>
        <v>60593408.567998998</v>
      </c>
    </row>
    <row r="40" spans="1:9" x14ac:dyDescent="0.25">
      <c r="A40" s="24" t="str">
        <f t="shared" si="5"/>
        <v>ALICANTE</v>
      </c>
      <c r="B40" s="25">
        <f t="shared" si="3"/>
        <v>1237828</v>
      </c>
      <c r="C40" s="25">
        <f t="shared" si="4"/>
        <v>1245245.47</v>
      </c>
      <c r="D40" s="25">
        <f t="shared" ref="D40:D66" si="7">_xlfn.RANK.EQ(B40,$B$39:$B$66)+COUNTIF($B$39:$B$66,B40)-1</f>
        <v>10</v>
      </c>
      <c r="E40" s="24" t="str">
        <f t="shared" si="6"/>
        <v>VALENCIA</v>
      </c>
      <c r="F40" s="24">
        <f t="shared" ref="F40:F55" si="8">LOOKUP(E40,$A$39:$A$66,$B$39:$B$66)</f>
        <v>60831738</v>
      </c>
      <c r="G40" s="24">
        <f t="shared" ref="G40:G66" si="9">LOOKUP(E40,$A$39:$A$66,$C$39:$C$66)</f>
        <v>57885808</v>
      </c>
    </row>
    <row r="41" spans="1:9" x14ac:dyDescent="0.25">
      <c r="A41" s="24" t="str">
        <f t="shared" si="5"/>
        <v>ALMERÍA</v>
      </c>
      <c r="B41" s="25">
        <f t="shared" si="3"/>
        <v>385694</v>
      </c>
      <c r="C41" s="25">
        <f t="shared" si="4"/>
        <v>92720</v>
      </c>
      <c r="D41" s="25">
        <f t="shared" si="7"/>
        <v>18</v>
      </c>
      <c r="E41" s="24" t="str">
        <f t="shared" si="6"/>
        <v>BARCELONA</v>
      </c>
      <c r="F41" s="24">
        <f t="shared" si="8"/>
        <v>34182740.322285697</v>
      </c>
      <c r="G41" s="24">
        <f t="shared" si="9"/>
        <v>34790079.661337674</v>
      </c>
    </row>
    <row r="42" spans="1:9" x14ac:dyDescent="0.25">
      <c r="A42" s="24" t="str">
        <f t="shared" si="5"/>
        <v>AVILÉS</v>
      </c>
      <c r="B42" s="25">
        <f t="shared" si="3"/>
        <v>2</v>
      </c>
      <c r="C42" s="25">
        <f t="shared" si="4"/>
        <v>52</v>
      </c>
      <c r="D42" s="25">
        <f t="shared" si="7"/>
        <v>27</v>
      </c>
      <c r="E42" s="24" t="str">
        <f t="shared" si="6"/>
        <v>LAS PALMAS</v>
      </c>
      <c r="F42" s="24">
        <f t="shared" si="8"/>
        <v>10984193.300000001</v>
      </c>
      <c r="G42" s="24">
        <f t="shared" si="9"/>
        <v>12238328</v>
      </c>
    </row>
    <row r="43" spans="1:9" x14ac:dyDescent="0.25">
      <c r="A43" s="24" t="str">
        <f t="shared" si="5"/>
        <v>BAHÍA DE ALGECIRAS</v>
      </c>
      <c r="B43" s="25">
        <f t="shared" si="3"/>
        <v>64283308.711998656</v>
      </c>
      <c r="C43" s="25">
        <f t="shared" si="4"/>
        <v>60593408.567998998</v>
      </c>
      <c r="D43" s="25">
        <f t="shared" si="7"/>
        <v>1</v>
      </c>
      <c r="E43" s="24" t="str">
        <f t="shared" si="6"/>
        <v>BILBAO</v>
      </c>
      <c r="F43" s="24">
        <f t="shared" si="8"/>
        <v>6717568</v>
      </c>
      <c r="G43" s="24">
        <f t="shared" si="9"/>
        <v>6807692</v>
      </c>
    </row>
    <row r="44" spans="1:9" x14ac:dyDescent="0.25">
      <c r="A44" s="24" t="str">
        <f t="shared" si="5"/>
        <v>BAHÍA DE CÁDIZ</v>
      </c>
      <c r="B44" s="25">
        <f t="shared" si="3"/>
        <v>367850</v>
      </c>
      <c r="C44" s="25">
        <f t="shared" si="4"/>
        <v>483037</v>
      </c>
      <c r="D44" s="25">
        <f t="shared" si="7"/>
        <v>19</v>
      </c>
      <c r="E44" s="24" t="str">
        <f t="shared" si="6"/>
        <v>SANTA CRUZ DE TENERIFE</v>
      </c>
      <c r="F44" s="24">
        <f t="shared" si="8"/>
        <v>3312267</v>
      </c>
      <c r="G44" s="24">
        <f t="shared" si="9"/>
        <v>3631763</v>
      </c>
    </row>
    <row r="45" spans="1:9" x14ac:dyDescent="0.25">
      <c r="A45" s="24" t="str">
        <f t="shared" si="5"/>
        <v>BALEARES</v>
      </c>
      <c r="B45" s="25">
        <f t="shared" si="3"/>
        <v>459002</v>
      </c>
      <c r="C45" s="25">
        <f t="shared" si="4"/>
        <v>661073</v>
      </c>
      <c r="D45" s="25">
        <f t="shared" si="7"/>
        <v>16</v>
      </c>
      <c r="E45" s="24" t="str">
        <f t="shared" si="6"/>
        <v>CASTELLÓN</v>
      </c>
      <c r="F45" s="24">
        <f t="shared" si="8"/>
        <v>2763036</v>
      </c>
      <c r="G45" s="24">
        <f t="shared" si="9"/>
        <v>3048975</v>
      </c>
    </row>
    <row r="46" spans="1:9" x14ac:dyDescent="0.25">
      <c r="A46" s="24" t="str">
        <f t="shared" si="5"/>
        <v>BARCELONA</v>
      </c>
      <c r="B46" s="25">
        <f t="shared" si="3"/>
        <v>34182740.322285697</v>
      </c>
      <c r="C46" s="25">
        <f t="shared" si="4"/>
        <v>34790079.661337674</v>
      </c>
      <c r="D46" s="25">
        <f t="shared" si="7"/>
        <v>3</v>
      </c>
      <c r="E46" s="24" t="str">
        <f t="shared" si="6"/>
        <v>VIGO</v>
      </c>
      <c r="F46" s="24">
        <f t="shared" si="8"/>
        <v>2659602</v>
      </c>
      <c r="G46" s="24">
        <f t="shared" si="9"/>
        <v>2667879.6769999536</v>
      </c>
    </row>
    <row r="47" spans="1:9" x14ac:dyDescent="0.25">
      <c r="A47" s="24" t="str">
        <f t="shared" si="5"/>
        <v>BILBAO</v>
      </c>
      <c r="B47" s="25">
        <f t="shared" si="3"/>
        <v>6717568</v>
      </c>
      <c r="C47" s="25">
        <f t="shared" si="4"/>
        <v>6807692</v>
      </c>
      <c r="D47" s="25">
        <f t="shared" si="7"/>
        <v>5</v>
      </c>
      <c r="E47" s="24" t="str">
        <f t="shared" si="6"/>
        <v>MÁLAGA</v>
      </c>
      <c r="F47" s="24">
        <f t="shared" si="8"/>
        <v>1431971</v>
      </c>
      <c r="G47" s="24">
        <f t="shared" si="9"/>
        <v>935756.7</v>
      </c>
    </row>
    <row r="48" spans="1:9" x14ac:dyDescent="0.25">
      <c r="A48" s="24" t="str">
        <f t="shared" si="5"/>
        <v>CARTAGENA</v>
      </c>
      <c r="B48" s="25">
        <f t="shared" si="3"/>
        <v>889187</v>
      </c>
      <c r="C48" s="25">
        <f t="shared" si="4"/>
        <v>1129557</v>
      </c>
      <c r="D48" s="25">
        <f t="shared" si="7"/>
        <v>13</v>
      </c>
      <c r="E48" s="24" t="str">
        <f t="shared" si="6"/>
        <v>ALICANTE</v>
      </c>
      <c r="F48" s="24">
        <f t="shared" si="8"/>
        <v>1237828</v>
      </c>
      <c r="G48" s="24">
        <f t="shared" si="9"/>
        <v>1245245.47</v>
      </c>
    </row>
    <row r="49" spans="1:7" x14ac:dyDescent="0.25">
      <c r="A49" s="24" t="str">
        <f t="shared" si="5"/>
        <v>CASTELLÓN</v>
      </c>
      <c r="B49" s="25">
        <f t="shared" si="3"/>
        <v>2763036</v>
      </c>
      <c r="C49" s="25">
        <f t="shared" si="4"/>
        <v>3048975</v>
      </c>
      <c r="D49" s="25">
        <f t="shared" si="7"/>
        <v>7</v>
      </c>
      <c r="E49" s="24" t="str">
        <f t="shared" si="6"/>
        <v>GIJÓN</v>
      </c>
      <c r="F49" s="24">
        <f t="shared" si="8"/>
        <v>1003424</v>
      </c>
      <c r="G49" s="24">
        <f t="shared" si="9"/>
        <v>965284</v>
      </c>
    </row>
    <row r="50" spans="1:7" x14ac:dyDescent="0.25">
      <c r="A50" s="24" t="str">
        <f t="shared" si="5"/>
        <v>CEUTA</v>
      </c>
      <c r="B50" s="25">
        <f t="shared" si="3"/>
        <v>114973</v>
      </c>
      <c r="C50" s="25">
        <f t="shared" si="4"/>
        <v>118282</v>
      </c>
      <c r="D50" s="25">
        <f t="shared" si="7"/>
        <v>23</v>
      </c>
      <c r="E50" s="24" t="str">
        <f t="shared" si="6"/>
        <v>SEVILLA</v>
      </c>
      <c r="F50" s="24">
        <f t="shared" si="8"/>
        <v>988769</v>
      </c>
      <c r="G50" s="24">
        <f t="shared" si="9"/>
        <v>983126</v>
      </c>
    </row>
    <row r="51" spans="1:7" x14ac:dyDescent="0.25">
      <c r="A51" s="24" t="str">
        <f t="shared" si="5"/>
        <v>FERROL-SAN CIBRAO</v>
      </c>
      <c r="B51" s="25">
        <f t="shared" si="3"/>
        <v>95405</v>
      </c>
      <c r="C51" s="25">
        <f t="shared" si="4"/>
        <v>44149.48</v>
      </c>
      <c r="D51" s="25">
        <f t="shared" si="7"/>
        <v>24</v>
      </c>
      <c r="E51" s="24" t="str">
        <f t="shared" si="6"/>
        <v>CARTAGENA</v>
      </c>
      <c r="F51" s="24">
        <f t="shared" si="8"/>
        <v>889187</v>
      </c>
      <c r="G51" s="24">
        <f t="shared" si="9"/>
        <v>1129557</v>
      </c>
    </row>
    <row r="52" spans="1:7" x14ac:dyDescent="0.25">
      <c r="A52" s="24" t="str">
        <f t="shared" si="5"/>
        <v>GIJÓN</v>
      </c>
      <c r="B52" s="25">
        <f t="shared" si="3"/>
        <v>1003424</v>
      </c>
      <c r="C52" s="25">
        <f t="shared" si="4"/>
        <v>965284</v>
      </c>
      <c r="D52" s="25">
        <f t="shared" si="7"/>
        <v>11</v>
      </c>
      <c r="E52" s="24" t="str">
        <f t="shared" si="6"/>
        <v>MARÍN Y RÍA DE PONTEVEDRA</v>
      </c>
      <c r="F52" s="24">
        <f t="shared" si="8"/>
        <v>873911</v>
      </c>
      <c r="G52" s="24">
        <f t="shared" si="9"/>
        <v>939778.03800000041</v>
      </c>
    </row>
    <row r="53" spans="1:7" x14ac:dyDescent="0.25">
      <c r="A53" s="24" t="str">
        <f t="shared" si="5"/>
        <v>HUELVA</v>
      </c>
      <c r="B53" s="25">
        <f t="shared" si="3"/>
        <v>589779</v>
      </c>
      <c r="C53" s="25">
        <f t="shared" si="4"/>
        <v>594212.41</v>
      </c>
      <c r="D53" s="25">
        <f t="shared" si="7"/>
        <v>15</v>
      </c>
      <c r="E53" s="24" t="str">
        <f t="shared" si="6"/>
        <v>HUELVA</v>
      </c>
      <c r="F53" s="24">
        <f t="shared" si="8"/>
        <v>589779</v>
      </c>
      <c r="G53" s="24">
        <f t="shared" si="9"/>
        <v>594212.41</v>
      </c>
    </row>
    <row r="54" spans="1:7" x14ac:dyDescent="0.25">
      <c r="A54" s="24" t="str">
        <f t="shared" si="5"/>
        <v>LAS PALMAS</v>
      </c>
      <c r="B54" s="25">
        <f t="shared" si="3"/>
        <v>10984193.300000001</v>
      </c>
      <c r="C54" s="25">
        <f t="shared" si="4"/>
        <v>12238328</v>
      </c>
      <c r="D54" s="25">
        <f t="shared" si="7"/>
        <v>4</v>
      </c>
      <c r="E54" s="24" t="str">
        <f t="shared" si="6"/>
        <v>BALEARES</v>
      </c>
      <c r="F54" s="24">
        <f t="shared" si="8"/>
        <v>459002</v>
      </c>
      <c r="G54" s="24">
        <f t="shared" si="9"/>
        <v>661073</v>
      </c>
    </row>
    <row r="55" spans="1:7" x14ac:dyDescent="0.25">
      <c r="A55" s="24" t="str">
        <f t="shared" si="5"/>
        <v>MÁLAGA</v>
      </c>
      <c r="B55" s="25">
        <f t="shared" si="3"/>
        <v>1431971</v>
      </c>
      <c r="C55" s="25">
        <f t="shared" si="4"/>
        <v>935756.7</v>
      </c>
      <c r="D55" s="25">
        <f t="shared" si="7"/>
        <v>9</v>
      </c>
      <c r="E55" s="24" t="str">
        <f t="shared" si="6"/>
        <v>TARRAGONA</v>
      </c>
      <c r="F55" s="24">
        <f t="shared" si="8"/>
        <v>454388.68180000019</v>
      </c>
      <c r="G55" s="24">
        <f t="shared" si="9"/>
        <v>556217</v>
      </c>
    </row>
    <row r="56" spans="1:7" x14ac:dyDescent="0.25">
      <c r="A56" s="24" t="str">
        <f t="shared" si="5"/>
        <v>MARÍN Y RÍA DE PONTEVEDRA</v>
      </c>
      <c r="B56" s="25">
        <f t="shared" si="3"/>
        <v>873911</v>
      </c>
      <c r="C56" s="25">
        <f t="shared" si="4"/>
        <v>939778.03800000041</v>
      </c>
      <c r="D56" s="25">
        <f t="shared" si="7"/>
        <v>14</v>
      </c>
      <c r="E56" s="24" t="str">
        <f t="shared" si="6"/>
        <v>ALMERÍA</v>
      </c>
      <c r="F56" s="24">
        <f t="shared" ref="F56:F66" si="10">LOOKUP(E56,$A$39:$A$66,$B$39:$B$66)</f>
        <v>385694</v>
      </c>
      <c r="G56" s="24">
        <f t="shared" si="9"/>
        <v>92720</v>
      </c>
    </row>
    <row r="57" spans="1:7" x14ac:dyDescent="0.25">
      <c r="A57" s="24" t="str">
        <f t="shared" si="5"/>
        <v>MELILLA</v>
      </c>
      <c r="B57" s="25">
        <f t="shared" si="3"/>
        <v>138351</v>
      </c>
      <c r="C57" s="25">
        <f t="shared" si="4"/>
        <v>172060</v>
      </c>
      <c r="D57" s="25">
        <f t="shared" si="7"/>
        <v>22</v>
      </c>
      <c r="E57" s="24" t="str">
        <f t="shared" si="6"/>
        <v>BAHÍA DE CÁDIZ</v>
      </c>
      <c r="F57" s="24">
        <f t="shared" si="10"/>
        <v>367850</v>
      </c>
      <c r="G57" s="24">
        <f t="shared" si="9"/>
        <v>483037</v>
      </c>
    </row>
    <row r="58" spans="1:7" x14ac:dyDescent="0.25">
      <c r="A58" s="24" t="str">
        <f t="shared" si="5"/>
        <v>MOTRIL</v>
      </c>
      <c r="B58" s="25">
        <f t="shared" si="3"/>
        <v>4988</v>
      </c>
      <c r="C58" s="25">
        <f t="shared" si="4"/>
        <v>2685</v>
      </c>
      <c r="D58" s="25">
        <f t="shared" si="7"/>
        <v>25</v>
      </c>
      <c r="E58" s="24" t="str">
        <f t="shared" si="6"/>
        <v>VILAGARCÍA</v>
      </c>
      <c r="F58" s="24">
        <f t="shared" si="10"/>
        <v>340978</v>
      </c>
      <c r="G58" s="24">
        <f t="shared" si="9"/>
        <v>304282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98</v>
      </c>
      <c r="D59" s="25">
        <f t="shared" si="7"/>
        <v>28</v>
      </c>
      <c r="E59" s="24" t="str">
        <f t="shared" si="6"/>
        <v>SANTANDER</v>
      </c>
      <c r="F59" s="24">
        <f t="shared" si="10"/>
        <v>178637</v>
      </c>
      <c r="G59" s="24">
        <f t="shared" si="9"/>
        <v>136649</v>
      </c>
    </row>
    <row r="60" spans="1:7" x14ac:dyDescent="0.25">
      <c r="A60" s="24" t="str">
        <f t="shared" si="5"/>
        <v>SANTA CRUZ DE TENERIFE</v>
      </c>
      <c r="B60" s="25">
        <f t="shared" si="3"/>
        <v>3312267</v>
      </c>
      <c r="C60" s="25">
        <f t="shared" si="4"/>
        <v>3631763</v>
      </c>
      <c r="D60" s="25">
        <f t="shared" si="7"/>
        <v>6</v>
      </c>
      <c r="E60" s="24" t="str">
        <f t="shared" si="6"/>
        <v>MELILLA</v>
      </c>
      <c r="F60" s="24">
        <f t="shared" si="10"/>
        <v>138351</v>
      </c>
      <c r="G60" s="24">
        <f t="shared" si="9"/>
        <v>172060</v>
      </c>
    </row>
    <row r="61" spans="1:7" x14ac:dyDescent="0.25">
      <c r="A61" s="24" t="str">
        <f t="shared" si="5"/>
        <v>SANTANDER</v>
      </c>
      <c r="B61" s="25">
        <f t="shared" si="3"/>
        <v>178637</v>
      </c>
      <c r="C61" s="25">
        <f t="shared" si="4"/>
        <v>136649</v>
      </c>
      <c r="D61" s="25">
        <f t="shared" si="7"/>
        <v>21</v>
      </c>
      <c r="E61" s="24" t="str">
        <f t="shared" si="6"/>
        <v>CEUTA</v>
      </c>
      <c r="F61" s="24">
        <f t="shared" si="10"/>
        <v>114973</v>
      </c>
      <c r="G61" s="24">
        <f t="shared" si="9"/>
        <v>118282</v>
      </c>
    </row>
    <row r="62" spans="1:7" x14ac:dyDescent="0.25">
      <c r="A62" s="24" t="str">
        <f t="shared" si="5"/>
        <v>SEVILLA</v>
      </c>
      <c r="B62" s="25">
        <f t="shared" si="3"/>
        <v>988769</v>
      </c>
      <c r="C62" s="25">
        <f t="shared" si="4"/>
        <v>983126</v>
      </c>
      <c r="D62" s="25">
        <f t="shared" si="7"/>
        <v>12</v>
      </c>
      <c r="E62" s="24" t="str">
        <f t="shared" si="6"/>
        <v>FERROL-SAN CIBRAO</v>
      </c>
      <c r="F62" s="24">
        <f t="shared" si="10"/>
        <v>95405</v>
      </c>
      <c r="G62" s="24">
        <f t="shared" si="9"/>
        <v>44149.48</v>
      </c>
    </row>
    <row r="63" spans="1:7" x14ac:dyDescent="0.25">
      <c r="A63" s="24" t="str">
        <f t="shared" si="5"/>
        <v>TARRAGONA</v>
      </c>
      <c r="B63" s="25">
        <f t="shared" si="3"/>
        <v>454388.68180000019</v>
      </c>
      <c r="C63" s="25">
        <f t="shared" si="4"/>
        <v>556217</v>
      </c>
      <c r="D63" s="25">
        <f t="shared" si="7"/>
        <v>17</v>
      </c>
      <c r="E63" s="24" t="str">
        <f t="shared" si="6"/>
        <v>MOTRIL</v>
      </c>
      <c r="F63" s="24">
        <f t="shared" si="10"/>
        <v>4988</v>
      </c>
      <c r="G63" s="24">
        <f t="shared" si="9"/>
        <v>2685</v>
      </c>
    </row>
    <row r="64" spans="1:7" x14ac:dyDescent="0.25">
      <c r="A64" s="24" t="str">
        <f t="shared" si="5"/>
        <v>VALENCIA</v>
      </c>
      <c r="B64" s="25">
        <f t="shared" si="3"/>
        <v>60831738</v>
      </c>
      <c r="C64" s="25">
        <f t="shared" si="4"/>
        <v>57885808</v>
      </c>
      <c r="D64" s="25">
        <f t="shared" si="7"/>
        <v>2</v>
      </c>
      <c r="E64" s="24" t="str">
        <f t="shared" si="6"/>
        <v>A CORUÑA</v>
      </c>
      <c r="F64" s="24">
        <f t="shared" si="10"/>
        <v>35</v>
      </c>
      <c r="G64" s="24">
        <f t="shared" si="9"/>
        <v>54</v>
      </c>
    </row>
    <row r="65" spans="1:7" x14ac:dyDescent="0.25">
      <c r="A65" s="24" t="str">
        <f t="shared" si="5"/>
        <v>VIGO</v>
      </c>
      <c r="B65" s="25">
        <f t="shared" si="3"/>
        <v>2659602</v>
      </c>
      <c r="C65" s="25">
        <f t="shared" si="4"/>
        <v>2667879.6769999536</v>
      </c>
      <c r="D65" s="25">
        <f t="shared" si="7"/>
        <v>8</v>
      </c>
      <c r="E65" s="24" t="str">
        <f t="shared" si="6"/>
        <v>AVILÉS</v>
      </c>
      <c r="F65" s="24">
        <f t="shared" si="10"/>
        <v>2</v>
      </c>
      <c r="G65" s="24">
        <f t="shared" si="9"/>
        <v>52</v>
      </c>
    </row>
    <row r="66" spans="1:7" x14ac:dyDescent="0.25">
      <c r="A66" s="24" t="str">
        <f t="shared" si="5"/>
        <v>VILAGARCÍA</v>
      </c>
      <c r="B66" s="25">
        <f t="shared" si="3"/>
        <v>340978</v>
      </c>
      <c r="C66" s="25">
        <f t="shared" si="4"/>
        <v>304282</v>
      </c>
      <c r="D66" s="25">
        <f t="shared" si="7"/>
        <v>20</v>
      </c>
      <c r="E66" s="24" t="str">
        <f t="shared" si="6"/>
        <v>PASAIA</v>
      </c>
      <c r="F66" s="24">
        <f t="shared" si="10"/>
        <v>0</v>
      </c>
      <c r="G66" s="24">
        <f t="shared" si="9"/>
        <v>98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116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2488</v>
      </c>
      <c r="C7" s="72">
        <v>1780</v>
      </c>
      <c r="D7" s="18">
        <v>42358.264289999999</v>
      </c>
      <c r="E7" s="72">
        <v>35923.740009999994</v>
      </c>
      <c r="F7" s="10">
        <f>((E7*100)/D7)-100</f>
        <v>-15.19071753258568</v>
      </c>
      <c r="G7" s="1"/>
      <c r="H7" s="1"/>
      <c r="I7" s="1"/>
    </row>
    <row r="8" spans="1:12" x14ac:dyDescent="0.25">
      <c r="A8" s="11" t="s">
        <v>31</v>
      </c>
      <c r="B8" s="19">
        <v>28</v>
      </c>
      <c r="C8" s="73">
        <v>6</v>
      </c>
      <c r="D8" s="19">
        <v>2005.8720000000001</v>
      </c>
      <c r="E8" s="73">
        <v>867.15899999999999</v>
      </c>
      <c r="F8" s="12">
        <f t="shared" ref="F8:F34" si="0">((E8*100)/D8)-100</f>
        <v>-56.768976285625406</v>
      </c>
      <c r="G8" s="1"/>
      <c r="H8" s="1"/>
      <c r="I8" s="1"/>
    </row>
    <row r="9" spans="1:12" x14ac:dyDescent="0.25">
      <c r="A9" s="9" t="s">
        <v>139</v>
      </c>
      <c r="B9" s="18">
        <v>283</v>
      </c>
      <c r="C9" s="72">
        <v>283</v>
      </c>
      <c r="D9" s="18">
        <v>4263.5630000000001</v>
      </c>
      <c r="E9" s="72">
        <v>4163.8616000000002</v>
      </c>
      <c r="F9" s="10">
        <f t="shared" si="0"/>
        <v>-2.3384526040778582</v>
      </c>
      <c r="G9" s="1"/>
      <c r="H9" s="1"/>
      <c r="I9" s="1"/>
    </row>
    <row r="10" spans="1:12" x14ac:dyDescent="0.25">
      <c r="A10" s="11" t="s">
        <v>141</v>
      </c>
      <c r="B10" s="19">
        <v>579</v>
      </c>
      <c r="C10" s="73">
        <v>493</v>
      </c>
      <c r="D10" s="19">
        <v>12545.967000000001</v>
      </c>
      <c r="E10" s="73">
        <v>12495.439</v>
      </c>
      <c r="F10" s="12">
        <f t="shared" si="0"/>
        <v>-0.40274296911508145</v>
      </c>
      <c r="G10" s="1"/>
      <c r="H10" s="1"/>
      <c r="I10" s="1"/>
    </row>
    <row r="11" spans="1:12" x14ac:dyDescent="0.25">
      <c r="A11" s="9" t="s">
        <v>142</v>
      </c>
      <c r="B11" s="18">
        <v>39</v>
      </c>
      <c r="C11" s="72">
        <v>77</v>
      </c>
      <c r="D11" s="18">
        <v>878.58</v>
      </c>
      <c r="E11" s="72">
        <v>937.32</v>
      </c>
      <c r="F11" s="10">
        <f t="shared" si="0"/>
        <v>6.6857884313323694</v>
      </c>
      <c r="G11" s="1"/>
      <c r="H11" s="1"/>
      <c r="I11" s="1"/>
    </row>
    <row r="12" spans="1:12" x14ac:dyDescent="0.25">
      <c r="A12" s="11" t="s">
        <v>143</v>
      </c>
      <c r="B12" s="19">
        <v>1056</v>
      </c>
      <c r="C12" s="73">
        <v>1252</v>
      </c>
      <c r="D12" s="19">
        <v>17693.196820000001</v>
      </c>
      <c r="E12" s="73">
        <v>15919.009000000002</v>
      </c>
      <c r="F12" s="12">
        <f t="shared" si="0"/>
        <v>-10.027514179882388</v>
      </c>
      <c r="G12" s="1"/>
      <c r="H12" s="1"/>
      <c r="I12" s="1"/>
    </row>
    <row r="13" spans="1:12" x14ac:dyDescent="0.25">
      <c r="A13" s="9" t="s">
        <v>32</v>
      </c>
      <c r="B13" s="18">
        <v>188</v>
      </c>
      <c r="C13" s="72">
        <v>110</v>
      </c>
      <c r="D13" s="18">
        <v>2903.317</v>
      </c>
      <c r="E13" s="72">
        <v>2585.835</v>
      </c>
      <c r="F13" s="10">
        <f t="shared" si="0"/>
        <v>-10.935147625974011</v>
      </c>
      <c r="G13" s="1"/>
      <c r="H13" s="1"/>
      <c r="I13" s="1"/>
    </row>
    <row r="14" spans="1:12" x14ac:dyDescent="0.25">
      <c r="A14" s="11" t="s">
        <v>33</v>
      </c>
      <c r="B14" s="19">
        <v>59</v>
      </c>
      <c r="C14" s="73">
        <v>51</v>
      </c>
      <c r="D14" s="19">
        <v>3171.9986899999999</v>
      </c>
      <c r="E14" s="73">
        <v>3575.1790000000001</v>
      </c>
      <c r="F14" s="12">
        <f t="shared" si="0"/>
        <v>12.710607708353137</v>
      </c>
      <c r="G14" s="1"/>
      <c r="H14" s="1"/>
      <c r="I14" s="1"/>
    </row>
    <row r="15" spans="1:12" x14ac:dyDescent="0.25">
      <c r="A15" s="9" t="s">
        <v>34</v>
      </c>
      <c r="B15" s="18">
        <v>0</v>
      </c>
      <c r="C15" s="72">
        <v>0</v>
      </c>
      <c r="D15" s="18">
        <v>0</v>
      </c>
      <c r="E15" s="72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35</v>
      </c>
      <c r="B16" s="19">
        <v>27</v>
      </c>
      <c r="C16" s="73">
        <v>24</v>
      </c>
      <c r="D16" s="19">
        <v>479.92399999999998</v>
      </c>
      <c r="E16" s="73">
        <v>591.57100000000003</v>
      </c>
      <c r="F16" s="12">
        <f t="shared" si="0"/>
        <v>23.2634750502163</v>
      </c>
      <c r="G16" s="1"/>
      <c r="H16" s="1"/>
      <c r="I16" s="1"/>
    </row>
    <row r="17" spans="1:9" x14ac:dyDescent="0.25">
      <c r="A17" s="9" t="s">
        <v>144</v>
      </c>
      <c r="B17" s="18">
        <v>108</v>
      </c>
      <c r="C17" s="72">
        <v>89</v>
      </c>
      <c r="D17" s="18">
        <v>5415.152</v>
      </c>
      <c r="E17" s="72">
        <v>3610.779</v>
      </c>
      <c r="F17" s="10">
        <f t="shared" si="0"/>
        <v>-33.320819064727999</v>
      </c>
      <c r="G17" s="1"/>
      <c r="H17" s="1"/>
      <c r="I17" s="1"/>
    </row>
    <row r="18" spans="1:9" x14ac:dyDescent="0.25">
      <c r="A18" s="11" t="s">
        <v>36</v>
      </c>
      <c r="B18" s="19">
        <v>0</v>
      </c>
      <c r="C18" s="73">
        <v>0</v>
      </c>
      <c r="D18" s="19">
        <v>40.863</v>
      </c>
      <c r="E18" s="73">
        <v>32.646999999999998</v>
      </c>
      <c r="F18" s="12">
        <f t="shared" si="0"/>
        <v>-20.106208550522481</v>
      </c>
      <c r="G18" s="1"/>
      <c r="H18" s="1"/>
      <c r="I18" s="1"/>
    </row>
    <row r="19" spans="1:9" x14ac:dyDescent="0.25">
      <c r="A19" s="9" t="s">
        <v>37</v>
      </c>
      <c r="B19" s="18">
        <v>16</v>
      </c>
      <c r="C19" s="72">
        <v>8</v>
      </c>
      <c r="D19" s="18">
        <v>256.18399999999997</v>
      </c>
      <c r="E19" s="72">
        <v>146.55100000000002</v>
      </c>
      <c r="F19" s="10">
        <f t="shared" si="0"/>
        <v>-42.794631983262015</v>
      </c>
      <c r="G19" s="1"/>
      <c r="H19" s="1"/>
      <c r="I19" s="1"/>
    </row>
    <row r="20" spans="1:9" x14ac:dyDescent="0.25">
      <c r="A20" s="11" t="s">
        <v>145</v>
      </c>
      <c r="B20" s="19">
        <v>267</v>
      </c>
      <c r="C20" s="73">
        <v>85</v>
      </c>
      <c r="D20" s="19">
        <v>5070.0930000000008</v>
      </c>
      <c r="E20" s="73">
        <v>4867.0079999999998</v>
      </c>
      <c r="F20" s="12">
        <f t="shared" si="0"/>
        <v>-4.005547827229222</v>
      </c>
      <c r="G20" s="1"/>
      <c r="H20" s="1"/>
      <c r="I20" s="1"/>
    </row>
    <row r="21" spans="1:9" x14ac:dyDescent="0.25">
      <c r="A21" s="9" t="s">
        <v>38</v>
      </c>
      <c r="B21" s="18">
        <v>138</v>
      </c>
      <c r="C21" s="72">
        <v>15</v>
      </c>
      <c r="D21" s="18">
        <v>1902.752</v>
      </c>
      <c r="E21" s="72">
        <v>208.09899999999999</v>
      </c>
      <c r="F21" s="10">
        <f t="shared" si="0"/>
        <v>-89.063262054119505</v>
      </c>
      <c r="G21" s="1"/>
      <c r="H21" s="1"/>
      <c r="I21" s="1"/>
    </row>
    <row r="22" spans="1:9" x14ac:dyDescent="0.25">
      <c r="A22" s="11" t="s">
        <v>59</v>
      </c>
      <c r="B22" s="19">
        <v>66</v>
      </c>
      <c r="C22" s="73">
        <v>27</v>
      </c>
      <c r="D22" s="19">
        <v>1204.82</v>
      </c>
      <c r="E22" s="73">
        <v>1393.229</v>
      </c>
      <c r="F22" s="12">
        <f t="shared" si="0"/>
        <v>15.637937617237426</v>
      </c>
      <c r="G22" s="1"/>
      <c r="H22" s="1"/>
      <c r="I22" s="1"/>
    </row>
    <row r="23" spans="1:9" x14ac:dyDescent="0.25">
      <c r="A23" s="9" t="s">
        <v>146</v>
      </c>
      <c r="B23" s="18">
        <v>77</v>
      </c>
      <c r="C23" s="72">
        <v>65</v>
      </c>
      <c r="D23" s="18">
        <v>646.90800000000002</v>
      </c>
      <c r="E23" s="72">
        <v>671.15499999999997</v>
      </c>
      <c r="F23" s="10">
        <f t="shared" si="0"/>
        <v>3.7481372930926824</v>
      </c>
      <c r="G23" s="1"/>
      <c r="H23" s="1"/>
      <c r="I23" s="1"/>
    </row>
    <row r="24" spans="1:9" x14ac:dyDescent="0.25">
      <c r="A24" s="11" t="s">
        <v>148</v>
      </c>
      <c r="B24" s="19">
        <v>111</v>
      </c>
      <c r="C24" s="73">
        <v>126</v>
      </c>
      <c r="D24" s="19">
        <v>1743.819</v>
      </c>
      <c r="E24" s="73">
        <v>1725.3589999999999</v>
      </c>
      <c r="F24" s="12">
        <f t="shared" si="0"/>
        <v>-1.0585961042975214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72">
        <v>0</v>
      </c>
      <c r="D25" s="18">
        <v>0</v>
      </c>
      <c r="E25" s="72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40</v>
      </c>
      <c r="B26" s="19">
        <v>119</v>
      </c>
      <c r="C26" s="73">
        <v>35</v>
      </c>
      <c r="D26" s="19">
        <v>1549.653</v>
      </c>
      <c r="E26" s="73">
        <v>943.96500000000003</v>
      </c>
      <c r="F26" s="12">
        <f t="shared" si="0"/>
        <v>-39.085395246548742</v>
      </c>
      <c r="G26" s="1"/>
      <c r="H26" s="1"/>
      <c r="I26" s="1"/>
    </row>
    <row r="27" spans="1:9" x14ac:dyDescent="0.25">
      <c r="A27" s="9" t="s">
        <v>41</v>
      </c>
      <c r="B27" s="18">
        <v>1671</v>
      </c>
      <c r="C27" s="72">
        <v>1338</v>
      </c>
      <c r="D27" s="18">
        <v>24638.1</v>
      </c>
      <c r="E27" s="72">
        <v>21889.257000000001</v>
      </c>
      <c r="F27" s="10">
        <f t="shared" si="0"/>
        <v>-11.156878980116147</v>
      </c>
      <c r="G27" s="1"/>
      <c r="H27" s="1"/>
      <c r="I27" s="1"/>
    </row>
    <row r="28" spans="1:9" x14ac:dyDescent="0.25">
      <c r="A28" s="11" t="s">
        <v>42</v>
      </c>
      <c r="B28" s="19">
        <v>190</v>
      </c>
      <c r="C28" s="73">
        <v>169</v>
      </c>
      <c r="D28" s="19">
        <v>5485.8069999999998</v>
      </c>
      <c r="E28" s="73">
        <v>5143.6989999999996</v>
      </c>
      <c r="F28" s="12">
        <f t="shared" si="0"/>
        <v>-6.2362383510757837</v>
      </c>
      <c r="G28" s="1"/>
      <c r="H28" s="1"/>
      <c r="I28" s="1"/>
    </row>
    <row r="29" spans="1:9" x14ac:dyDescent="0.25">
      <c r="A29" s="9" t="s">
        <v>43</v>
      </c>
      <c r="B29" s="18">
        <v>421</v>
      </c>
      <c r="C29" s="72">
        <v>147</v>
      </c>
      <c r="D29" s="18">
        <v>5069.5450000000001</v>
      </c>
      <c r="E29" s="72">
        <v>3471.8240999999998</v>
      </c>
      <c r="F29" s="10">
        <f t="shared" si="0"/>
        <v>-31.516061106075597</v>
      </c>
      <c r="G29" s="1"/>
      <c r="H29" s="1"/>
      <c r="I29" s="1"/>
    </row>
    <row r="30" spans="1:9" x14ac:dyDescent="0.25">
      <c r="A30" s="11" t="s">
        <v>44</v>
      </c>
      <c r="B30" s="19">
        <v>0</v>
      </c>
      <c r="C30" s="73">
        <v>0</v>
      </c>
      <c r="D30" s="19">
        <v>0</v>
      </c>
      <c r="E30" s="73">
        <v>0</v>
      </c>
      <c r="F30" s="12" t="e">
        <f t="shared" si="0"/>
        <v>#DIV/0!</v>
      </c>
      <c r="G30" s="1"/>
      <c r="H30" s="1"/>
      <c r="I30" s="1"/>
    </row>
    <row r="31" spans="1:9" x14ac:dyDescent="0.25">
      <c r="A31" s="9" t="s">
        <v>45</v>
      </c>
      <c r="B31" s="18">
        <v>260</v>
      </c>
      <c r="C31" s="72">
        <v>194</v>
      </c>
      <c r="D31" s="18">
        <v>3626.433</v>
      </c>
      <c r="E31" s="72">
        <v>2933.4429999999998</v>
      </c>
      <c r="F31" s="10">
        <f t="shared" si="0"/>
        <v>-19.10941136924356</v>
      </c>
      <c r="G31" s="1"/>
      <c r="H31" s="1"/>
      <c r="I31" s="1"/>
    </row>
    <row r="32" spans="1:9" x14ac:dyDescent="0.25">
      <c r="A32" s="11" t="s">
        <v>46</v>
      </c>
      <c r="B32" s="19">
        <v>63</v>
      </c>
      <c r="C32" s="73">
        <v>41</v>
      </c>
      <c r="D32" s="19">
        <v>2894.3939999999998</v>
      </c>
      <c r="E32" s="73">
        <v>1494.662</v>
      </c>
      <c r="F32" s="12">
        <f t="shared" si="0"/>
        <v>-48.360105776891459</v>
      </c>
      <c r="G32" s="1"/>
      <c r="H32" s="1"/>
      <c r="I32" s="1"/>
    </row>
    <row r="33" spans="1:9" x14ac:dyDescent="0.25">
      <c r="A33" s="9" t="s">
        <v>47</v>
      </c>
      <c r="B33" s="18">
        <v>10131</v>
      </c>
      <c r="C33" s="72">
        <v>10940</v>
      </c>
      <c r="D33" s="18">
        <v>78168.628570000728</v>
      </c>
      <c r="E33" s="72">
        <v>79803.375</v>
      </c>
      <c r="F33" s="10">
        <f t="shared" si="0"/>
        <v>2.0913075486994614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73">
        <v>0</v>
      </c>
      <c r="D34" s="19">
        <v>0</v>
      </c>
      <c r="E34" s="73">
        <v>0</v>
      </c>
      <c r="F34" s="12" t="e">
        <f t="shared" si="0"/>
        <v>#DIV/0!</v>
      </c>
      <c r="G34" s="1"/>
      <c r="H34" s="1"/>
      <c r="I34" s="1"/>
    </row>
    <row r="35" spans="1:9" x14ac:dyDescent="0.25">
      <c r="A35" s="13" t="s">
        <v>48</v>
      </c>
      <c r="B35" s="14">
        <f>SUM(B7:B34)</f>
        <v>18385</v>
      </c>
      <c r="C35" s="76">
        <v>17353</v>
      </c>
      <c r="D35" s="14">
        <f t="shared" ref="D35:E35" si="1">SUM(D7:D34)</f>
        <v>224013.83437000072</v>
      </c>
      <c r="E35" s="14">
        <f t="shared" si="1"/>
        <v>205394.16570999997</v>
      </c>
      <c r="F35" s="15">
        <f t="shared" ref="F35" si="2">((E35*100)/D35)-100</f>
        <v>-8.3118387363732467</v>
      </c>
      <c r="G35" s="1"/>
      <c r="H35" s="1"/>
      <c r="I35" s="1"/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35923.740009999994</v>
      </c>
      <c r="C39" s="25">
        <f t="shared" si="4"/>
        <v>42358.264289999999</v>
      </c>
      <c r="D39" s="25">
        <f>_xlfn.RANK.EQ(B39,$B$39:$B$66)+COUNTIF($B$39:$B$66,B39)-1</f>
        <v>2</v>
      </c>
      <c r="E39" s="24" t="str">
        <f t="shared" ref="E39:E66" si="6">INDEX($A$39:$B$66,MATCH(ROW()-38,$D$39:$D$66,0),1)</f>
        <v>VIGO</v>
      </c>
      <c r="F39" s="24">
        <f>LOOKUP(E39,$A$39:$A$66,$B$39:$B$66)</f>
        <v>79803.375</v>
      </c>
      <c r="G39" s="24">
        <f>LOOKUP(E39,$A$39:$A$66,$C$39:$C$66)</f>
        <v>78168.628570000728</v>
      </c>
    </row>
    <row r="40" spans="1:9" x14ac:dyDescent="0.25">
      <c r="A40" s="24" t="str">
        <f t="shared" si="5"/>
        <v>ALICANTE</v>
      </c>
      <c r="B40" s="25">
        <f t="shared" si="3"/>
        <v>867.15899999999999</v>
      </c>
      <c r="C40" s="25">
        <f t="shared" si="4"/>
        <v>2005.8720000000001</v>
      </c>
      <c r="D40" s="25">
        <f t="shared" ref="D40:D66" si="7">_xlfn.RANK.EQ(B40,$B$39:$B$66)+COUNTIF($B$39:$B$66,B40)-1</f>
        <v>19</v>
      </c>
      <c r="E40" s="24" t="str">
        <f t="shared" si="6"/>
        <v>A CORUÑA</v>
      </c>
      <c r="F40" s="24">
        <f t="shared" ref="F40:F55" si="8">LOOKUP(E40,$A$39:$A$66,$B$39:$B$66)</f>
        <v>35923.740009999994</v>
      </c>
      <c r="G40" s="24">
        <f t="shared" ref="G40:G66" si="9">LOOKUP(E40,$A$39:$A$66,$C$39:$C$66)</f>
        <v>42358.264289999999</v>
      </c>
    </row>
    <row r="41" spans="1:9" x14ac:dyDescent="0.25">
      <c r="A41" s="24" t="str">
        <f t="shared" si="5"/>
        <v>ALMERÍA</v>
      </c>
      <c r="B41" s="25">
        <f t="shared" si="3"/>
        <v>4163.8616000000002</v>
      </c>
      <c r="C41" s="25">
        <f t="shared" si="4"/>
        <v>4263.5630000000001</v>
      </c>
      <c r="D41" s="25">
        <f t="shared" si="7"/>
        <v>8</v>
      </c>
      <c r="E41" s="24" t="str">
        <f t="shared" si="6"/>
        <v>PASAIA</v>
      </c>
      <c r="F41" s="24">
        <f t="shared" si="8"/>
        <v>21889.257000000001</v>
      </c>
      <c r="G41" s="24">
        <f t="shared" si="9"/>
        <v>24638.1</v>
      </c>
    </row>
    <row r="42" spans="1:9" x14ac:dyDescent="0.25">
      <c r="A42" s="24" t="str">
        <f t="shared" si="5"/>
        <v>AVILÉS</v>
      </c>
      <c r="B42" s="25">
        <f t="shared" si="3"/>
        <v>12495.439</v>
      </c>
      <c r="C42" s="25">
        <f t="shared" si="4"/>
        <v>12545.967000000001</v>
      </c>
      <c r="D42" s="25">
        <f t="shared" si="7"/>
        <v>5</v>
      </c>
      <c r="E42" s="24" t="str">
        <f t="shared" si="6"/>
        <v>BAHÍA DE CÁDIZ</v>
      </c>
      <c r="F42" s="24">
        <f t="shared" si="8"/>
        <v>15919.009000000002</v>
      </c>
      <c r="G42" s="24">
        <f t="shared" si="9"/>
        <v>17693.196820000001</v>
      </c>
    </row>
    <row r="43" spans="1:9" x14ac:dyDescent="0.25">
      <c r="A43" s="24" t="str">
        <f t="shared" si="5"/>
        <v>BAHÍA DE ALGECIRAS</v>
      </c>
      <c r="B43" s="25">
        <f t="shared" si="3"/>
        <v>937.32</v>
      </c>
      <c r="C43" s="25">
        <f t="shared" si="4"/>
        <v>878.58</v>
      </c>
      <c r="D43" s="25">
        <f t="shared" si="7"/>
        <v>18</v>
      </c>
      <c r="E43" s="24" t="str">
        <f t="shared" si="6"/>
        <v>AVILÉS</v>
      </c>
      <c r="F43" s="24">
        <f t="shared" si="8"/>
        <v>12495.439</v>
      </c>
      <c r="G43" s="24">
        <f t="shared" si="9"/>
        <v>12545.967000000001</v>
      </c>
    </row>
    <row r="44" spans="1:9" x14ac:dyDescent="0.25">
      <c r="A44" s="24" t="str">
        <f t="shared" si="5"/>
        <v>BAHÍA DE CÁDIZ</v>
      </c>
      <c r="B44" s="25">
        <f t="shared" si="3"/>
        <v>15919.009000000002</v>
      </c>
      <c r="C44" s="25">
        <f t="shared" si="4"/>
        <v>17693.196820000001</v>
      </c>
      <c r="D44" s="25">
        <f t="shared" si="7"/>
        <v>4</v>
      </c>
      <c r="E44" s="24" t="str">
        <f t="shared" si="6"/>
        <v>SANTA CRUZ DE TENERIFE</v>
      </c>
      <c r="F44" s="24">
        <f t="shared" si="8"/>
        <v>5143.6989999999996</v>
      </c>
      <c r="G44" s="24">
        <f t="shared" si="9"/>
        <v>5485.8069999999998</v>
      </c>
    </row>
    <row r="45" spans="1:9" x14ac:dyDescent="0.25">
      <c r="A45" s="24" t="str">
        <f t="shared" si="5"/>
        <v>BALEARES</v>
      </c>
      <c r="B45" s="25">
        <f t="shared" si="3"/>
        <v>2585.835</v>
      </c>
      <c r="C45" s="25">
        <f t="shared" si="4"/>
        <v>2903.317</v>
      </c>
      <c r="D45" s="25">
        <f t="shared" si="7"/>
        <v>13</v>
      </c>
      <c r="E45" s="24" t="str">
        <f t="shared" si="6"/>
        <v>GIJÓN</v>
      </c>
      <c r="F45" s="24">
        <f t="shared" si="8"/>
        <v>4867.0079999999998</v>
      </c>
      <c r="G45" s="24">
        <f t="shared" si="9"/>
        <v>5070.0930000000008</v>
      </c>
    </row>
    <row r="46" spans="1:9" x14ac:dyDescent="0.25">
      <c r="A46" s="24" t="str">
        <f t="shared" si="5"/>
        <v>BARCELONA</v>
      </c>
      <c r="B46" s="25">
        <f t="shared" si="3"/>
        <v>3575.1790000000001</v>
      </c>
      <c r="C46" s="25">
        <f t="shared" si="4"/>
        <v>3171.9986899999999</v>
      </c>
      <c r="D46" s="25">
        <f t="shared" si="7"/>
        <v>10</v>
      </c>
      <c r="E46" s="24" t="str">
        <f t="shared" si="6"/>
        <v>ALMERÍA</v>
      </c>
      <c r="F46" s="24">
        <f t="shared" si="8"/>
        <v>4163.8616000000002</v>
      </c>
      <c r="G46" s="24">
        <f t="shared" si="9"/>
        <v>4263.5630000000001</v>
      </c>
    </row>
    <row r="47" spans="1:9" x14ac:dyDescent="0.25">
      <c r="A47" s="24" t="str">
        <f t="shared" si="5"/>
        <v>BILBAO</v>
      </c>
      <c r="B47" s="25">
        <f t="shared" si="3"/>
        <v>0</v>
      </c>
      <c r="C47" s="25">
        <f t="shared" si="4"/>
        <v>0</v>
      </c>
      <c r="D47" s="25">
        <f t="shared" si="7"/>
        <v>28</v>
      </c>
      <c r="E47" s="24" t="str">
        <f t="shared" si="6"/>
        <v>CASTELLÓN</v>
      </c>
      <c r="F47" s="24">
        <f t="shared" si="8"/>
        <v>3610.779</v>
      </c>
      <c r="G47" s="24">
        <f t="shared" si="9"/>
        <v>5415.152</v>
      </c>
    </row>
    <row r="48" spans="1:9" x14ac:dyDescent="0.25">
      <c r="A48" s="24" t="str">
        <f t="shared" si="5"/>
        <v>CARTAGENA</v>
      </c>
      <c r="B48" s="25">
        <f t="shared" si="3"/>
        <v>591.57100000000003</v>
      </c>
      <c r="C48" s="25">
        <f t="shared" si="4"/>
        <v>479.92399999999998</v>
      </c>
      <c r="D48" s="25">
        <f t="shared" si="7"/>
        <v>21</v>
      </c>
      <c r="E48" s="24" t="str">
        <f t="shared" si="6"/>
        <v>BARCELONA</v>
      </c>
      <c r="F48" s="24">
        <f t="shared" si="8"/>
        <v>3575.1790000000001</v>
      </c>
      <c r="G48" s="24">
        <f t="shared" si="9"/>
        <v>3171.9986899999999</v>
      </c>
    </row>
    <row r="49" spans="1:7" x14ac:dyDescent="0.25">
      <c r="A49" s="24" t="str">
        <f t="shared" si="5"/>
        <v>CASTELLÓN</v>
      </c>
      <c r="B49" s="25">
        <f t="shared" si="3"/>
        <v>3610.779</v>
      </c>
      <c r="C49" s="25">
        <f t="shared" si="4"/>
        <v>5415.152</v>
      </c>
      <c r="D49" s="25">
        <f t="shared" si="7"/>
        <v>9</v>
      </c>
      <c r="E49" s="24" t="str">
        <f t="shared" si="6"/>
        <v>SANTANDER</v>
      </c>
      <c r="F49" s="24">
        <f t="shared" si="8"/>
        <v>3471.8240999999998</v>
      </c>
      <c r="G49" s="24">
        <f t="shared" si="9"/>
        <v>5069.5450000000001</v>
      </c>
    </row>
    <row r="50" spans="1:7" x14ac:dyDescent="0.25">
      <c r="A50" s="24" t="str">
        <f t="shared" si="5"/>
        <v>CEUTA</v>
      </c>
      <c r="B50" s="25">
        <f t="shared" si="3"/>
        <v>32.646999999999998</v>
      </c>
      <c r="C50" s="25">
        <f t="shared" si="4"/>
        <v>40.863</v>
      </c>
      <c r="D50" s="25">
        <f t="shared" si="7"/>
        <v>24</v>
      </c>
      <c r="E50" s="24" t="str">
        <f t="shared" si="6"/>
        <v>TARRAGONA</v>
      </c>
      <c r="F50" s="24">
        <f t="shared" si="8"/>
        <v>2933.4429999999998</v>
      </c>
      <c r="G50" s="24">
        <f t="shared" si="9"/>
        <v>3626.433</v>
      </c>
    </row>
    <row r="51" spans="1:7" x14ac:dyDescent="0.25">
      <c r="A51" s="24" t="str">
        <f t="shared" si="5"/>
        <v>FERROL-SAN CIBRAO</v>
      </c>
      <c r="B51" s="25">
        <f t="shared" si="3"/>
        <v>146.55100000000002</v>
      </c>
      <c r="C51" s="25">
        <f t="shared" si="4"/>
        <v>256.18399999999997</v>
      </c>
      <c r="D51" s="25">
        <f t="shared" si="7"/>
        <v>23</v>
      </c>
      <c r="E51" s="24" t="str">
        <f t="shared" si="6"/>
        <v>BALEARES</v>
      </c>
      <c r="F51" s="24">
        <f t="shared" si="8"/>
        <v>2585.835</v>
      </c>
      <c r="G51" s="24">
        <f t="shared" si="9"/>
        <v>2903.317</v>
      </c>
    </row>
    <row r="52" spans="1:7" x14ac:dyDescent="0.25">
      <c r="A52" s="24" t="str">
        <f t="shared" si="5"/>
        <v>GIJÓN</v>
      </c>
      <c r="B52" s="25">
        <f t="shared" si="3"/>
        <v>4867.0079999999998</v>
      </c>
      <c r="C52" s="25">
        <f t="shared" si="4"/>
        <v>5070.0930000000008</v>
      </c>
      <c r="D52" s="25">
        <f t="shared" si="7"/>
        <v>7</v>
      </c>
      <c r="E52" s="24" t="str">
        <f t="shared" si="6"/>
        <v>MARÍN Y RÍA DE PONTEVEDRA</v>
      </c>
      <c r="F52" s="24">
        <f t="shared" si="8"/>
        <v>1725.3589999999999</v>
      </c>
      <c r="G52" s="24">
        <f t="shared" si="9"/>
        <v>1743.819</v>
      </c>
    </row>
    <row r="53" spans="1:7" x14ac:dyDescent="0.25">
      <c r="A53" s="24" t="str">
        <f t="shared" si="5"/>
        <v>HUELVA</v>
      </c>
      <c r="B53" s="25">
        <f t="shared" si="3"/>
        <v>208.09899999999999</v>
      </c>
      <c r="C53" s="25">
        <f t="shared" si="4"/>
        <v>1902.752</v>
      </c>
      <c r="D53" s="25">
        <f t="shared" si="7"/>
        <v>22</v>
      </c>
      <c r="E53" s="24" t="str">
        <f t="shared" si="6"/>
        <v>VALENCIA</v>
      </c>
      <c r="F53" s="24">
        <f t="shared" si="8"/>
        <v>1494.662</v>
      </c>
      <c r="G53" s="24">
        <f t="shared" si="9"/>
        <v>2894.3939999999998</v>
      </c>
    </row>
    <row r="54" spans="1:7" x14ac:dyDescent="0.25">
      <c r="A54" s="24" t="str">
        <f t="shared" si="5"/>
        <v>LAS PALMAS</v>
      </c>
      <c r="B54" s="25">
        <f t="shared" si="3"/>
        <v>1393.229</v>
      </c>
      <c r="C54" s="25">
        <f t="shared" si="4"/>
        <v>1204.82</v>
      </c>
      <c r="D54" s="25">
        <f t="shared" si="7"/>
        <v>16</v>
      </c>
      <c r="E54" s="24" t="str">
        <f t="shared" si="6"/>
        <v>LAS PALMAS</v>
      </c>
      <c r="F54" s="24">
        <f t="shared" si="8"/>
        <v>1393.229</v>
      </c>
      <c r="G54" s="24">
        <f t="shared" si="9"/>
        <v>1204.82</v>
      </c>
    </row>
    <row r="55" spans="1:7" x14ac:dyDescent="0.25">
      <c r="A55" s="24" t="str">
        <f t="shared" si="5"/>
        <v>MÁLAGA</v>
      </c>
      <c r="B55" s="25">
        <f t="shared" si="3"/>
        <v>671.15499999999997</v>
      </c>
      <c r="C55" s="25">
        <f t="shared" si="4"/>
        <v>646.90800000000002</v>
      </c>
      <c r="D55" s="25">
        <f t="shared" si="7"/>
        <v>20</v>
      </c>
      <c r="E55" s="24" t="str">
        <f t="shared" si="6"/>
        <v>MOTRIL</v>
      </c>
      <c r="F55" s="24">
        <f t="shared" si="8"/>
        <v>943.96500000000003</v>
      </c>
      <c r="G55" s="24">
        <f t="shared" si="9"/>
        <v>1549.653</v>
      </c>
    </row>
    <row r="56" spans="1:7" x14ac:dyDescent="0.25">
      <c r="A56" s="24" t="str">
        <f t="shared" si="5"/>
        <v>MARÍN Y RÍA DE PONTEVEDRA</v>
      </c>
      <c r="B56" s="25">
        <f t="shared" si="3"/>
        <v>1725.3589999999999</v>
      </c>
      <c r="C56" s="25">
        <f t="shared" si="4"/>
        <v>1743.819</v>
      </c>
      <c r="D56" s="25">
        <f t="shared" si="7"/>
        <v>14</v>
      </c>
      <c r="E56" s="24" t="str">
        <f t="shared" si="6"/>
        <v>BAHÍA DE ALGECIRAS</v>
      </c>
      <c r="F56" s="24">
        <f t="shared" ref="F56:F66" si="10">LOOKUP(E56,$A$39:$A$66,$B$39:$B$66)</f>
        <v>937.32</v>
      </c>
      <c r="G56" s="24">
        <f t="shared" si="9"/>
        <v>878.58</v>
      </c>
    </row>
    <row r="57" spans="1:7" x14ac:dyDescent="0.25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str">
        <f t="shared" si="6"/>
        <v>ALICANTE</v>
      </c>
      <c r="F57" s="24">
        <f t="shared" si="10"/>
        <v>867.15899999999999</v>
      </c>
      <c r="G57" s="24">
        <f t="shared" si="9"/>
        <v>2005.8720000000001</v>
      </c>
    </row>
    <row r="58" spans="1:7" x14ac:dyDescent="0.25">
      <c r="A58" s="24" t="str">
        <f t="shared" si="5"/>
        <v>MOTRIL</v>
      </c>
      <c r="B58" s="25">
        <f t="shared" si="3"/>
        <v>943.96500000000003</v>
      </c>
      <c r="C58" s="25">
        <f t="shared" si="4"/>
        <v>1549.653</v>
      </c>
      <c r="D58" s="25">
        <f t="shared" si="7"/>
        <v>17</v>
      </c>
      <c r="E58" s="24" t="str">
        <f t="shared" si="6"/>
        <v>MÁLAGA</v>
      </c>
      <c r="F58" s="24">
        <f t="shared" si="10"/>
        <v>671.15499999999997</v>
      </c>
      <c r="G58" s="24">
        <f t="shared" si="9"/>
        <v>646.90800000000002</v>
      </c>
    </row>
    <row r="59" spans="1:7" x14ac:dyDescent="0.25">
      <c r="A59" s="24" t="str">
        <f t="shared" si="5"/>
        <v>PASAIA</v>
      </c>
      <c r="B59" s="25">
        <f t="shared" si="3"/>
        <v>21889.257000000001</v>
      </c>
      <c r="C59" s="25">
        <f t="shared" si="4"/>
        <v>24638.1</v>
      </c>
      <c r="D59" s="25">
        <f t="shared" si="7"/>
        <v>3</v>
      </c>
      <c r="E59" s="24" t="str">
        <f t="shared" si="6"/>
        <v>CARTAGENA</v>
      </c>
      <c r="F59" s="24">
        <f t="shared" si="10"/>
        <v>591.57100000000003</v>
      </c>
      <c r="G59" s="24">
        <f t="shared" si="9"/>
        <v>479.92399999999998</v>
      </c>
    </row>
    <row r="60" spans="1:7" x14ac:dyDescent="0.25">
      <c r="A60" s="24" t="str">
        <f t="shared" si="5"/>
        <v>SANTA CRUZ DE TENERIFE</v>
      </c>
      <c r="B60" s="25">
        <f t="shared" si="3"/>
        <v>5143.6989999999996</v>
      </c>
      <c r="C60" s="25">
        <f t="shared" si="4"/>
        <v>5485.8069999999998</v>
      </c>
      <c r="D60" s="25">
        <f t="shared" si="7"/>
        <v>6</v>
      </c>
      <c r="E60" s="24" t="str">
        <f t="shared" si="6"/>
        <v>HUELVA</v>
      </c>
      <c r="F60" s="24">
        <f t="shared" si="10"/>
        <v>208.09899999999999</v>
      </c>
      <c r="G60" s="24">
        <f t="shared" si="9"/>
        <v>1902.752</v>
      </c>
    </row>
    <row r="61" spans="1:7" x14ac:dyDescent="0.25">
      <c r="A61" s="24" t="str">
        <f t="shared" si="5"/>
        <v>SANTANDER</v>
      </c>
      <c r="B61" s="25">
        <f t="shared" si="3"/>
        <v>3471.8240999999998</v>
      </c>
      <c r="C61" s="25">
        <f t="shared" si="4"/>
        <v>5069.5450000000001</v>
      </c>
      <c r="D61" s="25">
        <f t="shared" si="7"/>
        <v>11</v>
      </c>
      <c r="E61" s="24" t="str">
        <f t="shared" si="6"/>
        <v>FERROL-SAN CIBRAO</v>
      </c>
      <c r="F61" s="24">
        <f t="shared" si="10"/>
        <v>146.55100000000002</v>
      </c>
      <c r="G61" s="24">
        <f t="shared" si="9"/>
        <v>256.18399999999997</v>
      </c>
    </row>
    <row r="62" spans="1:7" x14ac:dyDescent="0.25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str">
        <f t="shared" si="6"/>
        <v>CEUTA</v>
      </c>
      <c r="F62" s="24">
        <f t="shared" si="10"/>
        <v>32.646999999999998</v>
      </c>
      <c r="G62" s="24">
        <f t="shared" si="9"/>
        <v>40.863</v>
      </c>
    </row>
    <row r="63" spans="1:7" x14ac:dyDescent="0.25">
      <c r="A63" s="24" t="str">
        <f t="shared" si="5"/>
        <v>TARRAGONA</v>
      </c>
      <c r="B63" s="25">
        <f t="shared" si="3"/>
        <v>2933.4429999999998</v>
      </c>
      <c r="C63" s="25">
        <f t="shared" si="4"/>
        <v>3626.433</v>
      </c>
      <c r="D63" s="25">
        <f t="shared" si="7"/>
        <v>12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1494.662</v>
      </c>
      <c r="C64" s="25">
        <f t="shared" si="4"/>
        <v>2894.3939999999998</v>
      </c>
      <c r="D64" s="25">
        <f t="shared" si="7"/>
        <v>15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79803.375</v>
      </c>
      <c r="C65" s="25">
        <f t="shared" si="4"/>
        <v>78168.628570000728</v>
      </c>
      <c r="D65" s="25">
        <f t="shared" si="7"/>
        <v>1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BILBAO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/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26117</v>
      </c>
      <c r="C7" s="18">
        <v>26358</v>
      </c>
      <c r="D7" s="18">
        <v>83873</v>
      </c>
      <c r="E7" s="72">
        <v>76142</v>
      </c>
      <c r="F7" s="10">
        <f>((E7*100)/D7)-100</f>
        <v>-9.2175074219355508</v>
      </c>
      <c r="G7" s="1"/>
      <c r="H7" s="1"/>
      <c r="I7" s="1"/>
    </row>
    <row r="8" spans="1:12" x14ac:dyDescent="0.25">
      <c r="A8" s="11" t="s">
        <v>31</v>
      </c>
      <c r="B8" s="19">
        <v>1427</v>
      </c>
      <c r="C8" s="19">
        <v>1806</v>
      </c>
      <c r="D8" s="19">
        <v>27809</v>
      </c>
      <c r="E8" s="73">
        <v>21965</v>
      </c>
      <c r="F8" s="12">
        <f t="shared" ref="F8:F34" si="0">((E8*100)/D8)-100</f>
        <v>-21.01477938796792</v>
      </c>
      <c r="G8" s="1"/>
      <c r="H8" s="1"/>
      <c r="I8" s="1"/>
    </row>
    <row r="9" spans="1:12" x14ac:dyDescent="0.25">
      <c r="A9" s="9" t="s">
        <v>139</v>
      </c>
      <c r="B9" s="18">
        <v>7379</v>
      </c>
      <c r="C9" s="18">
        <v>4469</v>
      </c>
      <c r="D9" s="18">
        <v>90959</v>
      </c>
      <c r="E9" s="72">
        <v>77909</v>
      </c>
      <c r="F9" s="10">
        <f t="shared" si="0"/>
        <v>-14.347123429237342</v>
      </c>
      <c r="G9" s="1"/>
      <c r="H9" s="1"/>
      <c r="I9" s="1"/>
    </row>
    <row r="10" spans="1:12" x14ac:dyDescent="0.25">
      <c r="A10" s="11" t="s">
        <v>141</v>
      </c>
      <c r="B10" s="19">
        <v>1022</v>
      </c>
      <c r="C10" s="19">
        <v>3341</v>
      </c>
      <c r="D10" s="19">
        <v>44753</v>
      </c>
      <c r="E10" s="73">
        <v>45791</v>
      </c>
      <c r="F10" s="12">
        <f t="shared" si="0"/>
        <v>2.3193975822849922</v>
      </c>
      <c r="G10" s="1"/>
      <c r="H10" s="1"/>
      <c r="I10" s="1"/>
    </row>
    <row r="11" spans="1:12" x14ac:dyDescent="0.25">
      <c r="A11" s="9" t="s">
        <v>142</v>
      </c>
      <c r="B11" s="18">
        <v>220957</v>
      </c>
      <c r="C11" s="18">
        <v>183225</v>
      </c>
      <c r="D11" s="18">
        <v>2541866</v>
      </c>
      <c r="E11" s="72">
        <v>2398322</v>
      </c>
      <c r="F11" s="10">
        <f t="shared" si="0"/>
        <v>-5.6471898990741494</v>
      </c>
      <c r="G11" s="1"/>
      <c r="H11" s="1"/>
      <c r="I11" s="1"/>
    </row>
    <row r="12" spans="1:12" x14ac:dyDescent="0.25">
      <c r="A12" s="11" t="s">
        <v>143</v>
      </c>
      <c r="B12" s="19">
        <v>3144</v>
      </c>
      <c r="C12" s="19">
        <v>2993</v>
      </c>
      <c r="D12" s="19">
        <v>99158</v>
      </c>
      <c r="E12" s="73">
        <v>85241</v>
      </c>
      <c r="F12" s="12">
        <f t="shared" si="0"/>
        <v>-14.03517618346477</v>
      </c>
      <c r="G12" s="1"/>
      <c r="H12" s="1"/>
      <c r="I12" s="1"/>
    </row>
    <row r="13" spans="1:12" x14ac:dyDescent="0.25">
      <c r="A13" s="9" t="s">
        <v>32</v>
      </c>
      <c r="B13" s="18">
        <v>8417</v>
      </c>
      <c r="C13" s="18">
        <v>6239</v>
      </c>
      <c r="D13" s="18">
        <v>243907</v>
      </c>
      <c r="E13" s="72">
        <v>285890</v>
      </c>
      <c r="F13" s="10">
        <f t="shared" si="0"/>
        <v>17.212708122358109</v>
      </c>
      <c r="G13" s="1"/>
      <c r="H13" s="1"/>
      <c r="I13" s="1"/>
    </row>
    <row r="14" spans="1:12" x14ac:dyDescent="0.25">
      <c r="A14" s="11" t="s">
        <v>33</v>
      </c>
      <c r="B14" s="19">
        <v>120441</v>
      </c>
      <c r="C14" s="19">
        <v>108104</v>
      </c>
      <c r="D14" s="19">
        <v>1857961.203</v>
      </c>
      <c r="E14" s="73">
        <v>1731725</v>
      </c>
      <c r="F14" s="12">
        <f t="shared" si="0"/>
        <v>-6.7943400968852217</v>
      </c>
      <c r="G14" s="1"/>
      <c r="H14" s="1"/>
      <c r="I14" s="1"/>
    </row>
    <row r="15" spans="1:12" x14ac:dyDescent="0.25">
      <c r="A15" s="9" t="s">
        <v>34</v>
      </c>
      <c r="B15" s="18">
        <v>8212</v>
      </c>
      <c r="C15" s="18">
        <v>8684</v>
      </c>
      <c r="D15" s="18">
        <v>111691</v>
      </c>
      <c r="E15" s="72">
        <v>114732</v>
      </c>
      <c r="F15" s="10">
        <f t="shared" si="0"/>
        <v>2.7226902794316459</v>
      </c>
      <c r="G15" s="1"/>
      <c r="H15" s="1"/>
      <c r="I15" s="1"/>
    </row>
    <row r="16" spans="1:12" x14ac:dyDescent="0.25">
      <c r="A16" s="11" t="s">
        <v>35</v>
      </c>
      <c r="B16" s="19">
        <v>19005</v>
      </c>
      <c r="C16" s="19">
        <v>22149</v>
      </c>
      <c r="D16" s="19">
        <v>207922</v>
      </c>
      <c r="E16" s="73">
        <v>182604</v>
      </c>
      <c r="F16" s="12">
        <f t="shared" si="0"/>
        <v>-12.17668164023047</v>
      </c>
      <c r="G16" s="1"/>
      <c r="H16" s="1"/>
      <c r="I16" s="1"/>
    </row>
    <row r="17" spans="1:9" x14ac:dyDescent="0.25">
      <c r="A17" s="9" t="s">
        <v>144</v>
      </c>
      <c r="B17" s="18">
        <v>967</v>
      </c>
      <c r="C17" s="18">
        <v>843</v>
      </c>
      <c r="D17" s="18">
        <v>24455</v>
      </c>
      <c r="E17" s="72">
        <v>20030</v>
      </c>
      <c r="F17" s="10">
        <f t="shared" si="0"/>
        <v>-18.094459210795335</v>
      </c>
      <c r="G17" s="1"/>
      <c r="H17" s="1"/>
      <c r="I17" s="1"/>
    </row>
    <row r="18" spans="1:9" x14ac:dyDescent="0.25">
      <c r="A18" s="11" t="s">
        <v>36</v>
      </c>
      <c r="B18" s="19">
        <v>55909</v>
      </c>
      <c r="C18" s="19">
        <v>60954</v>
      </c>
      <c r="D18" s="19">
        <v>736993</v>
      </c>
      <c r="E18" s="73">
        <v>772552</v>
      </c>
      <c r="F18" s="12">
        <f t="shared" si="0"/>
        <v>4.8248762199912392</v>
      </c>
      <c r="G18" s="1"/>
      <c r="H18" s="1"/>
      <c r="I18" s="1"/>
    </row>
    <row r="19" spans="1:9" x14ac:dyDescent="0.25">
      <c r="A19" s="9" t="s">
        <v>37</v>
      </c>
      <c r="B19" s="18">
        <v>5257</v>
      </c>
      <c r="C19" s="18">
        <v>1025</v>
      </c>
      <c r="D19" s="18">
        <v>28070</v>
      </c>
      <c r="E19" s="72">
        <v>10903</v>
      </c>
      <c r="F19" s="10">
        <f t="shared" si="0"/>
        <v>-61.157819736373355</v>
      </c>
      <c r="G19" s="1"/>
      <c r="H19" s="1"/>
      <c r="I19" s="1"/>
    </row>
    <row r="20" spans="1:9" x14ac:dyDescent="0.25">
      <c r="A20" s="11" t="s">
        <v>145</v>
      </c>
      <c r="B20" s="19">
        <v>1227</v>
      </c>
      <c r="C20" s="19">
        <v>0</v>
      </c>
      <c r="D20" s="19">
        <v>40051</v>
      </c>
      <c r="E20" s="73">
        <v>16223</v>
      </c>
      <c r="F20" s="12">
        <f t="shared" si="0"/>
        <v>-59.494144965169411</v>
      </c>
      <c r="G20" s="1"/>
      <c r="H20" s="1"/>
      <c r="I20" s="1"/>
    </row>
    <row r="21" spans="1:9" x14ac:dyDescent="0.25">
      <c r="A21" s="9" t="s">
        <v>38</v>
      </c>
      <c r="B21" s="18">
        <v>20149</v>
      </c>
      <c r="C21" s="18">
        <v>14902</v>
      </c>
      <c r="D21" s="18">
        <v>184903</v>
      </c>
      <c r="E21" s="72">
        <v>216606</v>
      </c>
      <c r="F21" s="10">
        <f t="shared" si="0"/>
        <v>17.145746688804394</v>
      </c>
      <c r="G21" s="1"/>
      <c r="H21" s="1"/>
      <c r="I21" s="1"/>
    </row>
    <row r="22" spans="1:9" x14ac:dyDescent="0.25">
      <c r="A22" s="11" t="s">
        <v>59</v>
      </c>
      <c r="B22" s="19">
        <v>230013</v>
      </c>
      <c r="C22" s="19">
        <v>247501</v>
      </c>
      <c r="D22" s="19">
        <v>2630374.3999999999</v>
      </c>
      <c r="E22" s="73">
        <v>2519563</v>
      </c>
      <c r="F22" s="12">
        <f t="shared" si="0"/>
        <v>-4.212761498895361</v>
      </c>
      <c r="G22" s="1"/>
      <c r="H22" s="1"/>
      <c r="I22" s="1"/>
    </row>
    <row r="23" spans="1:9" x14ac:dyDescent="0.25">
      <c r="A23" s="9" t="s">
        <v>146</v>
      </c>
      <c r="B23" s="18">
        <v>4748</v>
      </c>
      <c r="C23" s="18">
        <v>6701</v>
      </c>
      <c r="D23" s="18">
        <v>97594</v>
      </c>
      <c r="E23" s="72">
        <v>103181</v>
      </c>
      <c r="F23" s="10">
        <f t="shared" si="0"/>
        <v>5.7247371764657657</v>
      </c>
      <c r="G23" s="1"/>
      <c r="H23" s="1"/>
      <c r="I23" s="1"/>
    </row>
    <row r="24" spans="1:9" x14ac:dyDescent="0.25">
      <c r="A24" s="11" t="s">
        <v>148</v>
      </c>
      <c r="B24" s="19">
        <v>747</v>
      </c>
      <c r="C24" s="19">
        <v>1634</v>
      </c>
      <c r="D24" s="19">
        <v>25900</v>
      </c>
      <c r="E24" s="73">
        <v>31496</v>
      </c>
      <c r="F24" s="12">
        <f t="shared" si="0"/>
        <v>21.60617760617761</v>
      </c>
      <c r="G24" s="1"/>
      <c r="H24" s="1"/>
      <c r="I24" s="1"/>
    </row>
    <row r="25" spans="1:9" x14ac:dyDescent="0.25">
      <c r="A25" s="9" t="s">
        <v>39</v>
      </c>
      <c r="B25" s="18">
        <v>848</v>
      </c>
      <c r="C25" s="18">
        <v>461</v>
      </c>
      <c r="D25" s="18">
        <v>5467</v>
      </c>
      <c r="E25" s="72">
        <v>4626</v>
      </c>
      <c r="F25" s="10">
        <f t="shared" si="0"/>
        <v>-15.383208340954823</v>
      </c>
      <c r="G25" s="1"/>
      <c r="H25" s="1"/>
      <c r="I25" s="1"/>
    </row>
    <row r="26" spans="1:9" x14ac:dyDescent="0.25">
      <c r="A26" s="11" t="s">
        <v>40</v>
      </c>
      <c r="B26" s="19">
        <v>3278</v>
      </c>
      <c r="C26" s="19">
        <v>4633</v>
      </c>
      <c r="D26" s="19">
        <v>31476</v>
      </c>
      <c r="E26" s="73">
        <v>37573</v>
      </c>
      <c r="F26" s="12">
        <f t="shared" si="0"/>
        <v>19.370313889947894</v>
      </c>
      <c r="G26" s="1"/>
      <c r="H26" s="1"/>
      <c r="I26" s="1"/>
    </row>
    <row r="27" spans="1:9" x14ac:dyDescent="0.25">
      <c r="A27" s="9" t="s">
        <v>41</v>
      </c>
      <c r="B27" s="18">
        <v>2548</v>
      </c>
      <c r="C27" s="18">
        <v>3492</v>
      </c>
      <c r="D27" s="18">
        <v>25087</v>
      </c>
      <c r="E27" s="72">
        <v>25110</v>
      </c>
      <c r="F27" s="10">
        <f t="shared" si="0"/>
        <v>9.1680950292982288E-2</v>
      </c>
      <c r="G27" s="1"/>
      <c r="H27" s="1"/>
      <c r="I27" s="1"/>
    </row>
    <row r="28" spans="1:9" x14ac:dyDescent="0.25">
      <c r="A28" s="11" t="s">
        <v>42</v>
      </c>
      <c r="B28" s="19">
        <v>71913</v>
      </c>
      <c r="C28" s="19">
        <v>94960</v>
      </c>
      <c r="D28" s="19">
        <v>685587</v>
      </c>
      <c r="E28" s="73">
        <v>646957</v>
      </c>
      <c r="F28" s="12">
        <f t="shared" si="0"/>
        <v>-5.6345875869875073</v>
      </c>
      <c r="G28" s="1"/>
      <c r="H28" s="1"/>
      <c r="I28" s="1"/>
    </row>
    <row r="29" spans="1:9" x14ac:dyDescent="0.25">
      <c r="A29" s="9" t="s">
        <v>43</v>
      </c>
      <c r="B29" s="18">
        <v>1361</v>
      </c>
      <c r="C29" s="18">
        <v>2330</v>
      </c>
      <c r="D29" s="18">
        <v>22207</v>
      </c>
      <c r="E29" s="72">
        <v>25833</v>
      </c>
      <c r="F29" s="10">
        <f t="shared" si="0"/>
        <v>16.328184806592517</v>
      </c>
      <c r="G29" s="1"/>
      <c r="H29" s="1"/>
      <c r="I29" s="1"/>
    </row>
    <row r="30" spans="1:9" x14ac:dyDescent="0.25">
      <c r="A30" s="11" t="s">
        <v>44</v>
      </c>
      <c r="B30" s="19">
        <v>1276</v>
      </c>
      <c r="C30" s="19">
        <v>13015</v>
      </c>
      <c r="D30" s="19">
        <v>22872</v>
      </c>
      <c r="E30" s="73">
        <v>37199</v>
      </c>
      <c r="F30" s="12">
        <f t="shared" si="0"/>
        <v>62.639909059111574</v>
      </c>
      <c r="G30" s="1"/>
      <c r="H30" s="1"/>
      <c r="I30" s="1"/>
    </row>
    <row r="31" spans="1:9" x14ac:dyDescent="0.25">
      <c r="A31" s="9" t="s">
        <v>45</v>
      </c>
      <c r="B31" s="18">
        <v>3470</v>
      </c>
      <c r="C31" s="18">
        <v>6297</v>
      </c>
      <c r="D31" s="18">
        <v>79685</v>
      </c>
      <c r="E31" s="72">
        <v>76676</v>
      </c>
      <c r="F31" s="10">
        <f t="shared" si="0"/>
        <v>-3.7761184664616962</v>
      </c>
      <c r="G31" s="1"/>
      <c r="H31" s="1"/>
      <c r="I31" s="1"/>
    </row>
    <row r="32" spans="1:9" x14ac:dyDescent="0.25">
      <c r="A32" s="11" t="s">
        <v>46</v>
      </c>
      <c r="B32" s="19">
        <v>9110</v>
      </c>
      <c r="C32" s="19">
        <v>26238</v>
      </c>
      <c r="D32" s="19">
        <v>192697</v>
      </c>
      <c r="E32" s="73">
        <v>334321</v>
      </c>
      <c r="F32" s="12">
        <f t="shared" si="0"/>
        <v>73.495695314405509</v>
      </c>
      <c r="G32" s="1"/>
      <c r="H32" s="1"/>
      <c r="I32" s="1"/>
    </row>
    <row r="33" spans="1:9" x14ac:dyDescent="0.25">
      <c r="A33" s="9" t="s">
        <v>47</v>
      </c>
      <c r="B33" s="18">
        <v>12105</v>
      </c>
      <c r="C33" s="18">
        <v>11504</v>
      </c>
      <c r="D33" s="18">
        <v>148447.52778999999</v>
      </c>
      <c r="E33" s="72">
        <v>142862</v>
      </c>
      <c r="F33" s="10">
        <f t="shared" si="0"/>
        <v>-3.7626276928649958</v>
      </c>
      <c r="G33" s="1"/>
      <c r="H33" s="1"/>
      <c r="I33" s="1"/>
    </row>
    <row r="34" spans="1:9" x14ac:dyDescent="0.25">
      <c r="A34" s="11" t="s">
        <v>147</v>
      </c>
      <c r="B34" s="19">
        <v>464</v>
      </c>
      <c r="C34" s="19">
        <v>345</v>
      </c>
      <c r="D34" s="19">
        <v>3729</v>
      </c>
      <c r="E34" s="73">
        <v>5283</v>
      </c>
      <c r="F34" s="12">
        <f t="shared" si="0"/>
        <v>41.673370876910695</v>
      </c>
      <c r="G34" s="1"/>
      <c r="H34" s="1"/>
      <c r="I34" s="1"/>
    </row>
    <row r="35" spans="1:9" x14ac:dyDescent="0.25">
      <c r="A35" s="13" t="s">
        <v>48</v>
      </c>
      <c r="B35" s="14">
        <f>SUM(B7:B34)</f>
        <v>841511</v>
      </c>
      <c r="C35" s="14">
        <v>864204</v>
      </c>
      <c r="D35" s="14">
        <f t="shared" ref="D35:E35" si="1">SUM(D7:D34)</f>
        <v>10295494.130790001</v>
      </c>
      <c r="E35" s="14">
        <f t="shared" si="1"/>
        <v>10047315</v>
      </c>
      <c r="F35" s="15">
        <f t="shared" ref="F35" si="2">((E35*100)/D35)-100</f>
        <v>-2.4105606553432892</v>
      </c>
      <c r="G35" s="1"/>
      <c r="H35" s="1"/>
      <c r="I35" s="1"/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76142</v>
      </c>
      <c r="C39" s="25">
        <f t="shared" si="4"/>
        <v>83873</v>
      </c>
      <c r="D39" s="25">
        <f>_xlfn.RANK.EQ(B39,$B$39:$B$66)+COUNTIF($B$39:$B$66,B39)-1</f>
        <v>16</v>
      </c>
      <c r="E39" s="24" t="str">
        <f t="shared" ref="E39:E66" si="6">INDEX($A$39:$B$66,MATCH(ROW()-38,$D$39:$D$66,0),1)</f>
        <v>LAS PALMAS</v>
      </c>
      <c r="F39" s="24">
        <f>LOOKUP(E39,$A$39:$A$66,$B$39:$B$66)</f>
        <v>2519563</v>
      </c>
      <c r="G39" s="24">
        <f>LOOKUP(E39,$A$39:$A$66,$C$39:$C$66)</f>
        <v>2630374.3999999999</v>
      </c>
    </row>
    <row r="40" spans="1:9" x14ac:dyDescent="0.25">
      <c r="A40" s="24" t="str">
        <f t="shared" si="5"/>
        <v>ALICANTE</v>
      </c>
      <c r="B40" s="25">
        <f t="shared" si="3"/>
        <v>21965</v>
      </c>
      <c r="C40" s="25">
        <f t="shared" si="4"/>
        <v>27809</v>
      </c>
      <c r="D40" s="25">
        <f t="shared" ref="D40:D66" si="7">_xlfn.RANK.EQ(B40,$B$39:$B$66)+COUNTIF($B$39:$B$66,B40)-1</f>
        <v>23</v>
      </c>
      <c r="E40" s="24" t="str">
        <f t="shared" si="6"/>
        <v>BAHÍA DE ALGECIRAS</v>
      </c>
      <c r="F40" s="24">
        <f t="shared" ref="F40:F55" si="8">LOOKUP(E40,$A$39:$A$66,$B$39:$B$66)</f>
        <v>2398322</v>
      </c>
      <c r="G40" s="24">
        <f t="shared" ref="G40:G66" si="9">LOOKUP(E40,$A$39:$A$66,$C$39:$C$66)</f>
        <v>2541866</v>
      </c>
    </row>
    <row r="41" spans="1:9" x14ac:dyDescent="0.25">
      <c r="A41" s="24" t="str">
        <f t="shared" si="5"/>
        <v>ALMERÍA</v>
      </c>
      <c r="B41" s="25">
        <f t="shared" si="3"/>
        <v>77909</v>
      </c>
      <c r="C41" s="25">
        <f t="shared" si="4"/>
        <v>90959</v>
      </c>
      <c r="D41" s="25">
        <f t="shared" si="7"/>
        <v>14</v>
      </c>
      <c r="E41" s="24" t="str">
        <f t="shared" si="6"/>
        <v>BARCELONA</v>
      </c>
      <c r="F41" s="24">
        <f t="shared" si="8"/>
        <v>1731725</v>
      </c>
      <c r="G41" s="24">
        <f t="shared" si="9"/>
        <v>1857961.203</v>
      </c>
    </row>
    <row r="42" spans="1:9" x14ac:dyDescent="0.25">
      <c r="A42" s="24" t="str">
        <f t="shared" si="5"/>
        <v>AVILÉS</v>
      </c>
      <c r="B42" s="25">
        <f t="shared" si="3"/>
        <v>45791</v>
      </c>
      <c r="C42" s="25">
        <f t="shared" si="4"/>
        <v>44753</v>
      </c>
      <c r="D42" s="25">
        <f t="shared" si="7"/>
        <v>17</v>
      </c>
      <c r="E42" s="24" t="str">
        <f t="shared" si="6"/>
        <v>CEUTA</v>
      </c>
      <c r="F42" s="24">
        <f t="shared" si="8"/>
        <v>772552</v>
      </c>
      <c r="G42" s="24">
        <f t="shared" si="9"/>
        <v>736993</v>
      </c>
    </row>
    <row r="43" spans="1:9" x14ac:dyDescent="0.25">
      <c r="A43" s="24" t="str">
        <f t="shared" si="5"/>
        <v>BAHÍA DE ALGECIRAS</v>
      </c>
      <c r="B43" s="25">
        <f t="shared" si="3"/>
        <v>2398322</v>
      </c>
      <c r="C43" s="25">
        <f t="shared" si="4"/>
        <v>2541866</v>
      </c>
      <c r="D43" s="25">
        <f t="shared" si="7"/>
        <v>2</v>
      </c>
      <c r="E43" s="24" t="str">
        <f t="shared" si="6"/>
        <v>SANTA CRUZ DE TENERIFE</v>
      </c>
      <c r="F43" s="24">
        <f t="shared" si="8"/>
        <v>646957</v>
      </c>
      <c r="G43" s="24">
        <f t="shared" si="9"/>
        <v>685587</v>
      </c>
    </row>
    <row r="44" spans="1:9" x14ac:dyDescent="0.25">
      <c r="A44" s="24" t="str">
        <f t="shared" si="5"/>
        <v>BAHÍA DE CÁDIZ</v>
      </c>
      <c r="B44" s="25">
        <f t="shared" si="3"/>
        <v>85241</v>
      </c>
      <c r="C44" s="25">
        <f t="shared" si="4"/>
        <v>99158</v>
      </c>
      <c r="D44" s="25">
        <f t="shared" si="7"/>
        <v>13</v>
      </c>
      <c r="E44" s="24" t="str">
        <f t="shared" si="6"/>
        <v>VALENCIA</v>
      </c>
      <c r="F44" s="24">
        <f t="shared" si="8"/>
        <v>334321</v>
      </c>
      <c r="G44" s="24">
        <f t="shared" si="9"/>
        <v>192697</v>
      </c>
    </row>
    <row r="45" spans="1:9" x14ac:dyDescent="0.25">
      <c r="A45" s="24" t="str">
        <f t="shared" si="5"/>
        <v>BALEARES</v>
      </c>
      <c r="B45" s="25">
        <f t="shared" si="3"/>
        <v>285890</v>
      </c>
      <c r="C45" s="25">
        <f t="shared" si="4"/>
        <v>243907</v>
      </c>
      <c r="D45" s="25">
        <f t="shared" si="7"/>
        <v>7</v>
      </c>
      <c r="E45" s="24" t="str">
        <f t="shared" si="6"/>
        <v>BALEARES</v>
      </c>
      <c r="F45" s="24">
        <f t="shared" si="8"/>
        <v>285890</v>
      </c>
      <c r="G45" s="24">
        <f t="shared" si="9"/>
        <v>243907</v>
      </c>
    </row>
    <row r="46" spans="1:9" x14ac:dyDescent="0.25">
      <c r="A46" s="24" t="str">
        <f t="shared" si="5"/>
        <v>BARCELONA</v>
      </c>
      <c r="B46" s="25">
        <f t="shared" si="3"/>
        <v>1731725</v>
      </c>
      <c r="C46" s="25">
        <f t="shared" si="4"/>
        <v>1857961.203</v>
      </c>
      <c r="D46" s="25">
        <f t="shared" si="7"/>
        <v>3</v>
      </c>
      <c r="E46" s="24" t="str">
        <f t="shared" si="6"/>
        <v>HUELVA</v>
      </c>
      <c r="F46" s="24">
        <f t="shared" si="8"/>
        <v>216606</v>
      </c>
      <c r="G46" s="24">
        <f t="shared" si="9"/>
        <v>184903</v>
      </c>
    </row>
    <row r="47" spans="1:9" x14ac:dyDescent="0.25">
      <c r="A47" s="24" t="str">
        <f t="shared" si="5"/>
        <v>BILBAO</v>
      </c>
      <c r="B47" s="25">
        <f t="shared" si="3"/>
        <v>114732</v>
      </c>
      <c r="C47" s="25">
        <f t="shared" si="4"/>
        <v>111691</v>
      </c>
      <c r="D47" s="25">
        <f t="shared" si="7"/>
        <v>11</v>
      </c>
      <c r="E47" s="24" t="str">
        <f t="shared" si="6"/>
        <v>CARTAGENA</v>
      </c>
      <c r="F47" s="24">
        <f t="shared" si="8"/>
        <v>182604</v>
      </c>
      <c r="G47" s="24">
        <f t="shared" si="9"/>
        <v>207922</v>
      </c>
    </row>
    <row r="48" spans="1:9" x14ac:dyDescent="0.25">
      <c r="A48" s="24" t="str">
        <f t="shared" si="5"/>
        <v>CARTAGENA</v>
      </c>
      <c r="B48" s="25">
        <f t="shared" si="3"/>
        <v>182604</v>
      </c>
      <c r="C48" s="25">
        <f t="shared" si="4"/>
        <v>207922</v>
      </c>
      <c r="D48" s="25">
        <f t="shared" si="7"/>
        <v>9</v>
      </c>
      <c r="E48" s="24" t="str">
        <f t="shared" si="6"/>
        <v>VIGO</v>
      </c>
      <c r="F48" s="24">
        <f t="shared" si="8"/>
        <v>142862</v>
      </c>
      <c r="G48" s="24">
        <f t="shared" si="9"/>
        <v>148447.52778999999</v>
      </c>
    </row>
    <row r="49" spans="1:7" x14ac:dyDescent="0.25">
      <c r="A49" s="24" t="str">
        <f t="shared" si="5"/>
        <v>CASTELLÓN</v>
      </c>
      <c r="B49" s="25">
        <f t="shared" si="3"/>
        <v>20030</v>
      </c>
      <c r="C49" s="25">
        <f t="shared" si="4"/>
        <v>24455</v>
      </c>
      <c r="D49" s="25">
        <f t="shared" si="7"/>
        <v>24</v>
      </c>
      <c r="E49" s="24" t="str">
        <f t="shared" si="6"/>
        <v>BILBAO</v>
      </c>
      <c r="F49" s="24">
        <f t="shared" si="8"/>
        <v>114732</v>
      </c>
      <c r="G49" s="24">
        <f t="shared" si="9"/>
        <v>111691</v>
      </c>
    </row>
    <row r="50" spans="1:7" x14ac:dyDescent="0.25">
      <c r="A50" s="24" t="str">
        <f t="shared" si="5"/>
        <v>CEUTA</v>
      </c>
      <c r="B50" s="25">
        <f t="shared" si="3"/>
        <v>772552</v>
      </c>
      <c r="C50" s="25">
        <f t="shared" si="4"/>
        <v>736993</v>
      </c>
      <c r="D50" s="25">
        <f t="shared" si="7"/>
        <v>4</v>
      </c>
      <c r="E50" s="24" t="str">
        <f t="shared" si="6"/>
        <v>MÁLAGA</v>
      </c>
      <c r="F50" s="24">
        <f t="shared" si="8"/>
        <v>103181</v>
      </c>
      <c r="G50" s="24">
        <f t="shared" si="9"/>
        <v>97594</v>
      </c>
    </row>
    <row r="51" spans="1:7" x14ac:dyDescent="0.25">
      <c r="A51" s="24" t="str">
        <f t="shared" si="5"/>
        <v>FERROL-SAN CIBRAO</v>
      </c>
      <c r="B51" s="25">
        <f t="shared" si="3"/>
        <v>10903</v>
      </c>
      <c r="C51" s="25">
        <f t="shared" si="4"/>
        <v>28070</v>
      </c>
      <c r="D51" s="25">
        <f t="shared" si="7"/>
        <v>26</v>
      </c>
      <c r="E51" s="24" t="str">
        <f t="shared" si="6"/>
        <v>BAHÍA DE CÁDIZ</v>
      </c>
      <c r="F51" s="24">
        <f t="shared" si="8"/>
        <v>85241</v>
      </c>
      <c r="G51" s="24">
        <f t="shared" si="9"/>
        <v>99158</v>
      </c>
    </row>
    <row r="52" spans="1:7" x14ac:dyDescent="0.25">
      <c r="A52" s="24" t="str">
        <f t="shared" si="5"/>
        <v>GIJÓN</v>
      </c>
      <c r="B52" s="25">
        <f t="shared" si="3"/>
        <v>16223</v>
      </c>
      <c r="C52" s="25">
        <f t="shared" si="4"/>
        <v>40051</v>
      </c>
      <c r="D52" s="25">
        <f t="shared" si="7"/>
        <v>25</v>
      </c>
      <c r="E52" s="24" t="str">
        <f t="shared" si="6"/>
        <v>ALMERÍA</v>
      </c>
      <c r="F52" s="24">
        <f t="shared" si="8"/>
        <v>77909</v>
      </c>
      <c r="G52" s="24">
        <f t="shared" si="9"/>
        <v>90959</v>
      </c>
    </row>
    <row r="53" spans="1:7" x14ac:dyDescent="0.25">
      <c r="A53" s="24" t="str">
        <f t="shared" si="5"/>
        <v>HUELVA</v>
      </c>
      <c r="B53" s="25">
        <f t="shared" si="3"/>
        <v>216606</v>
      </c>
      <c r="C53" s="25">
        <f t="shared" si="4"/>
        <v>184903</v>
      </c>
      <c r="D53" s="25">
        <f t="shared" si="7"/>
        <v>8</v>
      </c>
      <c r="E53" s="24" t="str">
        <f t="shared" si="6"/>
        <v>TARRAGONA</v>
      </c>
      <c r="F53" s="24">
        <f t="shared" si="8"/>
        <v>76676</v>
      </c>
      <c r="G53" s="24">
        <f t="shared" si="9"/>
        <v>79685</v>
      </c>
    </row>
    <row r="54" spans="1:7" x14ac:dyDescent="0.25">
      <c r="A54" s="24" t="str">
        <f t="shared" si="5"/>
        <v>LAS PALMAS</v>
      </c>
      <c r="B54" s="25">
        <f t="shared" si="3"/>
        <v>2519563</v>
      </c>
      <c r="C54" s="25">
        <f t="shared" si="4"/>
        <v>2630374.3999999999</v>
      </c>
      <c r="D54" s="25">
        <f t="shared" si="7"/>
        <v>1</v>
      </c>
      <c r="E54" s="24" t="str">
        <f t="shared" si="6"/>
        <v>A CORUÑA</v>
      </c>
      <c r="F54" s="24">
        <f t="shared" si="8"/>
        <v>76142</v>
      </c>
      <c r="G54" s="24">
        <f t="shared" si="9"/>
        <v>83873</v>
      </c>
    </row>
    <row r="55" spans="1:7" x14ac:dyDescent="0.25">
      <c r="A55" s="24" t="str">
        <f t="shared" si="5"/>
        <v>MÁLAGA</v>
      </c>
      <c r="B55" s="25">
        <f t="shared" si="3"/>
        <v>103181</v>
      </c>
      <c r="C55" s="25">
        <f t="shared" si="4"/>
        <v>97594</v>
      </c>
      <c r="D55" s="25">
        <f t="shared" si="7"/>
        <v>12</v>
      </c>
      <c r="E55" s="24" t="str">
        <f t="shared" si="6"/>
        <v>AVILÉS</v>
      </c>
      <c r="F55" s="24">
        <f t="shared" si="8"/>
        <v>45791</v>
      </c>
      <c r="G55" s="24">
        <f t="shared" si="9"/>
        <v>44753</v>
      </c>
    </row>
    <row r="56" spans="1:7" x14ac:dyDescent="0.25">
      <c r="A56" s="24" t="str">
        <f t="shared" si="5"/>
        <v>MARÍN Y RÍA DE PONTEVEDRA</v>
      </c>
      <c r="B56" s="25">
        <f t="shared" si="3"/>
        <v>31496</v>
      </c>
      <c r="C56" s="25">
        <f t="shared" si="4"/>
        <v>25900</v>
      </c>
      <c r="D56" s="25">
        <f t="shared" si="7"/>
        <v>20</v>
      </c>
      <c r="E56" s="24" t="str">
        <f t="shared" si="6"/>
        <v>MOTRIL</v>
      </c>
      <c r="F56" s="24">
        <f t="shared" ref="F56:F66" si="10">LOOKUP(E56,$A$39:$A$66,$B$39:$B$66)</f>
        <v>37573</v>
      </c>
      <c r="G56" s="24">
        <f t="shared" si="9"/>
        <v>31476</v>
      </c>
    </row>
    <row r="57" spans="1:7" x14ac:dyDescent="0.25">
      <c r="A57" s="24" t="str">
        <f t="shared" si="5"/>
        <v>MELILLA</v>
      </c>
      <c r="B57" s="25">
        <f t="shared" si="3"/>
        <v>4626</v>
      </c>
      <c r="C57" s="25">
        <f t="shared" si="4"/>
        <v>5467</v>
      </c>
      <c r="D57" s="25">
        <f t="shared" si="7"/>
        <v>28</v>
      </c>
      <c r="E57" s="24" t="str">
        <f t="shared" si="6"/>
        <v>SEVILLA</v>
      </c>
      <c r="F57" s="24">
        <f t="shared" si="10"/>
        <v>37199</v>
      </c>
      <c r="G57" s="24">
        <f t="shared" si="9"/>
        <v>22872</v>
      </c>
    </row>
    <row r="58" spans="1:7" x14ac:dyDescent="0.25">
      <c r="A58" s="24" t="str">
        <f t="shared" si="5"/>
        <v>MOTRIL</v>
      </c>
      <c r="B58" s="25">
        <f t="shared" si="3"/>
        <v>37573</v>
      </c>
      <c r="C58" s="25">
        <f t="shared" si="4"/>
        <v>31476</v>
      </c>
      <c r="D58" s="25">
        <f t="shared" si="7"/>
        <v>18</v>
      </c>
      <c r="E58" s="24" t="str">
        <f t="shared" si="6"/>
        <v>MARÍN Y RÍA DE PONTEVEDRA</v>
      </c>
      <c r="F58" s="24">
        <f t="shared" si="10"/>
        <v>31496</v>
      </c>
      <c r="G58" s="24">
        <f t="shared" si="9"/>
        <v>25900</v>
      </c>
    </row>
    <row r="59" spans="1:7" x14ac:dyDescent="0.25">
      <c r="A59" s="24" t="str">
        <f t="shared" si="5"/>
        <v>PASAIA</v>
      </c>
      <c r="B59" s="25">
        <f t="shared" si="3"/>
        <v>25110</v>
      </c>
      <c r="C59" s="25">
        <f t="shared" si="4"/>
        <v>25087</v>
      </c>
      <c r="D59" s="25">
        <f t="shared" si="7"/>
        <v>22</v>
      </c>
      <c r="E59" s="24" t="str">
        <f t="shared" si="6"/>
        <v>SANTANDER</v>
      </c>
      <c r="F59" s="24">
        <f t="shared" si="10"/>
        <v>25833</v>
      </c>
      <c r="G59" s="24">
        <f t="shared" si="9"/>
        <v>22207</v>
      </c>
    </row>
    <row r="60" spans="1:7" x14ac:dyDescent="0.25">
      <c r="A60" s="24" t="str">
        <f t="shared" si="5"/>
        <v>SANTA CRUZ DE TENERIFE</v>
      </c>
      <c r="B60" s="25">
        <f t="shared" si="3"/>
        <v>646957</v>
      </c>
      <c r="C60" s="25">
        <f t="shared" si="4"/>
        <v>685587</v>
      </c>
      <c r="D60" s="25">
        <f t="shared" si="7"/>
        <v>5</v>
      </c>
      <c r="E60" s="24" t="str">
        <f t="shared" si="6"/>
        <v>PASAIA</v>
      </c>
      <c r="F60" s="24">
        <f t="shared" si="10"/>
        <v>25110</v>
      </c>
      <c r="G60" s="24">
        <f t="shared" si="9"/>
        <v>25087</v>
      </c>
    </row>
    <row r="61" spans="1:7" x14ac:dyDescent="0.25">
      <c r="A61" s="24" t="str">
        <f t="shared" si="5"/>
        <v>SANTANDER</v>
      </c>
      <c r="B61" s="25">
        <f t="shared" si="3"/>
        <v>25833</v>
      </c>
      <c r="C61" s="25">
        <f t="shared" si="4"/>
        <v>22207</v>
      </c>
      <c r="D61" s="25">
        <f t="shared" si="7"/>
        <v>21</v>
      </c>
      <c r="E61" s="24" t="str">
        <f t="shared" si="6"/>
        <v>ALICANTE</v>
      </c>
      <c r="F61" s="24">
        <f t="shared" si="10"/>
        <v>21965</v>
      </c>
      <c r="G61" s="24">
        <f t="shared" si="9"/>
        <v>27809</v>
      </c>
    </row>
    <row r="62" spans="1:7" x14ac:dyDescent="0.25">
      <c r="A62" s="24" t="str">
        <f t="shared" si="5"/>
        <v>SEVILLA</v>
      </c>
      <c r="B62" s="25">
        <f t="shared" si="3"/>
        <v>37199</v>
      </c>
      <c r="C62" s="25">
        <f t="shared" si="4"/>
        <v>22872</v>
      </c>
      <c r="D62" s="25">
        <f t="shared" si="7"/>
        <v>19</v>
      </c>
      <c r="E62" s="24" t="str">
        <f t="shared" si="6"/>
        <v>CASTELLÓN</v>
      </c>
      <c r="F62" s="24">
        <f t="shared" si="10"/>
        <v>20030</v>
      </c>
      <c r="G62" s="24">
        <f t="shared" si="9"/>
        <v>24455</v>
      </c>
    </row>
    <row r="63" spans="1:7" x14ac:dyDescent="0.25">
      <c r="A63" s="24" t="str">
        <f t="shared" si="5"/>
        <v>TARRAGONA</v>
      </c>
      <c r="B63" s="25">
        <f t="shared" si="3"/>
        <v>76676</v>
      </c>
      <c r="C63" s="25">
        <f t="shared" si="4"/>
        <v>79685</v>
      </c>
      <c r="D63" s="25">
        <f t="shared" si="7"/>
        <v>15</v>
      </c>
      <c r="E63" s="24" t="str">
        <f t="shared" si="6"/>
        <v>GIJÓN</v>
      </c>
      <c r="F63" s="24">
        <f t="shared" si="10"/>
        <v>16223</v>
      </c>
      <c r="G63" s="24">
        <f t="shared" si="9"/>
        <v>40051</v>
      </c>
    </row>
    <row r="64" spans="1:7" x14ac:dyDescent="0.25">
      <c r="A64" s="24" t="str">
        <f t="shared" si="5"/>
        <v>VALENCIA</v>
      </c>
      <c r="B64" s="25">
        <f t="shared" si="3"/>
        <v>334321</v>
      </c>
      <c r="C64" s="25">
        <f t="shared" si="4"/>
        <v>192697</v>
      </c>
      <c r="D64" s="25">
        <f t="shared" si="7"/>
        <v>6</v>
      </c>
      <c r="E64" s="24" t="str">
        <f t="shared" si="6"/>
        <v>FERROL-SAN CIBRAO</v>
      </c>
      <c r="F64" s="24">
        <f t="shared" si="10"/>
        <v>10903</v>
      </c>
      <c r="G64" s="24">
        <f t="shared" si="9"/>
        <v>28070</v>
      </c>
    </row>
    <row r="65" spans="1:7" x14ac:dyDescent="0.25">
      <c r="A65" s="24" t="str">
        <f t="shared" si="5"/>
        <v>VIGO</v>
      </c>
      <c r="B65" s="25">
        <f t="shared" si="3"/>
        <v>142862</v>
      </c>
      <c r="C65" s="25">
        <f t="shared" si="4"/>
        <v>148447.52778999999</v>
      </c>
      <c r="D65" s="25">
        <f t="shared" si="7"/>
        <v>10</v>
      </c>
      <c r="E65" s="24" t="str">
        <f t="shared" si="6"/>
        <v>VILAGARCÍA</v>
      </c>
      <c r="F65" s="24">
        <f t="shared" si="10"/>
        <v>5283</v>
      </c>
      <c r="G65" s="24">
        <f t="shared" si="9"/>
        <v>3729</v>
      </c>
    </row>
    <row r="66" spans="1:7" x14ac:dyDescent="0.25">
      <c r="A66" s="24" t="str">
        <f t="shared" si="5"/>
        <v>VILAGARCÍA</v>
      </c>
      <c r="B66" s="25">
        <f t="shared" si="3"/>
        <v>5283</v>
      </c>
      <c r="C66" s="25">
        <f t="shared" si="4"/>
        <v>3729</v>
      </c>
      <c r="D66" s="25">
        <f t="shared" si="7"/>
        <v>27</v>
      </c>
      <c r="E66" s="24" t="str">
        <f t="shared" si="6"/>
        <v>MELILLA</v>
      </c>
      <c r="F66" s="24">
        <f t="shared" si="10"/>
        <v>4626</v>
      </c>
      <c r="G66" s="24">
        <f t="shared" si="9"/>
        <v>5467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>
      <c r="I2" s="2" t="s">
        <v>98</v>
      </c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2247</v>
      </c>
      <c r="C7" s="18">
        <v>2561</v>
      </c>
      <c r="D7" s="18">
        <v>32195</v>
      </c>
      <c r="E7" s="72">
        <v>30957</v>
      </c>
      <c r="F7" s="10">
        <f>((E7*100)/D7)-100</f>
        <v>-3.845317595899985</v>
      </c>
      <c r="G7" s="1"/>
      <c r="H7" s="1"/>
      <c r="I7" s="1"/>
    </row>
    <row r="8" spans="1:12" x14ac:dyDescent="0.25">
      <c r="A8" s="11" t="s">
        <v>31</v>
      </c>
      <c r="B8" s="19">
        <v>230</v>
      </c>
      <c r="C8" s="19">
        <v>359</v>
      </c>
      <c r="D8" s="19">
        <v>4689</v>
      </c>
      <c r="E8" s="73">
        <v>3210</v>
      </c>
      <c r="F8" s="12">
        <f t="shared" ref="F8:F34" si="0">((E8*100)/D8)-100</f>
        <v>-31.541906589891241</v>
      </c>
      <c r="G8" s="1"/>
      <c r="H8" s="1"/>
      <c r="I8" s="1"/>
    </row>
    <row r="9" spans="1:12" x14ac:dyDescent="0.25">
      <c r="A9" s="9" t="s">
        <v>139</v>
      </c>
      <c r="B9" s="18">
        <v>3290</v>
      </c>
      <c r="C9" s="18">
        <v>2595</v>
      </c>
      <c r="D9" s="18">
        <v>44873</v>
      </c>
      <c r="E9" s="72">
        <v>42961</v>
      </c>
      <c r="F9" s="10">
        <f t="shared" si="0"/>
        <v>-4.2609141354489282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1055</v>
      </c>
      <c r="D10" s="19">
        <v>8920</v>
      </c>
      <c r="E10" s="73">
        <v>11255</v>
      </c>
      <c r="F10" s="12">
        <f t="shared" si="0"/>
        <v>26.177130044843054</v>
      </c>
      <c r="G10" s="1"/>
      <c r="H10" s="1"/>
      <c r="I10" s="1"/>
    </row>
    <row r="11" spans="1:12" x14ac:dyDescent="0.25">
      <c r="A11" s="9" t="s">
        <v>142</v>
      </c>
      <c r="B11" s="18">
        <v>207672</v>
      </c>
      <c r="C11" s="18">
        <v>170124</v>
      </c>
      <c r="D11" s="18">
        <v>2383455</v>
      </c>
      <c r="E11" s="72">
        <v>2190274</v>
      </c>
      <c r="F11" s="10">
        <f t="shared" si="0"/>
        <v>-8.1050827475240794</v>
      </c>
      <c r="G11" s="1"/>
      <c r="H11" s="1"/>
      <c r="I11" s="1"/>
    </row>
    <row r="12" spans="1:12" x14ac:dyDescent="0.25">
      <c r="A12" s="11" t="s">
        <v>143</v>
      </c>
      <c r="B12" s="19">
        <v>0</v>
      </c>
      <c r="C12" s="19">
        <v>1482</v>
      </c>
      <c r="D12" s="19">
        <v>0</v>
      </c>
      <c r="E12" s="73">
        <v>13251</v>
      </c>
      <c r="F12" s="12" t="e">
        <f t="shared" si="0"/>
        <v>#DIV/0!</v>
      </c>
      <c r="G12" s="1"/>
      <c r="H12" s="1"/>
      <c r="I12" s="1"/>
    </row>
    <row r="13" spans="1:12" x14ac:dyDescent="0.25">
      <c r="A13" s="9" t="s">
        <v>32</v>
      </c>
      <c r="B13" s="18">
        <v>275</v>
      </c>
      <c r="C13" s="18">
        <v>673</v>
      </c>
      <c r="D13" s="18">
        <v>5854</v>
      </c>
      <c r="E13" s="72">
        <v>6408</v>
      </c>
      <c r="F13" s="10">
        <f t="shared" si="0"/>
        <v>9.4636146224803497</v>
      </c>
      <c r="G13" s="1"/>
      <c r="H13" s="1"/>
      <c r="I13" s="1"/>
    </row>
    <row r="14" spans="1:12" x14ac:dyDescent="0.25">
      <c r="A14" s="11" t="s">
        <v>33</v>
      </c>
      <c r="B14" s="19">
        <v>102378</v>
      </c>
      <c r="C14" s="19">
        <v>91230</v>
      </c>
      <c r="D14" s="19">
        <v>1492671.05</v>
      </c>
      <c r="E14" s="73">
        <v>1413757</v>
      </c>
      <c r="F14" s="12">
        <f t="shared" si="0"/>
        <v>-5.2867676371160286</v>
      </c>
      <c r="G14" s="1"/>
      <c r="H14" s="1"/>
      <c r="I14" s="1"/>
    </row>
    <row r="15" spans="1:12" x14ac:dyDescent="0.25">
      <c r="A15" s="9" t="s">
        <v>34</v>
      </c>
      <c r="B15" s="18">
        <v>4927</v>
      </c>
      <c r="C15" s="18">
        <v>4602</v>
      </c>
      <c r="D15" s="18">
        <v>69175</v>
      </c>
      <c r="E15" s="72">
        <v>62956</v>
      </c>
      <c r="F15" s="10">
        <f t="shared" si="0"/>
        <v>-8.9902421395012624</v>
      </c>
      <c r="G15" s="1"/>
      <c r="H15" s="1"/>
      <c r="I15" s="1"/>
    </row>
    <row r="16" spans="1:12" x14ac:dyDescent="0.25">
      <c r="A16" s="11" t="s">
        <v>35</v>
      </c>
      <c r="B16" s="19">
        <v>819</v>
      </c>
      <c r="C16" s="19">
        <v>2383</v>
      </c>
      <c r="D16" s="19">
        <v>9359</v>
      </c>
      <c r="E16" s="73">
        <v>12276</v>
      </c>
      <c r="F16" s="12">
        <f t="shared" si="0"/>
        <v>31.167859814082703</v>
      </c>
      <c r="G16" s="1"/>
      <c r="H16" s="1"/>
      <c r="I16" s="1"/>
    </row>
    <row r="17" spans="1:9" x14ac:dyDescent="0.25">
      <c r="A17" s="9" t="s">
        <v>144</v>
      </c>
      <c r="B17" s="18">
        <v>0</v>
      </c>
      <c r="C17" s="18">
        <v>0</v>
      </c>
      <c r="D17" s="18">
        <v>0</v>
      </c>
      <c r="E17" s="72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36</v>
      </c>
      <c r="B18" s="19">
        <v>54158</v>
      </c>
      <c r="C18" s="19">
        <v>58713</v>
      </c>
      <c r="D18" s="19">
        <v>715174</v>
      </c>
      <c r="E18" s="73">
        <v>750777</v>
      </c>
      <c r="F18" s="12">
        <f t="shared" si="0"/>
        <v>4.978229074323167</v>
      </c>
      <c r="G18" s="1"/>
      <c r="H18" s="1"/>
      <c r="I18" s="1"/>
    </row>
    <row r="19" spans="1:9" x14ac:dyDescent="0.25">
      <c r="A19" s="9" t="s">
        <v>37</v>
      </c>
      <c r="B19" s="18">
        <v>523</v>
      </c>
      <c r="C19" s="18">
        <v>496</v>
      </c>
      <c r="D19" s="18">
        <v>6330</v>
      </c>
      <c r="E19" s="72">
        <v>4993</v>
      </c>
      <c r="F19" s="10">
        <f t="shared" si="0"/>
        <v>-21.121642969984208</v>
      </c>
      <c r="G19" s="1"/>
      <c r="H19" s="1"/>
      <c r="I19" s="1"/>
    </row>
    <row r="20" spans="1:9" x14ac:dyDescent="0.25">
      <c r="A20" s="11" t="s">
        <v>145</v>
      </c>
      <c r="B20" s="19">
        <v>1227</v>
      </c>
      <c r="C20" s="19">
        <v>0</v>
      </c>
      <c r="D20" s="19">
        <v>24141</v>
      </c>
      <c r="E20" s="73">
        <v>16223</v>
      </c>
      <c r="F20" s="12">
        <f t="shared" si="0"/>
        <v>-32.798972702042164</v>
      </c>
      <c r="G20" s="1"/>
      <c r="H20" s="1"/>
      <c r="I20" s="1"/>
    </row>
    <row r="21" spans="1:9" x14ac:dyDescent="0.25">
      <c r="A21" s="9" t="s">
        <v>38</v>
      </c>
      <c r="B21" s="18">
        <v>17076</v>
      </c>
      <c r="C21" s="18">
        <v>11660</v>
      </c>
      <c r="D21" s="18">
        <v>163869</v>
      </c>
      <c r="E21" s="72">
        <v>186428</v>
      </c>
      <c r="F21" s="10">
        <f t="shared" si="0"/>
        <v>13.766484203845749</v>
      </c>
      <c r="G21" s="1"/>
      <c r="H21" s="1"/>
      <c r="I21" s="1"/>
    </row>
    <row r="22" spans="1:9" x14ac:dyDescent="0.25">
      <c r="A22" s="11" t="s">
        <v>59</v>
      </c>
      <c r="B22" s="19">
        <v>199351</v>
      </c>
      <c r="C22" s="19">
        <v>217594</v>
      </c>
      <c r="D22" s="19">
        <v>2336124.4</v>
      </c>
      <c r="E22" s="73">
        <v>2275822</v>
      </c>
      <c r="F22" s="12">
        <f t="shared" si="0"/>
        <v>-2.5813008930517469</v>
      </c>
      <c r="G22" s="1"/>
      <c r="H22" s="1"/>
      <c r="I22" s="1"/>
    </row>
    <row r="23" spans="1:9" x14ac:dyDescent="0.25">
      <c r="A23" s="9" t="s">
        <v>146</v>
      </c>
      <c r="B23" s="18">
        <v>1387</v>
      </c>
      <c r="C23" s="18">
        <v>3175</v>
      </c>
      <c r="D23" s="18">
        <v>33105</v>
      </c>
      <c r="E23" s="72">
        <v>38661</v>
      </c>
      <c r="F23" s="10">
        <f t="shared" si="0"/>
        <v>16.782963298595377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862</v>
      </c>
      <c r="D24" s="19">
        <v>14558</v>
      </c>
      <c r="E24" s="73">
        <v>17927</v>
      </c>
      <c r="F24" s="12">
        <f t="shared" si="0"/>
        <v>23.141915098227784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18">
        <v>0</v>
      </c>
      <c r="D25" s="18">
        <v>0</v>
      </c>
      <c r="E25" s="72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40</v>
      </c>
      <c r="B26" s="19">
        <v>804</v>
      </c>
      <c r="C26" s="19">
        <v>2111</v>
      </c>
      <c r="D26" s="19">
        <v>16334</v>
      </c>
      <c r="E26" s="73">
        <v>19506</v>
      </c>
      <c r="F26" s="12">
        <f t="shared" si="0"/>
        <v>19.419615525896901</v>
      </c>
      <c r="G26" s="1"/>
      <c r="H26" s="1"/>
      <c r="I26" s="1"/>
    </row>
    <row r="27" spans="1:9" x14ac:dyDescent="0.25">
      <c r="A27" s="9" t="s">
        <v>41</v>
      </c>
      <c r="B27" s="18">
        <v>1303</v>
      </c>
      <c r="C27" s="18">
        <v>1591</v>
      </c>
      <c r="D27" s="18">
        <v>8427</v>
      </c>
      <c r="E27" s="72">
        <v>8868</v>
      </c>
      <c r="F27" s="10">
        <f t="shared" si="0"/>
        <v>5.2331790672837286</v>
      </c>
      <c r="G27" s="1"/>
      <c r="H27" s="1"/>
      <c r="I27" s="1"/>
    </row>
    <row r="28" spans="1:9" x14ac:dyDescent="0.25">
      <c r="A28" s="11" t="s">
        <v>42</v>
      </c>
      <c r="B28" s="19">
        <v>55472</v>
      </c>
      <c r="C28" s="19">
        <v>69602</v>
      </c>
      <c r="D28" s="19">
        <v>562603</v>
      </c>
      <c r="E28" s="73">
        <v>521561</v>
      </c>
      <c r="F28" s="12">
        <f t="shared" si="0"/>
        <v>-7.2950197563823878</v>
      </c>
      <c r="G28" s="1"/>
      <c r="H28" s="1"/>
      <c r="I28" s="1"/>
    </row>
    <row r="29" spans="1:9" x14ac:dyDescent="0.25">
      <c r="A29" s="9" t="s">
        <v>43</v>
      </c>
      <c r="B29" s="18">
        <v>684</v>
      </c>
      <c r="C29" s="18">
        <v>1185</v>
      </c>
      <c r="D29" s="18">
        <v>9624</v>
      </c>
      <c r="E29" s="72">
        <v>9931</v>
      </c>
      <c r="F29" s="10">
        <f t="shared" si="0"/>
        <v>3.1899418121363254</v>
      </c>
      <c r="G29" s="1"/>
      <c r="H29" s="1"/>
      <c r="I29" s="1"/>
    </row>
    <row r="30" spans="1:9" x14ac:dyDescent="0.25">
      <c r="A30" s="11" t="s">
        <v>44</v>
      </c>
      <c r="B30" s="19">
        <v>0</v>
      </c>
      <c r="C30" s="19">
        <v>11800</v>
      </c>
      <c r="D30" s="19">
        <v>9278</v>
      </c>
      <c r="E30" s="73">
        <v>11800</v>
      </c>
      <c r="F30" s="12">
        <f t="shared" si="0"/>
        <v>27.18258245311489</v>
      </c>
      <c r="G30" s="1"/>
      <c r="H30" s="1"/>
      <c r="I30" s="1"/>
    </row>
    <row r="31" spans="1:9" x14ac:dyDescent="0.25">
      <c r="A31" s="9" t="s">
        <v>45</v>
      </c>
      <c r="B31" s="18">
        <v>1053</v>
      </c>
      <c r="C31" s="18">
        <v>2475</v>
      </c>
      <c r="D31" s="18">
        <v>20787</v>
      </c>
      <c r="E31" s="72">
        <v>15831</v>
      </c>
      <c r="F31" s="10">
        <f t="shared" si="0"/>
        <v>-23.841824217058743</v>
      </c>
      <c r="G31" s="1"/>
      <c r="H31" s="1"/>
      <c r="I31" s="1"/>
    </row>
    <row r="32" spans="1:9" x14ac:dyDescent="0.25">
      <c r="A32" s="11" t="s">
        <v>46</v>
      </c>
      <c r="B32" s="19">
        <v>3290</v>
      </c>
      <c r="C32" s="19">
        <v>21319</v>
      </c>
      <c r="D32" s="19">
        <v>113866</v>
      </c>
      <c r="E32" s="73">
        <v>252059</v>
      </c>
      <c r="F32" s="12">
        <f t="shared" si="0"/>
        <v>121.36458644371453</v>
      </c>
      <c r="G32" s="1"/>
      <c r="H32" s="1"/>
      <c r="I32" s="1"/>
    </row>
    <row r="33" spans="1:9" x14ac:dyDescent="0.25">
      <c r="A33" s="9" t="s">
        <v>47</v>
      </c>
      <c r="B33" s="18">
        <v>6603</v>
      </c>
      <c r="C33" s="18">
        <v>5969</v>
      </c>
      <c r="D33" s="18">
        <v>67139.527789999993</v>
      </c>
      <c r="E33" s="72">
        <v>70229</v>
      </c>
      <c r="F33" s="10">
        <f t="shared" si="0"/>
        <v>4.6015697632895183</v>
      </c>
      <c r="G33" s="1"/>
      <c r="H33" s="1"/>
      <c r="I33" s="1"/>
    </row>
    <row r="34" spans="1:9" x14ac:dyDescent="0.25">
      <c r="A34" s="11" t="s">
        <v>147</v>
      </c>
      <c r="B34" s="19">
        <v>94</v>
      </c>
      <c r="C34" s="19">
        <v>52</v>
      </c>
      <c r="D34" s="19">
        <v>604</v>
      </c>
      <c r="E34" s="73">
        <v>939</v>
      </c>
      <c r="F34" s="12">
        <f t="shared" si="0"/>
        <v>55.463576158940384</v>
      </c>
      <c r="G34" s="1"/>
      <c r="H34" s="1"/>
      <c r="I34" s="1"/>
    </row>
    <row r="35" spans="1:9" x14ac:dyDescent="0.25">
      <c r="A35" s="13" t="s">
        <v>48</v>
      </c>
      <c r="B35" s="14">
        <f>SUM(B7:B34)</f>
        <v>664863</v>
      </c>
      <c r="C35" s="14">
        <f t="shared" ref="C35:E35" si="1">SUM(C7:C34)</f>
        <v>685668</v>
      </c>
      <c r="D35" s="14">
        <f t="shared" si="1"/>
        <v>8153154.977789999</v>
      </c>
      <c r="E35" s="14">
        <f t="shared" si="1"/>
        <v>7988860</v>
      </c>
      <c r="F35" s="15">
        <f t="shared" ref="F35" si="2">((E35*100)/D35)-100</f>
        <v>-2.0151092213695705</v>
      </c>
      <c r="G35" s="1"/>
      <c r="H35" s="1"/>
      <c r="I35" s="1"/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30957</v>
      </c>
      <c r="C39" s="25">
        <f t="shared" si="4"/>
        <v>32195</v>
      </c>
      <c r="D39" s="25">
        <f>_xlfn.RANK.EQ(B39,$B$39:$B$66)+COUNTIF($B$39:$B$66,B39)-1</f>
        <v>12</v>
      </c>
      <c r="E39" s="24" t="str">
        <f t="shared" ref="E39:E66" si="6">INDEX($A$39:$B$66,MATCH(ROW()-38,$D$39:$D$66,0),1)</f>
        <v>LAS PALMAS</v>
      </c>
      <c r="F39" s="24">
        <f>LOOKUP(E39,$A$39:$A$66,$B$39:$B$66)</f>
        <v>2275822</v>
      </c>
      <c r="G39" s="24">
        <f>LOOKUP(E39,$A$39:$A$66,$C$39:$C$66)</f>
        <v>2336124.4</v>
      </c>
    </row>
    <row r="40" spans="1:9" x14ac:dyDescent="0.25">
      <c r="A40" s="24" t="str">
        <f t="shared" si="5"/>
        <v>ALICANTE</v>
      </c>
      <c r="B40" s="25">
        <f t="shared" si="3"/>
        <v>3210</v>
      </c>
      <c r="C40" s="25">
        <f t="shared" si="4"/>
        <v>4689</v>
      </c>
      <c r="D40" s="25">
        <f t="shared" ref="D40:D66" si="7">_xlfn.RANK.EQ(B40,$B$39:$B$66)+COUNTIF($B$39:$B$66,B40)-1</f>
        <v>25</v>
      </c>
      <c r="E40" s="24" t="str">
        <f t="shared" si="6"/>
        <v>BAHÍA DE ALGECIRAS</v>
      </c>
      <c r="F40" s="24">
        <f t="shared" ref="F40:F66" si="8">LOOKUP(E40,$A$39:$A$66,$B$39:$B$66)</f>
        <v>2190274</v>
      </c>
      <c r="G40" s="24">
        <f t="shared" ref="G40:G66" si="9">LOOKUP(E40,$A$39:$A$66,$C$39:$C$66)</f>
        <v>2383455</v>
      </c>
    </row>
    <row r="41" spans="1:9" x14ac:dyDescent="0.25">
      <c r="A41" s="24" t="str">
        <f t="shared" si="5"/>
        <v>ALMERÍA</v>
      </c>
      <c r="B41" s="25">
        <f t="shared" si="3"/>
        <v>42961</v>
      </c>
      <c r="C41" s="25">
        <f t="shared" si="4"/>
        <v>44873</v>
      </c>
      <c r="D41" s="25">
        <f t="shared" si="7"/>
        <v>10</v>
      </c>
      <c r="E41" s="24" t="str">
        <f t="shared" si="6"/>
        <v>BARCELONA</v>
      </c>
      <c r="F41" s="24">
        <f t="shared" si="8"/>
        <v>1413757</v>
      </c>
      <c r="G41" s="24">
        <f t="shared" si="9"/>
        <v>1492671.05</v>
      </c>
    </row>
    <row r="42" spans="1:9" x14ac:dyDescent="0.25">
      <c r="A42" s="24" t="str">
        <f t="shared" si="5"/>
        <v>AVILÉS</v>
      </c>
      <c r="B42" s="25">
        <f t="shared" si="3"/>
        <v>11255</v>
      </c>
      <c r="C42" s="25">
        <f t="shared" si="4"/>
        <v>8920</v>
      </c>
      <c r="D42" s="25">
        <f t="shared" si="7"/>
        <v>20</v>
      </c>
      <c r="E42" s="24" t="str">
        <f t="shared" si="6"/>
        <v>CEUTA</v>
      </c>
      <c r="F42" s="24">
        <f t="shared" si="8"/>
        <v>750777</v>
      </c>
      <c r="G42" s="24">
        <f t="shared" si="9"/>
        <v>715174</v>
      </c>
    </row>
    <row r="43" spans="1:9" x14ac:dyDescent="0.25">
      <c r="A43" s="24" t="str">
        <f t="shared" si="5"/>
        <v>BAHÍA DE ALGECIRAS</v>
      </c>
      <c r="B43" s="25">
        <f t="shared" si="3"/>
        <v>2190274</v>
      </c>
      <c r="C43" s="25">
        <f t="shared" si="4"/>
        <v>2383455</v>
      </c>
      <c r="D43" s="25">
        <f t="shared" si="7"/>
        <v>2</v>
      </c>
      <c r="E43" s="24" t="str">
        <f t="shared" si="6"/>
        <v>SANTA CRUZ DE TENERIFE</v>
      </c>
      <c r="F43" s="24">
        <f t="shared" si="8"/>
        <v>521561</v>
      </c>
      <c r="G43" s="24">
        <f t="shared" si="9"/>
        <v>562603</v>
      </c>
    </row>
    <row r="44" spans="1:9" x14ac:dyDescent="0.25">
      <c r="A44" s="24" t="str">
        <f t="shared" si="5"/>
        <v>BAHÍA DE CÁDIZ</v>
      </c>
      <c r="B44" s="25">
        <f t="shared" si="3"/>
        <v>13251</v>
      </c>
      <c r="C44" s="25">
        <f t="shared" si="4"/>
        <v>0</v>
      </c>
      <c r="D44" s="25">
        <f t="shared" si="7"/>
        <v>17</v>
      </c>
      <c r="E44" s="24" t="str">
        <f t="shared" si="6"/>
        <v>VALENCIA</v>
      </c>
      <c r="F44" s="24">
        <f t="shared" si="8"/>
        <v>252059</v>
      </c>
      <c r="G44" s="24">
        <f t="shared" si="9"/>
        <v>113866</v>
      </c>
    </row>
    <row r="45" spans="1:9" x14ac:dyDescent="0.25">
      <c r="A45" s="24" t="str">
        <f t="shared" si="5"/>
        <v>BALEARES</v>
      </c>
      <c r="B45" s="25">
        <f t="shared" si="3"/>
        <v>6408</v>
      </c>
      <c r="C45" s="25">
        <f t="shared" si="4"/>
        <v>5854</v>
      </c>
      <c r="D45" s="25">
        <f t="shared" si="7"/>
        <v>23</v>
      </c>
      <c r="E45" s="24" t="str">
        <f t="shared" si="6"/>
        <v>HUELVA</v>
      </c>
      <c r="F45" s="24">
        <f t="shared" si="8"/>
        <v>186428</v>
      </c>
      <c r="G45" s="24">
        <f t="shared" si="9"/>
        <v>163869</v>
      </c>
    </row>
    <row r="46" spans="1:9" x14ac:dyDescent="0.25">
      <c r="A46" s="24" t="str">
        <f t="shared" si="5"/>
        <v>BARCELONA</v>
      </c>
      <c r="B46" s="25">
        <f t="shared" si="3"/>
        <v>1413757</v>
      </c>
      <c r="C46" s="25">
        <f t="shared" si="4"/>
        <v>1492671.05</v>
      </c>
      <c r="D46" s="25">
        <f t="shared" si="7"/>
        <v>3</v>
      </c>
      <c r="E46" s="24" t="str">
        <f t="shared" si="6"/>
        <v>VIGO</v>
      </c>
      <c r="F46" s="24">
        <f t="shared" si="8"/>
        <v>70229</v>
      </c>
      <c r="G46" s="24">
        <f t="shared" si="9"/>
        <v>67139.527789999993</v>
      </c>
    </row>
    <row r="47" spans="1:9" x14ac:dyDescent="0.25">
      <c r="A47" s="24" t="str">
        <f t="shared" si="5"/>
        <v>BILBAO</v>
      </c>
      <c r="B47" s="25">
        <f t="shared" si="3"/>
        <v>62956</v>
      </c>
      <c r="C47" s="25">
        <f t="shared" si="4"/>
        <v>69175</v>
      </c>
      <c r="D47" s="25">
        <f t="shared" si="7"/>
        <v>9</v>
      </c>
      <c r="E47" s="24" t="str">
        <f t="shared" si="6"/>
        <v>BILBAO</v>
      </c>
      <c r="F47" s="24">
        <f t="shared" si="8"/>
        <v>62956</v>
      </c>
      <c r="G47" s="24">
        <f t="shared" si="9"/>
        <v>69175</v>
      </c>
    </row>
    <row r="48" spans="1:9" x14ac:dyDescent="0.25">
      <c r="A48" s="24" t="str">
        <f t="shared" si="5"/>
        <v>CARTAGENA</v>
      </c>
      <c r="B48" s="25">
        <f t="shared" si="3"/>
        <v>12276</v>
      </c>
      <c r="C48" s="25">
        <f t="shared" si="4"/>
        <v>9359</v>
      </c>
      <c r="D48" s="25">
        <f t="shared" si="7"/>
        <v>18</v>
      </c>
      <c r="E48" s="24" t="str">
        <f t="shared" si="6"/>
        <v>ALMERÍA</v>
      </c>
      <c r="F48" s="24">
        <f t="shared" si="8"/>
        <v>42961</v>
      </c>
      <c r="G48" s="24">
        <f t="shared" si="9"/>
        <v>44873</v>
      </c>
    </row>
    <row r="49" spans="1:7" x14ac:dyDescent="0.25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str">
        <f t="shared" si="6"/>
        <v>MÁLAGA</v>
      </c>
      <c r="F49" s="24">
        <f t="shared" si="8"/>
        <v>38661</v>
      </c>
      <c r="G49" s="24">
        <f t="shared" si="9"/>
        <v>33105</v>
      </c>
    </row>
    <row r="50" spans="1:7" x14ac:dyDescent="0.25">
      <c r="A50" s="24" t="str">
        <f t="shared" si="5"/>
        <v>CEUTA</v>
      </c>
      <c r="B50" s="25">
        <f t="shared" si="3"/>
        <v>750777</v>
      </c>
      <c r="C50" s="25">
        <f t="shared" si="4"/>
        <v>715174</v>
      </c>
      <c r="D50" s="25">
        <f t="shared" si="7"/>
        <v>4</v>
      </c>
      <c r="E50" s="24" t="str">
        <f t="shared" si="6"/>
        <v>A CORUÑA</v>
      </c>
      <c r="F50" s="24">
        <f t="shared" si="8"/>
        <v>30957</v>
      </c>
      <c r="G50" s="24">
        <f t="shared" si="9"/>
        <v>32195</v>
      </c>
    </row>
    <row r="51" spans="1:7" x14ac:dyDescent="0.25">
      <c r="A51" s="24" t="str">
        <f t="shared" si="5"/>
        <v>FERROL-SAN CIBRAO</v>
      </c>
      <c r="B51" s="25">
        <f t="shared" si="3"/>
        <v>4993</v>
      </c>
      <c r="C51" s="25">
        <f t="shared" si="4"/>
        <v>6330</v>
      </c>
      <c r="D51" s="25">
        <f t="shared" si="7"/>
        <v>24</v>
      </c>
      <c r="E51" s="24" t="str">
        <f t="shared" si="6"/>
        <v>MOTRIL</v>
      </c>
      <c r="F51" s="24">
        <f t="shared" si="8"/>
        <v>19506</v>
      </c>
      <c r="G51" s="24">
        <f t="shared" si="9"/>
        <v>16334</v>
      </c>
    </row>
    <row r="52" spans="1:7" x14ac:dyDescent="0.25">
      <c r="A52" s="24" t="str">
        <f t="shared" si="5"/>
        <v>GIJÓN</v>
      </c>
      <c r="B52" s="25">
        <f t="shared" si="3"/>
        <v>16223</v>
      </c>
      <c r="C52" s="25">
        <f t="shared" si="4"/>
        <v>24141</v>
      </c>
      <c r="D52" s="25">
        <f t="shared" si="7"/>
        <v>15</v>
      </c>
      <c r="E52" s="24" t="str">
        <f t="shared" si="6"/>
        <v>MARÍN Y RÍA DE PONTEVEDRA</v>
      </c>
      <c r="F52" s="24">
        <f t="shared" si="8"/>
        <v>17927</v>
      </c>
      <c r="G52" s="24">
        <f t="shared" si="9"/>
        <v>14558</v>
      </c>
    </row>
    <row r="53" spans="1:7" x14ac:dyDescent="0.25">
      <c r="A53" s="24" t="str">
        <f t="shared" si="5"/>
        <v>HUELVA</v>
      </c>
      <c r="B53" s="25">
        <f t="shared" si="3"/>
        <v>186428</v>
      </c>
      <c r="C53" s="25">
        <f t="shared" si="4"/>
        <v>163869</v>
      </c>
      <c r="D53" s="25">
        <f t="shared" si="7"/>
        <v>7</v>
      </c>
      <c r="E53" s="24" t="str">
        <f t="shared" si="6"/>
        <v>GIJÓN</v>
      </c>
      <c r="F53" s="24">
        <f t="shared" si="8"/>
        <v>16223</v>
      </c>
      <c r="G53" s="24">
        <f t="shared" si="9"/>
        <v>24141</v>
      </c>
    </row>
    <row r="54" spans="1:7" x14ac:dyDescent="0.25">
      <c r="A54" s="24" t="str">
        <f t="shared" si="5"/>
        <v>LAS PALMAS</v>
      </c>
      <c r="B54" s="25">
        <f t="shared" si="3"/>
        <v>2275822</v>
      </c>
      <c r="C54" s="25">
        <f t="shared" si="4"/>
        <v>2336124.4</v>
      </c>
      <c r="D54" s="25">
        <f t="shared" si="7"/>
        <v>1</v>
      </c>
      <c r="E54" s="24" t="str">
        <f t="shared" si="6"/>
        <v>TARRAGONA</v>
      </c>
      <c r="F54" s="24">
        <f t="shared" si="8"/>
        <v>15831</v>
      </c>
      <c r="G54" s="24">
        <f t="shared" si="9"/>
        <v>20787</v>
      </c>
    </row>
    <row r="55" spans="1:7" x14ac:dyDescent="0.25">
      <c r="A55" s="24" t="str">
        <f t="shared" si="5"/>
        <v>MÁLAGA</v>
      </c>
      <c r="B55" s="25">
        <f t="shared" si="3"/>
        <v>38661</v>
      </c>
      <c r="C55" s="25">
        <f t="shared" si="4"/>
        <v>33105</v>
      </c>
      <c r="D55" s="25">
        <f t="shared" si="7"/>
        <v>11</v>
      </c>
      <c r="E55" s="24" t="str">
        <f t="shared" si="6"/>
        <v>BAHÍA DE CÁDIZ</v>
      </c>
      <c r="F55" s="24">
        <f t="shared" si="8"/>
        <v>13251</v>
      </c>
      <c r="G55" s="24">
        <f t="shared" si="9"/>
        <v>0</v>
      </c>
    </row>
    <row r="56" spans="1:7" x14ac:dyDescent="0.25">
      <c r="A56" s="24" t="str">
        <f t="shared" si="5"/>
        <v>MARÍN Y RÍA DE PONTEVEDRA</v>
      </c>
      <c r="B56" s="25">
        <f t="shared" si="3"/>
        <v>17927</v>
      </c>
      <c r="C56" s="25">
        <f t="shared" si="4"/>
        <v>14558</v>
      </c>
      <c r="D56" s="25">
        <f t="shared" si="7"/>
        <v>14</v>
      </c>
      <c r="E56" s="24" t="str">
        <f t="shared" si="6"/>
        <v>CARTAGENA</v>
      </c>
      <c r="F56" s="24">
        <f t="shared" si="8"/>
        <v>12276</v>
      </c>
      <c r="G56" s="24">
        <f t="shared" si="9"/>
        <v>9359</v>
      </c>
    </row>
    <row r="57" spans="1:7" x14ac:dyDescent="0.25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str">
        <f t="shared" si="6"/>
        <v>SEVILLA</v>
      </c>
      <c r="F57" s="24">
        <f t="shared" si="8"/>
        <v>11800</v>
      </c>
      <c r="G57" s="24">
        <f t="shared" si="9"/>
        <v>9278</v>
      </c>
    </row>
    <row r="58" spans="1:7" x14ac:dyDescent="0.25">
      <c r="A58" s="24" t="str">
        <f t="shared" si="5"/>
        <v>MOTRIL</v>
      </c>
      <c r="B58" s="25">
        <f t="shared" si="3"/>
        <v>19506</v>
      </c>
      <c r="C58" s="25">
        <f t="shared" si="4"/>
        <v>16334</v>
      </c>
      <c r="D58" s="25">
        <f t="shared" si="7"/>
        <v>13</v>
      </c>
      <c r="E58" s="24" t="str">
        <f t="shared" si="6"/>
        <v>AVILÉS</v>
      </c>
      <c r="F58" s="24">
        <f t="shared" si="8"/>
        <v>11255</v>
      </c>
      <c r="G58" s="24">
        <f t="shared" si="9"/>
        <v>8920</v>
      </c>
    </row>
    <row r="59" spans="1:7" x14ac:dyDescent="0.25">
      <c r="A59" s="24" t="str">
        <f t="shared" si="5"/>
        <v>PASAIA</v>
      </c>
      <c r="B59" s="25">
        <f t="shared" si="3"/>
        <v>8868</v>
      </c>
      <c r="C59" s="25">
        <f t="shared" si="4"/>
        <v>8427</v>
      </c>
      <c r="D59" s="25">
        <f t="shared" si="7"/>
        <v>22</v>
      </c>
      <c r="E59" s="24" t="str">
        <f t="shared" si="6"/>
        <v>SANTANDER</v>
      </c>
      <c r="F59" s="24">
        <f t="shared" si="8"/>
        <v>9931</v>
      </c>
      <c r="G59" s="24">
        <f t="shared" si="9"/>
        <v>9624</v>
      </c>
    </row>
    <row r="60" spans="1:7" x14ac:dyDescent="0.25">
      <c r="A60" s="24" t="str">
        <f t="shared" si="5"/>
        <v>SANTA CRUZ DE TENERIFE</v>
      </c>
      <c r="B60" s="25">
        <f t="shared" si="3"/>
        <v>521561</v>
      </c>
      <c r="C60" s="25">
        <f t="shared" si="4"/>
        <v>562603</v>
      </c>
      <c r="D60" s="25">
        <f t="shared" si="7"/>
        <v>5</v>
      </c>
      <c r="E60" s="24" t="str">
        <f t="shared" si="6"/>
        <v>PASAIA</v>
      </c>
      <c r="F60" s="24">
        <f t="shared" si="8"/>
        <v>8868</v>
      </c>
      <c r="G60" s="24">
        <f t="shared" si="9"/>
        <v>8427</v>
      </c>
    </row>
    <row r="61" spans="1:7" x14ac:dyDescent="0.25">
      <c r="A61" s="24" t="str">
        <f t="shared" si="5"/>
        <v>SANTANDER</v>
      </c>
      <c r="B61" s="25">
        <f t="shared" si="3"/>
        <v>9931</v>
      </c>
      <c r="C61" s="25">
        <f t="shared" si="4"/>
        <v>9624</v>
      </c>
      <c r="D61" s="25">
        <f t="shared" si="7"/>
        <v>21</v>
      </c>
      <c r="E61" s="24" t="str">
        <f t="shared" si="6"/>
        <v>BALEARES</v>
      </c>
      <c r="F61" s="24">
        <f t="shared" si="8"/>
        <v>6408</v>
      </c>
      <c r="G61" s="24">
        <f t="shared" si="9"/>
        <v>5854</v>
      </c>
    </row>
    <row r="62" spans="1:7" x14ac:dyDescent="0.25">
      <c r="A62" s="24" t="str">
        <f t="shared" si="5"/>
        <v>SEVILLA</v>
      </c>
      <c r="B62" s="25">
        <f t="shared" si="3"/>
        <v>11800</v>
      </c>
      <c r="C62" s="25">
        <f t="shared" si="4"/>
        <v>9278</v>
      </c>
      <c r="D62" s="25">
        <f t="shared" si="7"/>
        <v>19</v>
      </c>
      <c r="E62" s="24" t="str">
        <f t="shared" si="6"/>
        <v>FERROL-SAN CIBRAO</v>
      </c>
      <c r="F62" s="24">
        <f t="shared" si="8"/>
        <v>4993</v>
      </c>
      <c r="G62" s="24">
        <f t="shared" si="9"/>
        <v>6330</v>
      </c>
    </row>
    <row r="63" spans="1:7" x14ac:dyDescent="0.25">
      <c r="A63" s="24" t="str">
        <f t="shared" si="5"/>
        <v>TARRAGONA</v>
      </c>
      <c r="B63" s="25">
        <f t="shared" si="3"/>
        <v>15831</v>
      </c>
      <c r="C63" s="25">
        <f t="shared" si="4"/>
        <v>20787</v>
      </c>
      <c r="D63" s="25">
        <f t="shared" si="7"/>
        <v>16</v>
      </c>
      <c r="E63" s="24" t="str">
        <f t="shared" si="6"/>
        <v>ALICANTE</v>
      </c>
      <c r="F63" s="24">
        <f t="shared" si="8"/>
        <v>3210</v>
      </c>
      <c r="G63" s="24">
        <f t="shared" si="9"/>
        <v>4689</v>
      </c>
    </row>
    <row r="64" spans="1:7" x14ac:dyDescent="0.25">
      <c r="A64" s="24" t="str">
        <f t="shared" si="5"/>
        <v>VALENCIA</v>
      </c>
      <c r="B64" s="25">
        <f t="shared" si="3"/>
        <v>252059</v>
      </c>
      <c r="C64" s="25">
        <f t="shared" si="4"/>
        <v>113866</v>
      </c>
      <c r="D64" s="25">
        <f t="shared" si="7"/>
        <v>6</v>
      </c>
      <c r="E64" s="24" t="str">
        <f t="shared" si="6"/>
        <v>VILAGARCÍA</v>
      </c>
      <c r="F64" s="24">
        <f t="shared" si="8"/>
        <v>939</v>
      </c>
      <c r="G64" s="24">
        <f t="shared" si="9"/>
        <v>604</v>
      </c>
    </row>
    <row r="65" spans="1:7" x14ac:dyDescent="0.25">
      <c r="A65" s="24" t="str">
        <f t="shared" si="5"/>
        <v>VIGO</v>
      </c>
      <c r="B65" s="25">
        <f t="shared" si="3"/>
        <v>70229</v>
      </c>
      <c r="C65" s="25">
        <f t="shared" si="4"/>
        <v>67139.527789999993</v>
      </c>
      <c r="D65" s="25">
        <f t="shared" si="7"/>
        <v>8</v>
      </c>
      <c r="E65" s="24" t="e">
        <f t="shared" si="6"/>
        <v>#N/A</v>
      </c>
      <c r="F65" s="24" t="e">
        <f t="shared" si="8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939</v>
      </c>
      <c r="C66" s="25">
        <f t="shared" si="4"/>
        <v>604</v>
      </c>
      <c r="D66" s="25">
        <f t="shared" si="7"/>
        <v>26</v>
      </c>
      <c r="E66" s="24" t="str">
        <f t="shared" si="6"/>
        <v>CASTELLÓN</v>
      </c>
      <c r="F66" s="24">
        <f t="shared" si="8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/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97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14970</v>
      </c>
      <c r="C7" s="18">
        <v>0</v>
      </c>
      <c r="D7" s="18">
        <v>285484</v>
      </c>
      <c r="E7" s="72">
        <v>133707</v>
      </c>
      <c r="F7" s="10">
        <f>((E7*100)/D7)-100</f>
        <v>-53.164800829468554</v>
      </c>
      <c r="G7" s="1"/>
      <c r="H7" s="1"/>
      <c r="I7" s="1"/>
    </row>
    <row r="8" spans="1:12" x14ac:dyDescent="0.25">
      <c r="A8" s="11" t="s">
        <v>31</v>
      </c>
      <c r="B8" s="19">
        <v>0</v>
      </c>
      <c r="C8" s="19">
        <v>0</v>
      </c>
      <c r="D8" s="19">
        <v>0</v>
      </c>
      <c r="E8" s="73">
        <v>27.45</v>
      </c>
      <c r="F8" s="12" t="e">
        <f t="shared" ref="F8:F34" si="0">((E8*100)/D8)-100</f>
        <v>#DIV/0!</v>
      </c>
      <c r="G8" s="1"/>
      <c r="H8" s="1"/>
      <c r="I8" s="1"/>
    </row>
    <row r="9" spans="1:12" x14ac:dyDescent="0.25">
      <c r="A9" s="9" t="s">
        <v>139</v>
      </c>
      <c r="B9" s="18">
        <v>0</v>
      </c>
      <c r="C9" s="18">
        <v>0</v>
      </c>
      <c r="D9" s="18">
        <v>0</v>
      </c>
      <c r="E9" s="72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0</v>
      </c>
      <c r="E10" s="73">
        <v>0</v>
      </c>
      <c r="F10" s="12" t="e">
        <f t="shared" si="0"/>
        <v>#DIV/0!</v>
      </c>
      <c r="G10" s="1"/>
      <c r="H10" s="1"/>
      <c r="I10" s="1"/>
    </row>
    <row r="11" spans="1:12" x14ac:dyDescent="0.25">
      <c r="A11" s="9" t="s">
        <v>142</v>
      </c>
      <c r="B11" s="18">
        <v>220076</v>
      </c>
      <c r="C11" s="18">
        <v>148268</v>
      </c>
      <c r="D11" s="18">
        <v>2274355.2739999993</v>
      </c>
      <c r="E11" s="72">
        <v>2133742</v>
      </c>
      <c r="F11" s="10">
        <f t="shared" si="0"/>
        <v>-6.1825553644790574</v>
      </c>
      <c r="G11" s="1"/>
      <c r="H11" s="1"/>
      <c r="I11" s="1"/>
    </row>
    <row r="12" spans="1:12" x14ac:dyDescent="0.25">
      <c r="A12" s="11" t="s">
        <v>143</v>
      </c>
      <c r="B12" s="19">
        <v>3</v>
      </c>
      <c r="C12" s="19">
        <v>0</v>
      </c>
      <c r="D12" s="19">
        <v>0</v>
      </c>
      <c r="E12" s="73">
        <v>0</v>
      </c>
      <c r="F12" s="12" t="e">
        <f t="shared" si="0"/>
        <v>#DIV/0!</v>
      </c>
      <c r="G12" s="1"/>
      <c r="H12" s="1"/>
      <c r="I12" s="1"/>
    </row>
    <row r="13" spans="1:12" x14ac:dyDescent="0.25">
      <c r="A13" s="9" t="s">
        <v>32</v>
      </c>
      <c r="B13" s="18">
        <v>132</v>
      </c>
      <c r="C13" s="18">
        <v>0</v>
      </c>
      <c r="D13" s="18">
        <v>0</v>
      </c>
      <c r="E13" s="72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33</v>
      </c>
      <c r="B14" s="19">
        <v>0</v>
      </c>
      <c r="C14" s="19">
        <v>0</v>
      </c>
      <c r="D14" s="19">
        <v>0</v>
      </c>
      <c r="E14" s="73">
        <v>0</v>
      </c>
      <c r="F14" s="12" t="e">
        <f t="shared" si="0"/>
        <v>#DIV/0!</v>
      </c>
      <c r="G14" s="1"/>
      <c r="H14" s="1"/>
      <c r="I14" s="1"/>
    </row>
    <row r="15" spans="1:12" x14ac:dyDescent="0.25">
      <c r="A15" s="9" t="s">
        <v>34</v>
      </c>
      <c r="B15" s="18">
        <v>0</v>
      </c>
      <c r="C15" s="18">
        <v>0</v>
      </c>
      <c r="D15" s="18">
        <v>220</v>
      </c>
      <c r="E15" s="72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35</v>
      </c>
      <c r="B16" s="19">
        <v>0</v>
      </c>
      <c r="C16" s="19">
        <v>0</v>
      </c>
      <c r="D16" s="19">
        <v>0</v>
      </c>
      <c r="E16" s="73">
        <v>0</v>
      </c>
      <c r="F16" s="12" t="e">
        <f t="shared" si="0"/>
        <v>#DIV/0!</v>
      </c>
      <c r="G16" s="1"/>
      <c r="H16" s="1"/>
      <c r="I16" s="1"/>
    </row>
    <row r="17" spans="1:9" x14ac:dyDescent="0.25">
      <c r="A17" s="9" t="s">
        <v>144</v>
      </c>
      <c r="B17" s="18">
        <v>0</v>
      </c>
      <c r="C17" s="18">
        <v>0</v>
      </c>
      <c r="D17" s="18">
        <v>0</v>
      </c>
      <c r="E17" s="72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36</v>
      </c>
      <c r="B18" s="19">
        <v>0</v>
      </c>
      <c r="C18" s="19">
        <v>0</v>
      </c>
      <c r="D18" s="19">
        <v>0</v>
      </c>
      <c r="E18" s="73">
        <v>0</v>
      </c>
      <c r="F18" s="12" t="e">
        <f t="shared" si="0"/>
        <v>#DIV/0!</v>
      </c>
      <c r="G18" s="1"/>
      <c r="H18" s="1"/>
      <c r="I18" s="1"/>
    </row>
    <row r="19" spans="1:9" x14ac:dyDescent="0.25">
      <c r="A19" s="9" t="s">
        <v>37</v>
      </c>
      <c r="B19" s="18">
        <v>1644</v>
      </c>
      <c r="C19" s="18">
        <v>0</v>
      </c>
      <c r="D19" s="18">
        <v>4818.72</v>
      </c>
      <c r="E19" s="72">
        <v>2766</v>
      </c>
      <c r="F19" s="10">
        <f t="shared" si="0"/>
        <v>-42.598864428727964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800</v>
      </c>
      <c r="E20" s="73">
        <v>0</v>
      </c>
      <c r="F20" s="12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18">
        <v>0</v>
      </c>
      <c r="C21" s="18">
        <v>0</v>
      </c>
      <c r="D21" s="18">
        <v>12974.25</v>
      </c>
      <c r="E21" s="72">
        <v>20156</v>
      </c>
      <c r="F21" s="10">
        <f t="shared" si="0"/>
        <v>55.353874019692853</v>
      </c>
      <c r="G21" s="1"/>
      <c r="H21" s="1"/>
      <c r="I21" s="1"/>
    </row>
    <row r="22" spans="1:9" x14ac:dyDescent="0.25">
      <c r="A22" s="11" t="s">
        <v>59</v>
      </c>
      <c r="B22" s="19">
        <v>0</v>
      </c>
      <c r="C22" s="19">
        <v>0</v>
      </c>
      <c r="D22" s="19">
        <v>8</v>
      </c>
      <c r="E22" s="73">
        <v>7</v>
      </c>
      <c r="F22" s="12">
        <f t="shared" si="0"/>
        <v>-12.5</v>
      </c>
      <c r="G22" s="1"/>
      <c r="H22" s="1"/>
      <c r="I22" s="1"/>
    </row>
    <row r="23" spans="1:9" x14ac:dyDescent="0.25">
      <c r="A23" s="9" t="s">
        <v>146</v>
      </c>
      <c r="B23" s="18">
        <v>0</v>
      </c>
      <c r="C23" s="18">
        <v>0</v>
      </c>
      <c r="D23" s="18">
        <v>0</v>
      </c>
      <c r="E23" s="72">
        <v>0</v>
      </c>
      <c r="F23" s="10" t="e">
        <f t="shared" si="0"/>
        <v>#DIV/0!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19">
        <v>0</v>
      </c>
      <c r="E24" s="73">
        <v>0</v>
      </c>
      <c r="F24" s="12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18">
        <v>0</v>
      </c>
      <c r="D25" s="18">
        <v>0</v>
      </c>
      <c r="E25" s="72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40</v>
      </c>
      <c r="B26" s="19">
        <v>0</v>
      </c>
      <c r="C26" s="19">
        <v>0</v>
      </c>
      <c r="D26" s="19">
        <v>0</v>
      </c>
      <c r="E26" s="73">
        <v>0</v>
      </c>
      <c r="F26" s="12" t="e">
        <f t="shared" si="0"/>
        <v>#DIV/0!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0</v>
      </c>
      <c r="E27" s="72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42</v>
      </c>
      <c r="B28" s="19">
        <v>9</v>
      </c>
      <c r="C28" s="19">
        <v>165</v>
      </c>
      <c r="D28" s="19">
        <v>498</v>
      </c>
      <c r="E28" s="73">
        <v>773</v>
      </c>
      <c r="F28" s="12">
        <f t="shared" si="0"/>
        <v>55.220883534136533</v>
      </c>
      <c r="G28" s="1"/>
      <c r="H28" s="1"/>
      <c r="I28" s="1"/>
    </row>
    <row r="29" spans="1:9" x14ac:dyDescent="0.25">
      <c r="A29" s="9" t="s">
        <v>43</v>
      </c>
      <c r="B29" s="18">
        <v>0</v>
      </c>
      <c r="C29" s="18">
        <v>0</v>
      </c>
      <c r="D29" s="18">
        <v>0</v>
      </c>
      <c r="E29" s="72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44</v>
      </c>
      <c r="B30" s="19">
        <v>0</v>
      </c>
      <c r="C30" s="19">
        <v>0</v>
      </c>
      <c r="D30" s="19">
        <v>0</v>
      </c>
      <c r="E30" s="73">
        <v>0</v>
      </c>
      <c r="F30" s="12" t="e">
        <f t="shared" si="0"/>
        <v>#DIV/0!</v>
      </c>
      <c r="G30" s="1"/>
      <c r="H30" s="1"/>
      <c r="I30" s="1"/>
    </row>
    <row r="31" spans="1:9" x14ac:dyDescent="0.25">
      <c r="A31" s="9" t="s">
        <v>45</v>
      </c>
      <c r="B31" s="18">
        <v>0</v>
      </c>
      <c r="C31" s="18">
        <v>0</v>
      </c>
      <c r="D31" s="18">
        <v>0</v>
      </c>
      <c r="E31" s="72">
        <v>14472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46</v>
      </c>
      <c r="B32" s="19">
        <v>0</v>
      </c>
      <c r="C32" s="19">
        <v>0</v>
      </c>
      <c r="D32" s="19">
        <v>0</v>
      </c>
      <c r="E32" s="73">
        <v>0</v>
      </c>
      <c r="F32" s="12" t="e">
        <f t="shared" si="0"/>
        <v>#DIV/0!</v>
      </c>
      <c r="G32" s="1"/>
      <c r="H32" s="1"/>
      <c r="I32" s="1"/>
    </row>
    <row r="33" spans="1:9" x14ac:dyDescent="0.25">
      <c r="A33" s="9" t="s">
        <v>47</v>
      </c>
      <c r="B33" s="18">
        <v>0</v>
      </c>
      <c r="C33" s="18">
        <v>0</v>
      </c>
      <c r="D33" s="18">
        <v>0</v>
      </c>
      <c r="E33" s="72">
        <v>0</v>
      </c>
      <c r="F33" s="10" t="e">
        <f t="shared" si="0"/>
        <v>#DIV/0!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0</v>
      </c>
      <c r="D34" s="19">
        <v>0</v>
      </c>
      <c r="E34" s="73">
        <v>0</v>
      </c>
      <c r="F34" s="12" t="e">
        <f t="shared" si="0"/>
        <v>#DIV/0!</v>
      </c>
      <c r="G34" s="1"/>
      <c r="H34" s="1"/>
      <c r="I34" s="1"/>
    </row>
    <row r="35" spans="1:9" x14ac:dyDescent="0.25">
      <c r="A35" s="13" t="s">
        <v>48</v>
      </c>
      <c r="B35" s="14">
        <f>SUM(B7:B34)</f>
        <v>236834</v>
      </c>
      <c r="C35" s="14">
        <f t="shared" ref="C35:E35" si="1">SUM(C7:C34)</f>
        <v>148433</v>
      </c>
      <c r="D35" s="14">
        <f t="shared" si="1"/>
        <v>2579158.2439999995</v>
      </c>
      <c r="E35" s="14">
        <f t="shared" si="1"/>
        <v>2305650.4500000002</v>
      </c>
      <c r="F35" s="15">
        <f t="shared" ref="F35" si="2">((E35*100)/D35)-100</f>
        <v>-10.604537144483928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s="24" customFormat="1" x14ac:dyDescent="0.25">
      <c r="B38" s="24">
        <f t="shared" ref="B38:B66" si="3">E6</f>
        <v>2019</v>
      </c>
      <c r="C38" s="24">
        <f t="shared" ref="C38:C66" si="4">D6</f>
        <v>2018</v>
      </c>
      <c r="F38" s="24">
        <f>B38</f>
        <v>2019</v>
      </c>
      <c r="G38" s="24">
        <f>C38</f>
        <v>2018</v>
      </c>
    </row>
    <row r="39" spans="1:9" s="24" customFormat="1" x14ac:dyDescent="0.25">
      <c r="A39" s="24" t="str">
        <f t="shared" ref="A39:A66" si="5">A7</f>
        <v>A CORUÑA</v>
      </c>
      <c r="B39" s="25">
        <f t="shared" si="3"/>
        <v>133707</v>
      </c>
      <c r="C39" s="25">
        <f t="shared" si="4"/>
        <v>285484</v>
      </c>
      <c r="D39" s="25">
        <f>_xlfn.RANK.EQ(B39,$B$39:$B$66)+COUNTIF($B$39:$B$66,B39)-1</f>
        <v>2</v>
      </c>
      <c r="E39" s="24" t="str">
        <f t="shared" ref="E39:E47" si="6">INDEX($A$39:$B$66,MATCH(ROW()-38,$D$39:$D$66,0),1)</f>
        <v>BAHÍA DE ALGECIRAS</v>
      </c>
      <c r="F39" s="24">
        <f>LOOKUP(E39,$A$39:$A$66,$B$39:$B$66)</f>
        <v>2133742</v>
      </c>
      <c r="G39" s="24">
        <f>LOOKUP(E39,$A$39:$A$66,$C$39:$C$66)</f>
        <v>2274355.2739999993</v>
      </c>
    </row>
    <row r="40" spans="1:9" s="24" customFormat="1" x14ac:dyDescent="0.25">
      <c r="A40" s="24" t="str">
        <f t="shared" si="5"/>
        <v>ALICANTE</v>
      </c>
      <c r="B40" s="25">
        <f t="shared" si="3"/>
        <v>27.45</v>
      </c>
      <c r="C40" s="25">
        <f t="shared" si="4"/>
        <v>0</v>
      </c>
      <c r="D40" s="25">
        <f t="shared" ref="D40:D66" si="7">_xlfn.RANK.EQ(B40,$B$39:$B$66)+COUNTIF($B$39:$B$66,B40)-1</f>
        <v>7</v>
      </c>
      <c r="E40" s="24" t="str">
        <f t="shared" si="6"/>
        <v>A CORUÑA</v>
      </c>
      <c r="F40" s="24">
        <f t="shared" ref="F40:F66" si="8">LOOKUP(E40,$A$39:$A$66,$B$39:$B$66)</f>
        <v>133707</v>
      </c>
      <c r="G40" s="24">
        <f t="shared" ref="G40:G66" si="9">LOOKUP(E40,$A$39:$A$66,$C$39:$C$66)</f>
        <v>285484</v>
      </c>
    </row>
    <row r="41" spans="1:9" s="24" customFormat="1" x14ac:dyDescent="0.25">
      <c r="A41" s="24" t="str">
        <f t="shared" si="5"/>
        <v>ALMERÍA</v>
      </c>
      <c r="B41" s="25">
        <f t="shared" si="3"/>
        <v>0</v>
      </c>
      <c r="C41" s="25">
        <f t="shared" si="4"/>
        <v>0</v>
      </c>
      <c r="D41" s="25">
        <f t="shared" si="7"/>
        <v>28</v>
      </c>
      <c r="E41" s="24" t="str">
        <f t="shared" si="6"/>
        <v>HUELVA</v>
      </c>
      <c r="F41" s="24">
        <f t="shared" si="8"/>
        <v>20156</v>
      </c>
      <c r="G41" s="24">
        <f t="shared" si="9"/>
        <v>12974.25</v>
      </c>
    </row>
    <row r="42" spans="1:9" s="24" customFormat="1" x14ac:dyDescent="0.25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TARRAGONA</v>
      </c>
      <c r="F42" s="24">
        <f t="shared" si="8"/>
        <v>14472</v>
      </c>
      <c r="G42" s="24">
        <f t="shared" si="9"/>
        <v>0</v>
      </c>
    </row>
    <row r="43" spans="1:9" s="24" customFormat="1" x14ac:dyDescent="0.25">
      <c r="A43" s="24" t="str">
        <f t="shared" si="5"/>
        <v>BAHÍA DE ALGECIRAS</v>
      </c>
      <c r="B43" s="25">
        <f t="shared" si="3"/>
        <v>2133742</v>
      </c>
      <c r="C43" s="25">
        <f t="shared" si="4"/>
        <v>2274355.2739999993</v>
      </c>
      <c r="D43" s="25">
        <f t="shared" si="7"/>
        <v>1</v>
      </c>
      <c r="E43" s="24" t="str">
        <f t="shared" si="6"/>
        <v>FERROL-SAN CIBRAO</v>
      </c>
      <c r="F43" s="24">
        <f t="shared" si="8"/>
        <v>2766</v>
      </c>
      <c r="G43" s="24">
        <f t="shared" si="9"/>
        <v>4818.72</v>
      </c>
    </row>
    <row r="44" spans="1:9" s="24" customFormat="1" x14ac:dyDescent="0.25">
      <c r="A44" s="24" t="str">
        <f t="shared" si="5"/>
        <v>BAHÍA DE CÁDIZ</v>
      </c>
      <c r="B44" s="25">
        <f t="shared" si="3"/>
        <v>0</v>
      </c>
      <c r="C44" s="25">
        <f t="shared" si="4"/>
        <v>0</v>
      </c>
      <c r="D44" s="25">
        <f t="shared" si="7"/>
        <v>28</v>
      </c>
      <c r="E44" s="24" t="str">
        <f t="shared" si="6"/>
        <v>SANTA CRUZ DE TENERIFE</v>
      </c>
      <c r="F44" s="24">
        <f t="shared" si="8"/>
        <v>773</v>
      </c>
      <c r="G44" s="24">
        <f t="shared" si="9"/>
        <v>498</v>
      </c>
    </row>
    <row r="45" spans="1:9" s="24" customFormat="1" x14ac:dyDescent="0.25">
      <c r="A45" s="24" t="str">
        <f t="shared" si="5"/>
        <v>BALEARES</v>
      </c>
      <c r="B45" s="25">
        <f t="shared" si="3"/>
        <v>0</v>
      </c>
      <c r="C45" s="25">
        <f t="shared" si="4"/>
        <v>0</v>
      </c>
      <c r="D45" s="25">
        <f t="shared" si="7"/>
        <v>28</v>
      </c>
      <c r="E45" s="24" t="str">
        <f t="shared" si="6"/>
        <v>ALICANTE</v>
      </c>
      <c r="F45" s="24">
        <f t="shared" si="8"/>
        <v>27.45</v>
      </c>
      <c r="G45" s="24">
        <f t="shared" si="9"/>
        <v>0</v>
      </c>
    </row>
    <row r="46" spans="1:9" s="24" customFormat="1" x14ac:dyDescent="0.25">
      <c r="A46" s="24" t="str">
        <f t="shared" si="5"/>
        <v>BARCELONA</v>
      </c>
      <c r="B46" s="25">
        <f t="shared" si="3"/>
        <v>0</v>
      </c>
      <c r="C46" s="25">
        <f t="shared" si="4"/>
        <v>0</v>
      </c>
      <c r="D46" s="25">
        <f t="shared" si="7"/>
        <v>28</v>
      </c>
      <c r="E46" s="24" t="str">
        <f t="shared" si="6"/>
        <v>LAS PALMAS</v>
      </c>
      <c r="F46" s="24">
        <f t="shared" si="8"/>
        <v>7</v>
      </c>
      <c r="G46" s="24">
        <f t="shared" si="9"/>
        <v>8</v>
      </c>
    </row>
    <row r="47" spans="1:9" s="24" customFormat="1" x14ac:dyDescent="0.25">
      <c r="A47" s="24" t="str">
        <f t="shared" si="5"/>
        <v>BILBAO</v>
      </c>
      <c r="B47" s="25">
        <f t="shared" si="3"/>
        <v>0</v>
      </c>
      <c r="C47" s="25">
        <f t="shared" si="4"/>
        <v>220</v>
      </c>
      <c r="D47" s="25">
        <f t="shared" si="7"/>
        <v>28</v>
      </c>
      <c r="E47" s="24" t="e">
        <f t="shared" si="6"/>
        <v>#N/A</v>
      </c>
      <c r="F47" s="24" t="e">
        <f t="shared" si="8"/>
        <v>#N/A</v>
      </c>
      <c r="G47" s="24" t="e">
        <f t="shared" si="9"/>
        <v>#N/A</v>
      </c>
    </row>
    <row r="48" spans="1:9" s="24" customFormat="1" x14ac:dyDescent="0.25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">
        <v>39</v>
      </c>
      <c r="F48" s="24">
        <f t="shared" si="8"/>
        <v>0</v>
      </c>
      <c r="G48" s="24">
        <f t="shared" si="9"/>
        <v>0</v>
      </c>
    </row>
    <row r="49" spans="1:7" s="24" customFormat="1" x14ac:dyDescent="0.25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e">
        <f t="shared" ref="E49:E66" si="10">INDEX($A$39:$B$66,MATCH(ROW()-38,$D$39:$D$66,0),1)</f>
        <v>#N/A</v>
      </c>
      <c r="F49" s="24" t="e">
        <f t="shared" si="8"/>
        <v>#N/A</v>
      </c>
      <c r="G49" s="24" t="e">
        <f t="shared" si="9"/>
        <v>#N/A</v>
      </c>
    </row>
    <row r="50" spans="1:7" s="24" customFormat="1" x14ac:dyDescent="0.25">
      <c r="A50" s="24" t="str">
        <f t="shared" si="5"/>
        <v>CEUTA</v>
      </c>
      <c r="B50" s="25">
        <f t="shared" si="3"/>
        <v>0</v>
      </c>
      <c r="C50" s="25">
        <f t="shared" si="4"/>
        <v>0</v>
      </c>
      <c r="D50" s="25">
        <f t="shared" si="7"/>
        <v>28</v>
      </c>
      <c r="E50" s="24" t="e">
        <f t="shared" si="10"/>
        <v>#N/A</v>
      </c>
      <c r="F50" s="24" t="e">
        <f t="shared" si="8"/>
        <v>#N/A</v>
      </c>
      <c r="G50" s="24" t="e">
        <f t="shared" si="9"/>
        <v>#N/A</v>
      </c>
    </row>
    <row r="51" spans="1:7" s="24" customFormat="1" x14ac:dyDescent="0.25">
      <c r="A51" s="24" t="str">
        <f t="shared" si="5"/>
        <v>FERROL-SAN CIBRAO</v>
      </c>
      <c r="B51" s="25">
        <f t="shared" si="3"/>
        <v>2766</v>
      </c>
      <c r="C51" s="25">
        <f t="shared" si="4"/>
        <v>4818.72</v>
      </c>
      <c r="D51" s="25">
        <f t="shared" si="7"/>
        <v>5</v>
      </c>
      <c r="E51" s="24" t="e">
        <f t="shared" si="10"/>
        <v>#N/A</v>
      </c>
      <c r="F51" s="24" t="e">
        <f t="shared" si="8"/>
        <v>#N/A</v>
      </c>
      <c r="G51" s="24" t="e">
        <f t="shared" si="9"/>
        <v>#N/A</v>
      </c>
    </row>
    <row r="52" spans="1:7" s="24" customFormat="1" x14ac:dyDescent="0.25">
      <c r="A52" s="24" t="str">
        <f t="shared" si="5"/>
        <v>GIJÓN</v>
      </c>
      <c r="B52" s="25">
        <f t="shared" si="3"/>
        <v>0</v>
      </c>
      <c r="C52" s="25">
        <f t="shared" si="4"/>
        <v>800</v>
      </c>
      <c r="D52" s="25">
        <f t="shared" si="7"/>
        <v>28</v>
      </c>
      <c r="E52" s="24" t="e">
        <f t="shared" si="10"/>
        <v>#N/A</v>
      </c>
      <c r="F52" s="24" t="e">
        <f t="shared" si="8"/>
        <v>#N/A</v>
      </c>
      <c r="G52" s="24" t="e">
        <f t="shared" si="9"/>
        <v>#N/A</v>
      </c>
    </row>
    <row r="53" spans="1:7" s="24" customFormat="1" x14ac:dyDescent="0.25">
      <c r="A53" s="24" t="str">
        <f t="shared" si="5"/>
        <v>HUELVA</v>
      </c>
      <c r="B53" s="25">
        <f t="shared" si="3"/>
        <v>20156</v>
      </c>
      <c r="C53" s="25">
        <f t="shared" si="4"/>
        <v>12974.25</v>
      </c>
      <c r="D53" s="25">
        <f t="shared" si="7"/>
        <v>3</v>
      </c>
      <c r="E53" s="24" t="e">
        <f t="shared" si="10"/>
        <v>#N/A</v>
      </c>
      <c r="F53" s="24" t="e">
        <f t="shared" si="8"/>
        <v>#N/A</v>
      </c>
      <c r="G53" s="24" t="e">
        <f t="shared" si="9"/>
        <v>#N/A</v>
      </c>
    </row>
    <row r="54" spans="1:7" s="24" customFormat="1" x14ac:dyDescent="0.25">
      <c r="A54" s="24" t="str">
        <f t="shared" si="5"/>
        <v>LAS PALMAS</v>
      </c>
      <c r="B54" s="25">
        <f t="shared" si="3"/>
        <v>7</v>
      </c>
      <c r="C54" s="25">
        <f t="shared" si="4"/>
        <v>8</v>
      </c>
      <c r="D54" s="25">
        <f t="shared" si="7"/>
        <v>8</v>
      </c>
      <c r="E54" s="24" t="e">
        <f t="shared" si="10"/>
        <v>#N/A</v>
      </c>
      <c r="F54" s="24" t="e">
        <f t="shared" si="8"/>
        <v>#N/A</v>
      </c>
      <c r="G54" s="24" t="e">
        <f t="shared" si="9"/>
        <v>#N/A</v>
      </c>
    </row>
    <row r="55" spans="1:7" s="24" customFormat="1" x14ac:dyDescent="0.25">
      <c r="A55" s="24" t="str">
        <f t="shared" si="5"/>
        <v>MÁLAGA</v>
      </c>
      <c r="B55" s="25">
        <f>E23</f>
        <v>0</v>
      </c>
      <c r="C55" s="25">
        <f t="shared" si="4"/>
        <v>0</v>
      </c>
      <c r="D55" s="25">
        <f t="shared" si="7"/>
        <v>28</v>
      </c>
      <c r="E55" s="24" t="e">
        <f t="shared" si="10"/>
        <v>#N/A</v>
      </c>
      <c r="F55" s="24" t="e">
        <f t="shared" si="8"/>
        <v>#N/A</v>
      </c>
      <c r="G55" s="24" t="e">
        <f t="shared" si="9"/>
        <v>#N/A</v>
      </c>
    </row>
    <row r="56" spans="1:7" s="24" customFormat="1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e">
        <f t="shared" si="10"/>
        <v>#N/A</v>
      </c>
      <c r="F56" s="24" t="e">
        <f t="shared" si="8"/>
        <v>#N/A</v>
      </c>
      <c r="G56" s="24" t="e">
        <f t="shared" si="9"/>
        <v>#N/A</v>
      </c>
    </row>
    <row r="57" spans="1:7" s="24" customFormat="1" x14ac:dyDescent="0.25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e">
        <f t="shared" si="10"/>
        <v>#N/A</v>
      </c>
      <c r="F57" s="24" t="e">
        <f t="shared" si="8"/>
        <v>#N/A</v>
      </c>
      <c r="G57" s="24" t="e">
        <f t="shared" si="9"/>
        <v>#N/A</v>
      </c>
    </row>
    <row r="58" spans="1:7" s="24" customFormat="1" x14ac:dyDescent="0.25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e">
        <f t="shared" si="10"/>
        <v>#N/A</v>
      </c>
      <c r="F58" s="24" t="e">
        <f t="shared" si="8"/>
        <v>#N/A</v>
      </c>
      <c r="G58" s="24" t="e">
        <f t="shared" si="9"/>
        <v>#N/A</v>
      </c>
    </row>
    <row r="59" spans="1:7" s="24" customFormat="1" x14ac:dyDescent="0.25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e">
        <f t="shared" si="10"/>
        <v>#N/A</v>
      </c>
      <c r="F59" s="24" t="e">
        <f t="shared" si="8"/>
        <v>#N/A</v>
      </c>
      <c r="G59" s="24" t="e">
        <f t="shared" si="9"/>
        <v>#N/A</v>
      </c>
    </row>
    <row r="60" spans="1:7" s="24" customFormat="1" x14ac:dyDescent="0.25">
      <c r="A60" s="24" t="str">
        <f t="shared" si="5"/>
        <v>SANTA CRUZ DE TENERIFE</v>
      </c>
      <c r="B60" s="25">
        <f t="shared" si="3"/>
        <v>773</v>
      </c>
      <c r="C60" s="25">
        <f t="shared" si="4"/>
        <v>498</v>
      </c>
      <c r="D60" s="25">
        <f t="shared" si="7"/>
        <v>6</v>
      </c>
      <c r="E60" s="24" t="e">
        <f t="shared" si="10"/>
        <v>#N/A</v>
      </c>
      <c r="F60" s="24" t="e">
        <f t="shared" si="8"/>
        <v>#N/A</v>
      </c>
      <c r="G60" s="24" t="e">
        <f t="shared" si="9"/>
        <v>#N/A</v>
      </c>
    </row>
    <row r="61" spans="1:7" s="24" customFormat="1" x14ac:dyDescent="0.25">
      <c r="A61" s="24" t="str">
        <f t="shared" si="5"/>
        <v>SANTANDER</v>
      </c>
      <c r="B61" s="25">
        <f t="shared" si="3"/>
        <v>0</v>
      </c>
      <c r="C61" s="25">
        <f t="shared" si="4"/>
        <v>0</v>
      </c>
      <c r="D61" s="25">
        <f t="shared" si="7"/>
        <v>28</v>
      </c>
      <c r="E61" s="24" t="e">
        <f t="shared" si="10"/>
        <v>#N/A</v>
      </c>
      <c r="F61" s="24" t="e">
        <f t="shared" si="8"/>
        <v>#N/A</v>
      </c>
      <c r="G61" s="24" t="e">
        <f t="shared" si="9"/>
        <v>#N/A</v>
      </c>
    </row>
    <row r="62" spans="1:7" s="24" customFormat="1" x14ac:dyDescent="0.25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e">
        <f t="shared" si="10"/>
        <v>#N/A</v>
      </c>
      <c r="F62" s="24" t="e">
        <f t="shared" si="8"/>
        <v>#N/A</v>
      </c>
      <c r="G62" s="24" t="e">
        <f t="shared" si="9"/>
        <v>#N/A</v>
      </c>
    </row>
    <row r="63" spans="1:7" s="24" customFormat="1" x14ac:dyDescent="0.25">
      <c r="A63" s="24" t="str">
        <f t="shared" si="5"/>
        <v>TARRAGONA</v>
      </c>
      <c r="B63" s="25">
        <f t="shared" si="3"/>
        <v>14472</v>
      </c>
      <c r="C63" s="25">
        <f t="shared" si="4"/>
        <v>0</v>
      </c>
      <c r="D63" s="25">
        <f t="shared" si="7"/>
        <v>4</v>
      </c>
      <c r="E63" s="24" t="e">
        <f t="shared" si="10"/>
        <v>#N/A</v>
      </c>
      <c r="F63" s="24" t="e">
        <f t="shared" si="8"/>
        <v>#N/A</v>
      </c>
      <c r="G63" s="24" t="e">
        <f t="shared" si="9"/>
        <v>#N/A</v>
      </c>
    </row>
    <row r="64" spans="1:7" s="24" customFormat="1" x14ac:dyDescent="0.25">
      <c r="A64" s="24" t="str">
        <f t="shared" si="5"/>
        <v>VALENCIA</v>
      </c>
      <c r="B64" s="25">
        <f t="shared" si="3"/>
        <v>0</v>
      </c>
      <c r="C64" s="25">
        <f t="shared" si="4"/>
        <v>0</v>
      </c>
      <c r="D64" s="25">
        <f t="shared" si="7"/>
        <v>28</v>
      </c>
      <c r="E64" s="24" t="e">
        <f t="shared" si="10"/>
        <v>#N/A</v>
      </c>
      <c r="F64" s="24" t="e">
        <f t="shared" si="8"/>
        <v>#N/A</v>
      </c>
      <c r="G64" s="24" t="e">
        <f t="shared" si="9"/>
        <v>#N/A</v>
      </c>
    </row>
    <row r="65" spans="1:7" s="24" customFormat="1" x14ac:dyDescent="0.25">
      <c r="A65" s="24" t="str">
        <f t="shared" si="5"/>
        <v>VIGO</v>
      </c>
      <c r="B65" s="25">
        <f t="shared" si="3"/>
        <v>0</v>
      </c>
      <c r="C65" s="25">
        <f t="shared" si="4"/>
        <v>0</v>
      </c>
      <c r="D65" s="25">
        <f t="shared" si="7"/>
        <v>28</v>
      </c>
      <c r="E65" s="24" t="e">
        <f t="shared" si="10"/>
        <v>#N/A</v>
      </c>
      <c r="F65" s="24" t="e">
        <f t="shared" si="8"/>
        <v>#N/A</v>
      </c>
      <c r="G65" s="24" t="e">
        <f t="shared" si="9"/>
        <v>#N/A</v>
      </c>
    </row>
    <row r="66" spans="1:7" s="24" customFormat="1" x14ac:dyDescent="0.25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10"/>
        <v>ALMERÍA</v>
      </c>
      <c r="F66" s="24">
        <f t="shared" si="8"/>
        <v>0</v>
      </c>
      <c r="G66" s="24">
        <f t="shared" si="9"/>
        <v>0</v>
      </c>
    </row>
    <row r="67" spans="1:7" s="24" customFormat="1" x14ac:dyDescent="0.25"/>
    <row r="68" spans="1:7" s="24" customFormat="1" x14ac:dyDescent="0.25">
      <c r="A68" s="66"/>
      <c r="B68" s="67"/>
      <c r="C68" s="67"/>
      <c r="D68" s="67"/>
      <c r="E68" s="67"/>
      <c r="F68" s="68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3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118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5403</v>
      </c>
      <c r="C7" s="72">
        <v>0</v>
      </c>
      <c r="D7" s="18">
        <v>14482</v>
      </c>
      <c r="E7" s="72">
        <v>42793</v>
      </c>
      <c r="F7" s="10">
        <f>((E7*100)/D7)-100</f>
        <v>195.49095428808175</v>
      </c>
      <c r="G7" s="1"/>
      <c r="H7" s="1"/>
      <c r="I7" s="1"/>
    </row>
    <row r="8" spans="1:12" x14ac:dyDescent="0.25">
      <c r="A8" s="11" t="s">
        <v>31</v>
      </c>
      <c r="B8" s="19">
        <v>1433</v>
      </c>
      <c r="C8" s="73">
        <v>0</v>
      </c>
      <c r="D8" s="19">
        <v>11333.599999999999</v>
      </c>
      <c r="E8" s="73">
        <v>6794.24</v>
      </c>
      <c r="F8" s="12">
        <f t="shared" ref="F8:F34" si="0">((E8*100)/D8)-100</f>
        <v>-40.05223406508081</v>
      </c>
      <c r="G8" s="1"/>
      <c r="H8" s="1"/>
      <c r="I8" s="1"/>
    </row>
    <row r="9" spans="1:12" x14ac:dyDescent="0.25">
      <c r="A9" s="9" t="s">
        <v>139</v>
      </c>
      <c r="B9" s="18">
        <v>0</v>
      </c>
      <c r="C9" s="72">
        <v>6</v>
      </c>
      <c r="D9" s="18">
        <v>0</v>
      </c>
      <c r="E9" s="72">
        <v>364</v>
      </c>
      <c r="F9" s="17" t="e">
        <f t="shared" si="0"/>
        <v>#DIV/0!</v>
      </c>
      <c r="G9" s="1"/>
      <c r="H9" s="1"/>
      <c r="I9" s="1"/>
    </row>
    <row r="10" spans="1:12" x14ac:dyDescent="0.25">
      <c r="A10" s="11" t="s">
        <v>141</v>
      </c>
      <c r="B10" s="19">
        <v>5226</v>
      </c>
      <c r="C10" s="73">
        <v>0</v>
      </c>
      <c r="D10" s="19">
        <v>52007</v>
      </c>
      <c r="E10" s="73">
        <v>24061</v>
      </c>
      <c r="F10" s="12">
        <f t="shared" si="0"/>
        <v>-53.735074124637066</v>
      </c>
      <c r="G10" s="1"/>
      <c r="H10" s="1"/>
      <c r="I10" s="1"/>
    </row>
    <row r="11" spans="1:12" x14ac:dyDescent="0.25">
      <c r="A11" s="9" t="s">
        <v>142</v>
      </c>
      <c r="B11" s="18">
        <v>5712626</v>
      </c>
      <c r="C11" s="72">
        <v>5646123</v>
      </c>
      <c r="D11" s="18">
        <v>69737889.680000007</v>
      </c>
      <c r="E11" s="72">
        <v>73685756.974999562</v>
      </c>
      <c r="F11" s="17">
        <f t="shared" si="0"/>
        <v>5.6610076862302208</v>
      </c>
      <c r="G11" s="1"/>
      <c r="H11" s="1"/>
      <c r="I11" s="1"/>
    </row>
    <row r="12" spans="1:12" x14ac:dyDescent="0.25">
      <c r="A12" s="11" t="s">
        <v>143</v>
      </c>
      <c r="B12" s="19">
        <v>43321</v>
      </c>
      <c r="C12" s="73">
        <v>92557</v>
      </c>
      <c r="D12" s="19">
        <v>665863</v>
      </c>
      <c r="E12" s="73">
        <v>1383033.98</v>
      </c>
      <c r="F12" s="12">
        <f t="shared" si="0"/>
        <v>107.70548596332878</v>
      </c>
      <c r="G12" s="1"/>
      <c r="H12" s="1"/>
      <c r="I12" s="1"/>
    </row>
    <row r="13" spans="1:12" x14ac:dyDescent="0.25">
      <c r="A13" s="9" t="s">
        <v>32</v>
      </c>
      <c r="B13" s="18">
        <v>424</v>
      </c>
      <c r="C13" s="72">
        <v>22</v>
      </c>
      <c r="D13" s="18">
        <v>6069</v>
      </c>
      <c r="E13" s="72">
        <v>5785.98</v>
      </c>
      <c r="F13" s="10">
        <f t="shared" si="0"/>
        <v>-4.6633712308452857</v>
      </c>
      <c r="G13" s="1"/>
      <c r="H13" s="1"/>
      <c r="I13" s="1"/>
    </row>
    <row r="14" spans="1:12" x14ac:dyDescent="0.25">
      <c r="A14" s="11" t="s">
        <v>33</v>
      </c>
      <c r="B14" s="19">
        <v>2029254</v>
      </c>
      <c r="C14" s="73">
        <v>1654683</v>
      </c>
      <c r="D14" s="19">
        <v>22325353.351333339</v>
      </c>
      <c r="E14" s="73">
        <v>22513485.963333301</v>
      </c>
      <c r="F14" s="12">
        <f t="shared" si="0"/>
        <v>0.84268593217463206</v>
      </c>
      <c r="G14" s="1"/>
      <c r="H14" s="1"/>
      <c r="I14" s="1"/>
    </row>
    <row r="15" spans="1:12" x14ac:dyDescent="0.25">
      <c r="A15" s="9" t="s">
        <v>34</v>
      </c>
      <c r="B15" s="18">
        <v>1482</v>
      </c>
      <c r="C15" s="72">
        <v>7167</v>
      </c>
      <c r="D15" s="18">
        <v>26224</v>
      </c>
      <c r="E15" s="72">
        <v>27064</v>
      </c>
      <c r="F15" s="10">
        <f t="shared" si="0"/>
        <v>3.2031726662599169</v>
      </c>
      <c r="G15" s="1"/>
      <c r="H15" s="1"/>
      <c r="I15" s="1"/>
    </row>
    <row r="16" spans="1:12" x14ac:dyDescent="0.25">
      <c r="A16" s="11" t="s">
        <v>35</v>
      </c>
      <c r="B16" s="19">
        <v>22</v>
      </c>
      <c r="C16" s="73">
        <v>0</v>
      </c>
      <c r="D16" s="19">
        <v>302</v>
      </c>
      <c r="E16" s="73">
        <v>52390</v>
      </c>
      <c r="F16" s="12">
        <f t="shared" si="0"/>
        <v>17247.682119205299</v>
      </c>
      <c r="G16" s="1"/>
      <c r="H16" s="1"/>
      <c r="I16" s="1"/>
    </row>
    <row r="17" spans="1:9" x14ac:dyDescent="0.25">
      <c r="A17" s="9" t="s">
        <v>144</v>
      </c>
      <c r="B17" s="18">
        <v>9304</v>
      </c>
      <c r="C17" s="72">
        <v>537</v>
      </c>
      <c r="D17" s="18">
        <v>90157</v>
      </c>
      <c r="E17" s="72">
        <v>115250.98000000001</v>
      </c>
      <c r="F17" s="10">
        <f t="shared" si="0"/>
        <v>27.833645751300523</v>
      </c>
      <c r="G17" s="1"/>
      <c r="H17" s="1"/>
      <c r="I17" s="1"/>
    </row>
    <row r="18" spans="1:9" x14ac:dyDescent="0.25">
      <c r="A18" s="11" t="s">
        <v>36</v>
      </c>
      <c r="B18" s="19">
        <v>0</v>
      </c>
      <c r="C18" s="73">
        <v>113</v>
      </c>
      <c r="D18" s="19">
        <v>1675</v>
      </c>
      <c r="E18" s="73">
        <v>412</v>
      </c>
      <c r="F18" s="12">
        <f t="shared" si="0"/>
        <v>-75.402985074626869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72">
        <v>0</v>
      </c>
      <c r="D19" s="18">
        <v>19325.350000000002</v>
      </c>
      <c r="E19" s="72">
        <v>32309.980000000003</v>
      </c>
      <c r="F19" s="17">
        <f t="shared" si="0"/>
        <v>67.189623991286055</v>
      </c>
      <c r="G19" s="1"/>
      <c r="H19" s="1"/>
      <c r="I19" s="1"/>
    </row>
    <row r="20" spans="1:9" x14ac:dyDescent="0.25">
      <c r="A20" s="11" t="s">
        <v>145</v>
      </c>
      <c r="B20" s="19">
        <v>7492</v>
      </c>
      <c r="C20" s="73">
        <v>171817</v>
      </c>
      <c r="D20" s="19">
        <v>152751</v>
      </c>
      <c r="E20" s="73">
        <v>896128</v>
      </c>
      <c r="F20" s="12">
        <f t="shared" si="0"/>
        <v>486.65933447244208</v>
      </c>
      <c r="G20" s="1"/>
      <c r="H20" s="1"/>
      <c r="I20" s="1"/>
    </row>
    <row r="21" spans="1:9" x14ac:dyDescent="0.25">
      <c r="A21" s="9" t="s">
        <v>38</v>
      </c>
      <c r="B21" s="18">
        <v>468026</v>
      </c>
      <c r="C21" s="72">
        <v>158948</v>
      </c>
      <c r="D21" s="18">
        <v>4579905.5299999993</v>
      </c>
      <c r="E21" s="72">
        <v>3465484</v>
      </c>
      <c r="F21" s="10">
        <f t="shared" si="0"/>
        <v>-24.332849721465749</v>
      </c>
      <c r="G21" s="1"/>
      <c r="H21" s="1"/>
      <c r="I21" s="1"/>
    </row>
    <row r="22" spans="1:9" x14ac:dyDescent="0.25">
      <c r="A22" s="11" t="s">
        <v>59</v>
      </c>
      <c r="B22" s="19">
        <v>1053407</v>
      </c>
      <c r="C22" s="73">
        <v>977718</v>
      </c>
      <c r="D22" s="19">
        <v>11013891</v>
      </c>
      <c r="E22" s="73">
        <v>10934459.98</v>
      </c>
      <c r="F22" s="12">
        <f t="shared" si="0"/>
        <v>-0.72118945066733886</v>
      </c>
      <c r="G22" s="1"/>
      <c r="H22" s="1"/>
      <c r="I22" s="1"/>
    </row>
    <row r="23" spans="1:9" x14ac:dyDescent="0.25">
      <c r="A23" s="9" t="s">
        <v>146</v>
      </c>
      <c r="B23" s="18">
        <v>171945</v>
      </c>
      <c r="C23" s="72">
        <v>82998</v>
      </c>
      <c r="D23" s="18">
        <v>567839.46</v>
      </c>
      <c r="E23" s="72">
        <v>1004496</v>
      </c>
      <c r="F23" s="10">
        <f t="shared" si="0"/>
        <v>76.897885891903343</v>
      </c>
      <c r="G23" s="1"/>
      <c r="H23" s="1"/>
      <c r="I23" s="1"/>
    </row>
    <row r="24" spans="1:9" x14ac:dyDescent="0.25">
      <c r="A24" s="11" t="s">
        <v>148</v>
      </c>
      <c r="B24" s="19">
        <v>544</v>
      </c>
      <c r="C24" s="73">
        <v>1290</v>
      </c>
      <c r="D24" s="19">
        <v>43407</v>
      </c>
      <c r="E24" s="73">
        <v>33611</v>
      </c>
      <c r="F24" s="12">
        <f t="shared" si="0"/>
        <v>-22.567788605524456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72">
        <v>0</v>
      </c>
      <c r="D25" s="18">
        <v>0</v>
      </c>
      <c r="E25" s="72">
        <v>0</v>
      </c>
      <c r="F25" s="17" t="e">
        <f t="shared" si="0"/>
        <v>#DIV/0!</v>
      </c>
      <c r="G25" s="1"/>
      <c r="H25" s="1"/>
      <c r="I25" s="1"/>
    </row>
    <row r="26" spans="1:9" x14ac:dyDescent="0.25">
      <c r="A26" s="11" t="s">
        <v>40</v>
      </c>
      <c r="B26" s="19">
        <v>0</v>
      </c>
      <c r="C26" s="73">
        <v>0</v>
      </c>
      <c r="D26" s="19">
        <v>0</v>
      </c>
      <c r="E26" s="73">
        <v>1471</v>
      </c>
      <c r="F26" s="12" t="e">
        <f t="shared" si="0"/>
        <v>#DIV/0!</v>
      </c>
      <c r="G26" s="1"/>
      <c r="H26" s="1"/>
      <c r="I26" s="1"/>
    </row>
    <row r="27" spans="1:9" x14ac:dyDescent="0.25">
      <c r="A27" s="9" t="s">
        <v>41</v>
      </c>
      <c r="B27" s="18">
        <v>294</v>
      </c>
      <c r="C27" s="72">
        <v>3623</v>
      </c>
      <c r="D27" s="18">
        <v>11820</v>
      </c>
      <c r="E27" s="72">
        <v>30544</v>
      </c>
      <c r="F27" s="10">
        <f t="shared" si="0"/>
        <v>158.40947546531305</v>
      </c>
      <c r="G27" s="1"/>
      <c r="H27" s="1"/>
      <c r="I27" s="1"/>
    </row>
    <row r="28" spans="1:9" x14ac:dyDescent="0.25">
      <c r="A28" s="11" t="s">
        <v>42</v>
      </c>
      <c r="B28" s="19">
        <v>6654</v>
      </c>
      <c r="C28" s="73">
        <v>69928</v>
      </c>
      <c r="D28" s="19">
        <v>529094</v>
      </c>
      <c r="E28" s="73">
        <v>236088</v>
      </c>
      <c r="F28" s="12">
        <f t="shared" si="0"/>
        <v>-55.378817374606406</v>
      </c>
      <c r="G28" s="1"/>
      <c r="H28" s="1"/>
      <c r="I28" s="1"/>
    </row>
    <row r="29" spans="1:9" x14ac:dyDescent="0.25">
      <c r="A29" s="9" t="s">
        <v>43</v>
      </c>
      <c r="B29" s="18">
        <v>36</v>
      </c>
      <c r="C29" s="72">
        <v>57</v>
      </c>
      <c r="D29" s="18">
        <v>12165</v>
      </c>
      <c r="E29" s="72">
        <v>40565.979999999996</v>
      </c>
      <c r="F29" s="10">
        <f t="shared" si="0"/>
        <v>233.46469379367034</v>
      </c>
      <c r="G29" s="1"/>
      <c r="H29" s="1"/>
      <c r="I29" s="1"/>
    </row>
    <row r="30" spans="1:9" x14ac:dyDescent="0.25">
      <c r="A30" s="11" t="s">
        <v>44</v>
      </c>
      <c r="B30" s="19">
        <v>0</v>
      </c>
      <c r="C30" s="73">
        <v>0</v>
      </c>
      <c r="D30" s="19">
        <v>0</v>
      </c>
      <c r="E30" s="73">
        <v>0</v>
      </c>
      <c r="F30" s="16" t="e">
        <f t="shared" si="0"/>
        <v>#DIV/0!</v>
      </c>
      <c r="G30" s="1"/>
      <c r="H30" s="1"/>
      <c r="I30" s="1"/>
    </row>
    <row r="31" spans="1:9" x14ac:dyDescent="0.25">
      <c r="A31" s="9" t="s">
        <v>45</v>
      </c>
      <c r="B31" s="18">
        <v>392320</v>
      </c>
      <c r="C31" s="72">
        <v>198213</v>
      </c>
      <c r="D31" s="18">
        <v>2668018.5049999999</v>
      </c>
      <c r="E31" s="72">
        <v>3170265.2180000003</v>
      </c>
      <c r="F31" s="10">
        <f t="shared" si="0"/>
        <v>18.824708751411009</v>
      </c>
      <c r="G31" s="1"/>
      <c r="H31" s="1"/>
      <c r="I31" s="1"/>
    </row>
    <row r="32" spans="1:9" x14ac:dyDescent="0.25">
      <c r="A32" s="11" t="s">
        <v>46</v>
      </c>
      <c r="B32" s="19">
        <v>3161646</v>
      </c>
      <c r="C32" s="73">
        <v>2875627</v>
      </c>
      <c r="D32" s="19">
        <v>35313050</v>
      </c>
      <c r="E32" s="73">
        <v>36707918</v>
      </c>
      <c r="F32" s="12">
        <f t="shared" si="0"/>
        <v>3.9500071503311034</v>
      </c>
      <c r="G32" s="1"/>
      <c r="H32" s="1"/>
      <c r="I32" s="1"/>
    </row>
    <row r="33" spans="1:9" x14ac:dyDescent="0.25">
      <c r="A33" s="9" t="s">
        <v>47</v>
      </c>
      <c r="B33" s="18">
        <v>20936</v>
      </c>
      <c r="C33" s="72">
        <v>16393</v>
      </c>
      <c r="D33" s="18">
        <v>244720.30000000013</v>
      </c>
      <c r="E33" s="72">
        <v>243326.97999999998</v>
      </c>
      <c r="F33" s="10">
        <f t="shared" si="0"/>
        <v>-0.56935203168684723</v>
      </c>
      <c r="G33" s="1"/>
      <c r="H33" s="1"/>
      <c r="I33" s="1"/>
    </row>
    <row r="34" spans="1:9" x14ac:dyDescent="0.25">
      <c r="A34" s="11" t="s">
        <v>147</v>
      </c>
      <c r="B34" s="19">
        <v>50</v>
      </c>
      <c r="C34" s="73">
        <v>0</v>
      </c>
      <c r="D34" s="19">
        <v>178</v>
      </c>
      <c r="E34" s="73">
        <v>2202</v>
      </c>
      <c r="F34" s="12">
        <f t="shared" si="0"/>
        <v>1137.0786516853932</v>
      </c>
      <c r="G34" s="1"/>
      <c r="H34" s="1"/>
      <c r="I34" s="1"/>
    </row>
    <row r="35" spans="1:9" x14ac:dyDescent="0.25">
      <c r="A35" s="13" t="s">
        <v>48</v>
      </c>
      <c r="B35" s="14">
        <f>SUM(B7:B34)</f>
        <v>13091845</v>
      </c>
      <c r="C35" s="76">
        <v>11957820</v>
      </c>
      <c r="D35" s="14">
        <f t="shared" ref="D35:E35" si="1">SUM(D7:D34)</f>
        <v>148087520.77633333</v>
      </c>
      <c r="E35" s="14">
        <f t="shared" si="1"/>
        <v>154656062.25633287</v>
      </c>
      <c r="F35" s="15">
        <f t="shared" ref="F35" si="2">((E35*100)/D35)-100</f>
        <v>4.4355806927988652</v>
      </c>
      <c r="G35" s="1"/>
      <c r="H35" s="1"/>
      <c r="I35" s="1"/>
    </row>
    <row r="36" spans="1:9" x14ac:dyDescent="0.25">
      <c r="A36" s="47" t="s">
        <v>102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42793</v>
      </c>
      <c r="C39" s="25">
        <f t="shared" si="4"/>
        <v>14482</v>
      </c>
      <c r="D39" s="25">
        <f>_xlfn.RANK.EQ(B39,$B$39:$B$66)+COUNTIF($B$39:$B$66,B39)-1</f>
        <v>14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73685756.974999562</v>
      </c>
      <c r="G39" s="24">
        <f>LOOKUP(E39,$A$39:$A$66,$C$39:$C$66)</f>
        <v>69737889.680000007</v>
      </c>
    </row>
    <row r="40" spans="1:9" x14ac:dyDescent="0.25">
      <c r="A40" s="24" t="str">
        <f t="shared" si="5"/>
        <v>ALICANTE</v>
      </c>
      <c r="B40" s="25">
        <f t="shared" si="3"/>
        <v>6794.24</v>
      </c>
      <c r="C40" s="25">
        <f t="shared" si="4"/>
        <v>11333.599999999999</v>
      </c>
      <c r="D40" s="25">
        <f t="shared" ref="D40:D66" si="7">_xlfn.RANK.EQ(B40,$B$39:$B$66)+COUNTIF($B$39:$B$66,B40)-1</f>
        <v>21</v>
      </c>
      <c r="E40" s="24" t="str">
        <f t="shared" si="6"/>
        <v>VALENCIA</v>
      </c>
      <c r="F40" s="24">
        <f t="shared" ref="F40:F55" si="8">LOOKUP(E40,$A$39:$A$66,$B$39:$B$66)</f>
        <v>36707918</v>
      </c>
      <c r="G40" s="24">
        <f t="shared" ref="G40:G66" si="9">LOOKUP(E40,$A$39:$A$66,$C$39:$C$66)</f>
        <v>35313050</v>
      </c>
    </row>
    <row r="41" spans="1:9" x14ac:dyDescent="0.25">
      <c r="A41" s="24" t="str">
        <f t="shared" si="5"/>
        <v>ALMERÍA</v>
      </c>
      <c r="B41" s="25">
        <f t="shared" si="3"/>
        <v>364</v>
      </c>
      <c r="C41" s="25">
        <f t="shared" si="4"/>
        <v>0</v>
      </c>
      <c r="D41" s="25">
        <f t="shared" si="7"/>
        <v>26</v>
      </c>
      <c r="E41" s="24" t="str">
        <f t="shared" si="6"/>
        <v>BARCELONA</v>
      </c>
      <c r="F41" s="24">
        <f t="shared" si="8"/>
        <v>22513485.963333301</v>
      </c>
      <c r="G41" s="24">
        <f t="shared" si="9"/>
        <v>22325353.351333339</v>
      </c>
    </row>
    <row r="42" spans="1:9" x14ac:dyDescent="0.25">
      <c r="A42" s="24" t="str">
        <f t="shared" si="5"/>
        <v>AVILÉS</v>
      </c>
      <c r="B42" s="25">
        <f t="shared" si="3"/>
        <v>24061</v>
      </c>
      <c r="C42" s="25">
        <f t="shared" si="4"/>
        <v>52007</v>
      </c>
      <c r="D42" s="25">
        <f t="shared" si="7"/>
        <v>20</v>
      </c>
      <c r="E42" s="24" t="str">
        <f t="shared" si="6"/>
        <v>LAS PALMAS</v>
      </c>
      <c r="F42" s="24">
        <f t="shared" si="8"/>
        <v>10934459.98</v>
      </c>
      <c r="G42" s="24">
        <f t="shared" si="9"/>
        <v>11013891</v>
      </c>
    </row>
    <row r="43" spans="1:9" x14ac:dyDescent="0.25">
      <c r="A43" s="24" t="str">
        <f t="shared" si="5"/>
        <v>BAHÍA DE ALGECIRAS</v>
      </c>
      <c r="B43" s="25">
        <f t="shared" si="3"/>
        <v>73685756.974999562</v>
      </c>
      <c r="C43" s="25">
        <f t="shared" si="4"/>
        <v>69737889.680000007</v>
      </c>
      <c r="D43" s="25">
        <f t="shared" si="7"/>
        <v>1</v>
      </c>
      <c r="E43" s="24" t="str">
        <f t="shared" si="6"/>
        <v>HUELVA</v>
      </c>
      <c r="F43" s="24">
        <f t="shared" si="8"/>
        <v>3465484</v>
      </c>
      <c r="G43" s="24">
        <f t="shared" si="9"/>
        <v>4579905.5299999993</v>
      </c>
    </row>
    <row r="44" spans="1:9" x14ac:dyDescent="0.25">
      <c r="A44" s="24" t="str">
        <f t="shared" si="5"/>
        <v>BAHÍA DE CÁDIZ</v>
      </c>
      <c r="B44" s="25">
        <f t="shared" si="3"/>
        <v>1383033.98</v>
      </c>
      <c r="C44" s="25">
        <f t="shared" si="4"/>
        <v>665863</v>
      </c>
      <c r="D44" s="25">
        <f t="shared" si="7"/>
        <v>7</v>
      </c>
      <c r="E44" s="24" t="str">
        <f t="shared" si="6"/>
        <v>TARRAGONA</v>
      </c>
      <c r="F44" s="24">
        <f t="shared" si="8"/>
        <v>3170265.2180000003</v>
      </c>
      <c r="G44" s="24">
        <f t="shared" si="9"/>
        <v>2668018.5049999999</v>
      </c>
    </row>
    <row r="45" spans="1:9" x14ac:dyDescent="0.25">
      <c r="A45" s="24" t="str">
        <f t="shared" si="5"/>
        <v>BALEARES</v>
      </c>
      <c r="B45" s="25">
        <f t="shared" si="3"/>
        <v>5785.98</v>
      </c>
      <c r="C45" s="25">
        <f t="shared" si="4"/>
        <v>6069</v>
      </c>
      <c r="D45" s="25">
        <f t="shared" si="7"/>
        <v>22</v>
      </c>
      <c r="E45" s="24" t="str">
        <f t="shared" si="6"/>
        <v>BAHÍA DE CÁDIZ</v>
      </c>
      <c r="F45" s="24">
        <f t="shared" si="8"/>
        <v>1383033.98</v>
      </c>
      <c r="G45" s="24">
        <f t="shared" si="9"/>
        <v>665863</v>
      </c>
    </row>
    <row r="46" spans="1:9" x14ac:dyDescent="0.25">
      <c r="A46" s="24" t="str">
        <f t="shared" si="5"/>
        <v>BARCELONA</v>
      </c>
      <c r="B46" s="25">
        <f t="shared" si="3"/>
        <v>22513485.963333301</v>
      </c>
      <c r="C46" s="25">
        <f t="shared" si="4"/>
        <v>22325353.351333339</v>
      </c>
      <c r="D46" s="25">
        <f t="shared" si="7"/>
        <v>3</v>
      </c>
      <c r="E46" s="24" t="str">
        <f t="shared" si="6"/>
        <v>MÁLAGA</v>
      </c>
      <c r="F46" s="24">
        <f t="shared" si="8"/>
        <v>1004496</v>
      </c>
      <c r="G46" s="24">
        <f t="shared" si="9"/>
        <v>567839.46</v>
      </c>
    </row>
    <row r="47" spans="1:9" x14ac:dyDescent="0.25">
      <c r="A47" s="24" t="str">
        <f t="shared" si="5"/>
        <v>BILBAO</v>
      </c>
      <c r="B47" s="25">
        <f t="shared" si="3"/>
        <v>27064</v>
      </c>
      <c r="C47" s="25">
        <f t="shared" si="4"/>
        <v>26224</v>
      </c>
      <c r="D47" s="25">
        <f t="shared" si="7"/>
        <v>19</v>
      </c>
      <c r="E47" s="24" t="str">
        <f t="shared" si="6"/>
        <v>GIJÓN</v>
      </c>
      <c r="F47" s="24">
        <f t="shared" si="8"/>
        <v>896128</v>
      </c>
      <c r="G47" s="24">
        <f t="shared" si="9"/>
        <v>152751</v>
      </c>
    </row>
    <row r="48" spans="1:9" x14ac:dyDescent="0.25">
      <c r="A48" s="24" t="str">
        <f t="shared" si="5"/>
        <v>CARTAGENA</v>
      </c>
      <c r="B48" s="25">
        <f t="shared" si="3"/>
        <v>52390</v>
      </c>
      <c r="C48" s="25">
        <f t="shared" si="4"/>
        <v>302</v>
      </c>
      <c r="D48" s="25">
        <f t="shared" si="7"/>
        <v>13</v>
      </c>
      <c r="E48" s="24" t="str">
        <f t="shared" si="6"/>
        <v>VIGO</v>
      </c>
      <c r="F48" s="24">
        <f t="shared" si="8"/>
        <v>243326.97999999998</v>
      </c>
      <c r="G48" s="24">
        <f t="shared" si="9"/>
        <v>244720.30000000013</v>
      </c>
    </row>
    <row r="49" spans="1:7" x14ac:dyDescent="0.25">
      <c r="A49" s="24" t="str">
        <f t="shared" si="5"/>
        <v>CASTELLÓN</v>
      </c>
      <c r="B49" s="25">
        <f t="shared" si="3"/>
        <v>115250.98000000001</v>
      </c>
      <c r="C49" s="25">
        <f t="shared" si="4"/>
        <v>90157</v>
      </c>
      <c r="D49" s="25">
        <f t="shared" si="7"/>
        <v>12</v>
      </c>
      <c r="E49" s="24" t="str">
        <f t="shared" si="6"/>
        <v>SANTA CRUZ DE TENERIFE</v>
      </c>
      <c r="F49" s="24">
        <f t="shared" si="8"/>
        <v>236088</v>
      </c>
      <c r="G49" s="24">
        <f t="shared" si="9"/>
        <v>529094</v>
      </c>
    </row>
    <row r="50" spans="1:7" x14ac:dyDescent="0.25">
      <c r="A50" s="24" t="str">
        <f t="shared" si="5"/>
        <v>CEUTA</v>
      </c>
      <c r="B50" s="25">
        <f t="shared" si="3"/>
        <v>412</v>
      </c>
      <c r="C50" s="25">
        <f t="shared" si="4"/>
        <v>1675</v>
      </c>
      <c r="D50" s="25">
        <f t="shared" si="7"/>
        <v>25</v>
      </c>
      <c r="E50" s="24" t="str">
        <f t="shared" si="6"/>
        <v>CASTELLÓN</v>
      </c>
      <c r="F50" s="24">
        <f t="shared" si="8"/>
        <v>115250.98000000001</v>
      </c>
      <c r="G50" s="24">
        <f t="shared" si="9"/>
        <v>90157</v>
      </c>
    </row>
    <row r="51" spans="1:7" x14ac:dyDescent="0.25">
      <c r="A51" s="24" t="str">
        <f t="shared" si="5"/>
        <v>FERROL-SAN CIBRAO</v>
      </c>
      <c r="B51" s="25">
        <f t="shared" si="3"/>
        <v>32309.980000000003</v>
      </c>
      <c r="C51" s="25">
        <f t="shared" si="4"/>
        <v>19325.350000000002</v>
      </c>
      <c r="D51" s="25">
        <f t="shared" si="7"/>
        <v>17</v>
      </c>
      <c r="E51" s="24" t="str">
        <f t="shared" si="6"/>
        <v>CARTAGENA</v>
      </c>
      <c r="F51" s="24">
        <f t="shared" si="8"/>
        <v>52390</v>
      </c>
      <c r="G51" s="24">
        <f t="shared" si="9"/>
        <v>302</v>
      </c>
    </row>
    <row r="52" spans="1:7" x14ac:dyDescent="0.25">
      <c r="A52" s="24" t="str">
        <f t="shared" si="5"/>
        <v>GIJÓN</v>
      </c>
      <c r="B52" s="25">
        <f t="shared" si="3"/>
        <v>896128</v>
      </c>
      <c r="C52" s="25">
        <f t="shared" si="4"/>
        <v>152751</v>
      </c>
      <c r="D52" s="25">
        <f t="shared" si="7"/>
        <v>9</v>
      </c>
      <c r="E52" s="24" t="str">
        <f t="shared" si="6"/>
        <v>A CORUÑA</v>
      </c>
      <c r="F52" s="24">
        <f t="shared" si="8"/>
        <v>42793</v>
      </c>
      <c r="G52" s="24">
        <f t="shared" si="9"/>
        <v>14482</v>
      </c>
    </row>
    <row r="53" spans="1:7" x14ac:dyDescent="0.25">
      <c r="A53" s="24" t="str">
        <f t="shared" si="5"/>
        <v>HUELVA</v>
      </c>
      <c r="B53" s="25">
        <f t="shared" si="3"/>
        <v>3465484</v>
      </c>
      <c r="C53" s="25">
        <f t="shared" si="4"/>
        <v>4579905.5299999993</v>
      </c>
      <c r="D53" s="25">
        <f t="shared" si="7"/>
        <v>5</v>
      </c>
      <c r="E53" s="24" t="str">
        <f t="shared" si="6"/>
        <v>SANTANDER</v>
      </c>
      <c r="F53" s="24">
        <f t="shared" si="8"/>
        <v>40565.979999999996</v>
      </c>
      <c r="G53" s="24">
        <f t="shared" si="9"/>
        <v>12165</v>
      </c>
    </row>
    <row r="54" spans="1:7" x14ac:dyDescent="0.25">
      <c r="A54" s="24" t="str">
        <f t="shared" si="5"/>
        <v>LAS PALMAS</v>
      </c>
      <c r="B54" s="25">
        <f t="shared" si="3"/>
        <v>10934459.98</v>
      </c>
      <c r="C54" s="25">
        <f t="shared" si="4"/>
        <v>11013891</v>
      </c>
      <c r="D54" s="25">
        <f t="shared" si="7"/>
        <v>4</v>
      </c>
      <c r="E54" s="24" t="str">
        <f t="shared" si="6"/>
        <v>MARÍN Y RÍA DE PONTEVEDRA</v>
      </c>
      <c r="F54" s="24">
        <f t="shared" si="8"/>
        <v>33611</v>
      </c>
      <c r="G54" s="24">
        <f t="shared" si="9"/>
        <v>43407</v>
      </c>
    </row>
    <row r="55" spans="1:7" x14ac:dyDescent="0.25">
      <c r="A55" s="24" t="str">
        <f t="shared" si="5"/>
        <v>MÁLAGA</v>
      </c>
      <c r="B55" s="25">
        <f t="shared" si="3"/>
        <v>1004496</v>
      </c>
      <c r="C55" s="25">
        <f t="shared" si="4"/>
        <v>567839.46</v>
      </c>
      <c r="D55" s="25">
        <f t="shared" si="7"/>
        <v>8</v>
      </c>
      <c r="E55" s="24" t="str">
        <f t="shared" si="6"/>
        <v>FERROL-SAN CIBRAO</v>
      </c>
      <c r="F55" s="24">
        <f t="shared" si="8"/>
        <v>32309.980000000003</v>
      </c>
      <c r="G55" s="24">
        <f t="shared" si="9"/>
        <v>19325.350000000002</v>
      </c>
    </row>
    <row r="56" spans="1:7" x14ac:dyDescent="0.25">
      <c r="A56" s="24" t="str">
        <f t="shared" si="5"/>
        <v>MARÍN Y RÍA DE PONTEVEDRA</v>
      </c>
      <c r="B56" s="25">
        <f t="shared" si="3"/>
        <v>33611</v>
      </c>
      <c r="C56" s="25">
        <f t="shared" si="4"/>
        <v>43407</v>
      </c>
      <c r="D56" s="25">
        <f t="shared" si="7"/>
        <v>16</v>
      </c>
      <c r="E56" s="24" t="str">
        <f t="shared" si="6"/>
        <v>PASAIA</v>
      </c>
      <c r="F56" s="24">
        <f t="shared" ref="F56:F66" si="10">LOOKUP(E56,$A$39:$A$66,$B$39:$B$66)</f>
        <v>30544</v>
      </c>
      <c r="G56" s="24">
        <f t="shared" si="9"/>
        <v>11820</v>
      </c>
    </row>
    <row r="57" spans="1:7" x14ac:dyDescent="0.25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str">
        <f t="shared" si="6"/>
        <v>BILBAO</v>
      </c>
      <c r="F57" s="24">
        <f t="shared" si="10"/>
        <v>27064</v>
      </c>
      <c r="G57" s="24">
        <f t="shared" si="9"/>
        <v>26224</v>
      </c>
    </row>
    <row r="58" spans="1:7" x14ac:dyDescent="0.25">
      <c r="A58" s="24" t="str">
        <f t="shared" si="5"/>
        <v>MOTRIL</v>
      </c>
      <c r="B58" s="25">
        <f t="shared" si="3"/>
        <v>1471</v>
      </c>
      <c r="C58" s="25">
        <f t="shared" si="4"/>
        <v>0</v>
      </c>
      <c r="D58" s="25">
        <f t="shared" si="7"/>
        <v>24</v>
      </c>
      <c r="E58" s="24" t="str">
        <f t="shared" si="6"/>
        <v>AVILÉS</v>
      </c>
      <c r="F58" s="24">
        <f t="shared" si="10"/>
        <v>24061</v>
      </c>
      <c r="G58" s="24">
        <f t="shared" si="9"/>
        <v>52007</v>
      </c>
    </row>
    <row r="59" spans="1:7" x14ac:dyDescent="0.25">
      <c r="A59" s="24" t="str">
        <f t="shared" si="5"/>
        <v>PASAIA</v>
      </c>
      <c r="B59" s="25">
        <f t="shared" si="3"/>
        <v>30544</v>
      </c>
      <c r="C59" s="25">
        <f t="shared" si="4"/>
        <v>11820</v>
      </c>
      <c r="D59" s="25">
        <f t="shared" si="7"/>
        <v>18</v>
      </c>
      <c r="E59" s="24" t="str">
        <f t="shared" si="6"/>
        <v>ALICANTE</v>
      </c>
      <c r="F59" s="24">
        <f t="shared" si="10"/>
        <v>6794.24</v>
      </c>
      <c r="G59" s="24">
        <f t="shared" si="9"/>
        <v>11333.599999999999</v>
      </c>
    </row>
    <row r="60" spans="1:7" x14ac:dyDescent="0.25">
      <c r="A60" s="24" t="str">
        <f t="shared" si="5"/>
        <v>SANTA CRUZ DE TENERIFE</v>
      </c>
      <c r="B60" s="25">
        <f t="shared" si="3"/>
        <v>236088</v>
      </c>
      <c r="C60" s="25">
        <f t="shared" si="4"/>
        <v>529094</v>
      </c>
      <c r="D60" s="25">
        <f t="shared" si="7"/>
        <v>11</v>
      </c>
      <c r="E60" s="24" t="str">
        <f t="shared" si="6"/>
        <v>BALEARES</v>
      </c>
      <c r="F60" s="24">
        <f t="shared" si="10"/>
        <v>5785.98</v>
      </c>
      <c r="G60" s="24">
        <f t="shared" si="9"/>
        <v>6069</v>
      </c>
    </row>
    <row r="61" spans="1:7" x14ac:dyDescent="0.25">
      <c r="A61" s="24" t="str">
        <f t="shared" si="5"/>
        <v>SANTANDER</v>
      </c>
      <c r="B61" s="25">
        <f t="shared" si="3"/>
        <v>40565.979999999996</v>
      </c>
      <c r="C61" s="25">
        <f t="shared" si="4"/>
        <v>12165</v>
      </c>
      <c r="D61" s="25">
        <f t="shared" si="7"/>
        <v>15</v>
      </c>
      <c r="E61" s="24" t="str">
        <f t="shared" si="6"/>
        <v>VILAGARCÍA</v>
      </c>
      <c r="F61" s="24">
        <f t="shared" si="10"/>
        <v>2202</v>
      </c>
      <c r="G61" s="24">
        <f t="shared" si="9"/>
        <v>178</v>
      </c>
    </row>
    <row r="62" spans="1:7" x14ac:dyDescent="0.25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str">
        <f t="shared" si="6"/>
        <v>MOTRIL</v>
      </c>
      <c r="F62" s="24">
        <f t="shared" si="10"/>
        <v>1471</v>
      </c>
      <c r="G62" s="24">
        <f t="shared" si="9"/>
        <v>0</v>
      </c>
    </row>
    <row r="63" spans="1:7" x14ac:dyDescent="0.25">
      <c r="A63" s="24" t="str">
        <f t="shared" si="5"/>
        <v>TARRAGONA</v>
      </c>
      <c r="B63" s="25">
        <f t="shared" si="3"/>
        <v>3170265.2180000003</v>
      </c>
      <c r="C63" s="25">
        <f t="shared" si="4"/>
        <v>2668018.5049999999</v>
      </c>
      <c r="D63" s="25">
        <f t="shared" si="7"/>
        <v>6</v>
      </c>
      <c r="E63" s="24" t="str">
        <f t="shared" si="6"/>
        <v>CEUTA</v>
      </c>
      <c r="F63" s="24">
        <f t="shared" si="10"/>
        <v>412</v>
      </c>
      <c r="G63" s="24">
        <f t="shared" si="9"/>
        <v>1675</v>
      </c>
    </row>
    <row r="64" spans="1:7" x14ac:dyDescent="0.25">
      <c r="A64" s="24" t="str">
        <f t="shared" si="5"/>
        <v>VALENCIA</v>
      </c>
      <c r="B64" s="25">
        <f t="shared" si="3"/>
        <v>36707918</v>
      </c>
      <c r="C64" s="25">
        <f t="shared" si="4"/>
        <v>35313050</v>
      </c>
      <c r="D64" s="25">
        <f t="shared" si="7"/>
        <v>2</v>
      </c>
      <c r="E64" s="24" t="str">
        <f t="shared" si="6"/>
        <v>ALMERÍA</v>
      </c>
      <c r="F64" s="24">
        <f t="shared" si="10"/>
        <v>364</v>
      </c>
      <c r="G64" s="24">
        <f t="shared" si="9"/>
        <v>0</v>
      </c>
    </row>
    <row r="65" spans="1:7" x14ac:dyDescent="0.25">
      <c r="A65" s="24" t="str">
        <f t="shared" si="5"/>
        <v>VIGO</v>
      </c>
      <c r="B65" s="25">
        <f t="shared" si="3"/>
        <v>243326.97999999998</v>
      </c>
      <c r="C65" s="25">
        <f t="shared" si="4"/>
        <v>244720.30000000013</v>
      </c>
      <c r="D65" s="25">
        <f t="shared" si="7"/>
        <v>10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2202</v>
      </c>
      <c r="C66" s="25">
        <f t="shared" si="4"/>
        <v>178</v>
      </c>
      <c r="D66" s="25">
        <f t="shared" si="7"/>
        <v>23</v>
      </c>
      <c r="E66" s="24" t="str">
        <f t="shared" si="6"/>
        <v>MELILLA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119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0</v>
      </c>
      <c r="C7" s="18">
        <v>0</v>
      </c>
      <c r="D7" s="18">
        <v>0</v>
      </c>
      <c r="E7" s="18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31</v>
      </c>
      <c r="B8" s="19">
        <v>1433</v>
      </c>
      <c r="C8" s="19">
        <v>0</v>
      </c>
      <c r="D8" s="19">
        <v>11333.6</v>
      </c>
      <c r="E8" s="19">
        <v>6794.24</v>
      </c>
      <c r="F8" s="12">
        <f t="shared" ref="F8:F34" si="0">((E8*100)/D8)-100</f>
        <v>-40.052234065080825</v>
      </c>
      <c r="G8" s="1"/>
      <c r="H8" s="1"/>
      <c r="I8" s="1"/>
    </row>
    <row r="9" spans="1:12" x14ac:dyDescent="0.25">
      <c r="A9" s="9" t="s">
        <v>139</v>
      </c>
      <c r="B9" s="18">
        <v>0</v>
      </c>
      <c r="C9" s="18">
        <v>6</v>
      </c>
      <c r="D9" s="18">
        <v>0</v>
      </c>
      <c r="E9" s="18">
        <v>364</v>
      </c>
      <c r="F9" s="17" t="e">
        <f t="shared" si="0"/>
        <v>#DIV/0!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0</v>
      </c>
      <c r="E10" s="19">
        <v>0</v>
      </c>
      <c r="F10" s="12" t="e">
        <f t="shared" si="0"/>
        <v>#DIV/0!</v>
      </c>
      <c r="G10" s="1"/>
      <c r="H10" s="1"/>
      <c r="I10" s="1"/>
    </row>
    <row r="11" spans="1:12" x14ac:dyDescent="0.25">
      <c r="A11" s="9" t="s">
        <v>142</v>
      </c>
      <c r="B11" s="18">
        <v>4345279</v>
      </c>
      <c r="C11" s="18">
        <v>4484454</v>
      </c>
      <c r="D11" s="18">
        <v>55288010.789999999</v>
      </c>
      <c r="E11" s="18">
        <v>58429317.935999565</v>
      </c>
      <c r="F11" s="17">
        <f t="shared" si="0"/>
        <v>5.6817148982465113</v>
      </c>
      <c r="G11" s="1"/>
      <c r="H11" s="1"/>
      <c r="I11" s="1"/>
    </row>
    <row r="12" spans="1:12" x14ac:dyDescent="0.25">
      <c r="A12" s="11" t="s">
        <v>143</v>
      </c>
      <c r="B12" s="19">
        <v>0</v>
      </c>
      <c r="C12" s="19">
        <v>0</v>
      </c>
      <c r="D12" s="19">
        <v>6582</v>
      </c>
      <c r="E12" s="19">
        <v>1724.49</v>
      </c>
      <c r="F12" s="12">
        <f t="shared" si="0"/>
        <v>-73.799908842297171</v>
      </c>
      <c r="G12" s="1"/>
      <c r="H12" s="1"/>
      <c r="I12" s="1"/>
    </row>
    <row r="13" spans="1:12" x14ac:dyDescent="0.25">
      <c r="A13" s="9" t="s">
        <v>32</v>
      </c>
      <c r="B13" s="18">
        <v>0</v>
      </c>
      <c r="C13" s="18">
        <v>0</v>
      </c>
      <c r="D13" s="18">
        <v>179.2</v>
      </c>
      <c r="E13" s="18">
        <v>118.49</v>
      </c>
      <c r="F13" s="10">
        <f t="shared" si="0"/>
        <v>-33.878348214285708</v>
      </c>
      <c r="G13" s="1"/>
      <c r="H13" s="1"/>
      <c r="I13" s="1"/>
    </row>
    <row r="14" spans="1:12" x14ac:dyDescent="0.25">
      <c r="A14" s="11" t="s">
        <v>33</v>
      </c>
      <c r="B14" s="19">
        <v>1459589</v>
      </c>
      <c r="C14" s="19">
        <v>1177849</v>
      </c>
      <c r="D14" s="19">
        <v>16642509.282333329</v>
      </c>
      <c r="E14" s="19">
        <v>16290294.9353333</v>
      </c>
      <c r="F14" s="12">
        <f t="shared" si="0"/>
        <v>-2.1163536160614882</v>
      </c>
      <c r="G14" s="1"/>
      <c r="H14" s="1"/>
      <c r="I14" s="1"/>
    </row>
    <row r="15" spans="1:12" x14ac:dyDescent="0.25">
      <c r="A15" s="9" t="s">
        <v>34</v>
      </c>
      <c r="B15" s="18">
        <v>1482</v>
      </c>
      <c r="C15" s="18">
        <v>3524</v>
      </c>
      <c r="D15" s="18">
        <v>20867</v>
      </c>
      <c r="E15" s="18">
        <v>22168</v>
      </c>
      <c r="F15" s="10">
        <f t="shared" si="0"/>
        <v>6.2347246849091817</v>
      </c>
      <c r="G15" s="1"/>
      <c r="H15" s="1"/>
      <c r="I15" s="1"/>
    </row>
    <row r="16" spans="1:12" x14ac:dyDescent="0.25">
      <c r="A16" s="11" t="s">
        <v>35</v>
      </c>
      <c r="B16" s="19">
        <v>22</v>
      </c>
      <c r="C16" s="19">
        <v>0</v>
      </c>
      <c r="D16" s="19">
        <v>300</v>
      </c>
      <c r="E16" s="19">
        <v>270</v>
      </c>
      <c r="F16" s="12">
        <f t="shared" si="0"/>
        <v>-10</v>
      </c>
      <c r="G16" s="1"/>
      <c r="H16" s="1"/>
      <c r="I16" s="1"/>
    </row>
    <row r="17" spans="1:9" x14ac:dyDescent="0.25">
      <c r="A17" s="9" t="s">
        <v>144</v>
      </c>
      <c r="B17" s="18">
        <v>9304</v>
      </c>
      <c r="C17" s="18">
        <v>537</v>
      </c>
      <c r="D17" s="18">
        <v>89925</v>
      </c>
      <c r="E17" s="18">
        <v>109076.49</v>
      </c>
      <c r="F17" s="10">
        <f t="shared" si="0"/>
        <v>21.297180984153457</v>
      </c>
      <c r="G17" s="1"/>
      <c r="H17" s="1"/>
      <c r="I17" s="1"/>
    </row>
    <row r="18" spans="1:9" x14ac:dyDescent="0.25">
      <c r="A18" s="11" t="s">
        <v>36</v>
      </c>
      <c r="B18" s="19">
        <v>0</v>
      </c>
      <c r="C18" s="19">
        <v>77</v>
      </c>
      <c r="D18" s="19">
        <v>1248</v>
      </c>
      <c r="E18" s="19">
        <v>204</v>
      </c>
      <c r="F18" s="16">
        <f t="shared" si="0"/>
        <v>-83.65384615384616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18">
        <v>0</v>
      </c>
      <c r="D19" s="18">
        <v>0</v>
      </c>
      <c r="E19" s="18">
        <v>0</v>
      </c>
      <c r="F19" s="17" t="e">
        <f t="shared" si="0"/>
        <v>#DIV/0!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0</v>
      </c>
      <c r="E20" s="19">
        <v>2</v>
      </c>
      <c r="F20" s="16" t="e">
        <f t="shared" si="0"/>
        <v>#DIV/0!</v>
      </c>
      <c r="G20" s="1"/>
      <c r="H20" s="1"/>
      <c r="I20" s="1"/>
    </row>
    <row r="21" spans="1:9" x14ac:dyDescent="0.25">
      <c r="A21" s="9" t="s">
        <v>38</v>
      </c>
      <c r="B21" s="18">
        <v>0</v>
      </c>
      <c r="C21" s="18">
        <v>0</v>
      </c>
      <c r="D21" s="18">
        <v>17583.849999999999</v>
      </c>
      <c r="E21" s="18">
        <v>84</v>
      </c>
      <c r="F21" s="17">
        <f t="shared" si="0"/>
        <v>-99.522288918524666</v>
      </c>
      <c r="G21" s="1"/>
      <c r="H21" s="1"/>
      <c r="I21" s="1"/>
    </row>
    <row r="22" spans="1:9" x14ac:dyDescent="0.25">
      <c r="A22" s="11" t="s">
        <v>59</v>
      </c>
      <c r="B22" s="19">
        <v>613934</v>
      </c>
      <c r="C22" s="19">
        <v>540028</v>
      </c>
      <c r="D22" s="19">
        <v>7914994</v>
      </c>
      <c r="E22" s="19">
        <v>6690560.4900000002</v>
      </c>
      <c r="F22" s="16">
        <f t="shared" si="0"/>
        <v>-15.469797071229621</v>
      </c>
      <c r="G22" s="1"/>
      <c r="H22" s="1"/>
      <c r="I22" s="1"/>
    </row>
    <row r="23" spans="1:9" x14ac:dyDescent="0.25">
      <c r="A23" s="9" t="s">
        <v>146</v>
      </c>
      <c r="B23" s="18">
        <v>164861</v>
      </c>
      <c r="C23" s="18">
        <v>82998</v>
      </c>
      <c r="D23" s="18">
        <v>549180.32999999996</v>
      </c>
      <c r="E23" s="18">
        <v>1003294</v>
      </c>
      <c r="F23" s="10">
        <f t="shared" si="0"/>
        <v>82.689354514936838</v>
      </c>
      <c r="G23" s="1"/>
      <c r="H23" s="1"/>
      <c r="I23" s="1"/>
    </row>
    <row r="24" spans="1:9" x14ac:dyDescent="0.25">
      <c r="A24" s="11" t="s">
        <v>148</v>
      </c>
      <c r="B24" s="19">
        <v>544</v>
      </c>
      <c r="C24" s="19">
        <v>1290</v>
      </c>
      <c r="D24" s="19">
        <v>43407</v>
      </c>
      <c r="E24" s="19">
        <v>33611</v>
      </c>
      <c r="F24" s="12">
        <f t="shared" si="0"/>
        <v>-22.567788605524456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18">
        <v>0</v>
      </c>
      <c r="D25" s="18">
        <v>0</v>
      </c>
      <c r="E25" s="18">
        <v>0</v>
      </c>
      <c r="F25" s="17" t="e">
        <f t="shared" si="0"/>
        <v>#DIV/0!</v>
      </c>
      <c r="G25" s="1"/>
      <c r="H25" s="1"/>
      <c r="I25" s="1"/>
    </row>
    <row r="26" spans="1:9" x14ac:dyDescent="0.25">
      <c r="A26" s="11" t="s">
        <v>40</v>
      </c>
      <c r="B26" s="19">
        <v>0</v>
      </c>
      <c r="C26" s="19">
        <v>0</v>
      </c>
      <c r="D26" s="19">
        <v>0</v>
      </c>
      <c r="E26" s="19">
        <v>0</v>
      </c>
      <c r="F26" s="12" t="e">
        <f t="shared" si="0"/>
        <v>#DIV/0!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0</v>
      </c>
      <c r="E27" s="18">
        <v>0</v>
      </c>
      <c r="F27" s="17" t="e">
        <f t="shared" si="0"/>
        <v>#DIV/0!</v>
      </c>
      <c r="G27" s="1"/>
      <c r="H27" s="1"/>
      <c r="I27" s="1"/>
    </row>
    <row r="28" spans="1:9" x14ac:dyDescent="0.25">
      <c r="A28" s="11" t="s">
        <v>42</v>
      </c>
      <c r="B28" s="19">
        <v>6182</v>
      </c>
      <c r="C28" s="19">
        <v>59189</v>
      </c>
      <c r="D28" s="19">
        <v>521020.5</v>
      </c>
      <c r="E28" s="19">
        <v>208017</v>
      </c>
      <c r="F28" s="12">
        <f t="shared" si="0"/>
        <v>-60.075083418022899</v>
      </c>
      <c r="G28" s="1"/>
      <c r="H28" s="1"/>
      <c r="I28" s="1"/>
    </row>
    <row r="29" spans="1:9" x14ac:dyDescent="0.25">
      <c r="A29" s="9" t="s">
        <v>43</v>
      </c>
      <c r="B29" s="18">
        <v>0</v>
      </c>
      <c r="C29" s="18">
        <v>0</v>
      </c>
      <c r="D29" s="18">
        <v>0</v>
      </c>
      <c r="E29" s="18">
        <v>14.49</v>
      </c>
      <c r="F29" s="17" t="e">
        <f t="shared" si="0"/>
        <v>#DIV/0!</v>
      </c>
      <c r="G29" s="1"/>
      <c r="H29" s="1"/>
      <c r="I29" s="1"/>
    </row>
    <row r="30" spans="1:9" x14ac:dyDescent="0.25">
      <c r="A30" s="11" t="s">
        <v>44</v>
      </c>
      <c r="B30" s="19">
        <v>0</v>
      </c>
      <c r="C30" s="19">
        <v>0</v>
      </c>
      <c r="D30" s="19">
        <v>0</v>
      </c>
      <c r="E30" s="19">
        <v>0</v>
      </c>
      <c r="F30" s="16" t="e">
        <f t="shared" si="0"/>
        <v>#DIV/0!</v>
      </c>
      <c r="G30" s="1"/>
      <c r="H30" s="1"/>
      <c r="I30" s="1"/>
    </row>
    <row r="31" spans="1:9" x14ac:dyDescent="0.25">
      <c r="A31" s="9" t="s">
        <v>45</v>
      </c>
      <c r="B31" s="18">
        <v>29</v>
      </c>
      <c r="C31" s="18">
        <v>19</v>
      </c>
      <c r="D31" s="18">
        <v>682.5630000000001</v>
      </c>
      <c r="E31" s="18">
        <v>767</v>
      </c>
      <c r="F31" s="10">
        <f t="shared" si="0"/>
        <v>12.370579712055871</v>
      </c>
      <c r="G31" s="1"/>
      <c r="H31" s="1"/>
      <c r="I31" s="1"/>
    </row>
    <row r="32" spans="1:9" x14ac:dyDescent="0.25">
      <c r="A32" s="11" t="s">
        <v>46</v>
      </c>
      <c r="B32" s="19">
        <v>3148360</v>
      </c>
      <c r="C32" s="19">
        <v>2843506</v>
      </c>
      <c r="D32" s="19">
        <v>34704310.399999999</v>
      </c>
      <c r="E32" s="19">
        <v>36298284</v>
      </c>
      <c r="F32" s="12">
        <f t="shared" si="0"/>
        <v>4.5930133220569616</v>
      </c>
      <c r="G32" s="1"/>
      <c r="H32" s="1"/>
      <c r="I32" s="1"/>
    </row>
    <row r="33" spans="1:9" x14ac:dyDescent="0.25">
      <c r="A33" s="9" t="s">
        <v>47</v>
      </c>
      <c r="B33" s="18">
        <v>10669</v>
      </c>
      <c r="C33" s="18">
        <v>9926</v>
      </c>
      <c r="D33" s="18">
        <v>166283.12400000001</v>
      </c>
      <c r="E33" s="18">
        <v>141407.49</v>
      </c>
      <c r="F33" s="10">
        <f t="shared" si="0"/>
        <v>-14.959806745030846</v>
      </c>
      <c r="G33" s="1"/>
      <c r="H33" s="1"/>
      <c r="I33" s="1"/>
    </row>
    <row r="34" spans="1:9" x14ac:dyDescent="0.25">
      <c r="A34" s="11" t="s">
        <v>147</v>
      </c>
      <c r="B34" s="19">
        <v>50</v>
      </c>
      <c r="C34" s="19">
        <v>0</v>
      </c>
      <c r="D34" s="19">
        <v>178</v>
      </c>
      <c r="E34" s="19">
        <v>138</v>
      </c>
      <c r="F34" s="12">
        <f t="shared" si="0"/>
        <v>-22.471910112359552</v>
      </c>
      <c r="G34" s="1"/>
      <c r="H34" s="1"/>
      <c r="I34" s="1"/>
    </row>
    <row r="35" spans="1:9" x14ac:dyDescent="0.25">
      <c r="A35" s="13" t="s">
        <v>48</v>
      </c>
      <c r="B35" s="14">
        <f>SUM(B7:B34)</f>
        <v>9761738</v>
      </c>
      <c r="C35" s="14">
        <f t="shared" ref="C35:E35" si="1">SUM(C7:C34)</f>
        <v>9203403</v>
      </c>
      <c r="D35" s="14">
        <f t="shared" si="1"/>
        <v>115978594.63933332</v>
      </c>
      <c r="E35" s="14">
        <f t="shared" si="1"/>
        <v>119236512.05133285</v>
      </c>
      <c r="F35" s="15">
        <f t="shared" ref="F35" si="2">((E35*100)/D35)-100</f>
        <v>2.8090678475031581</v>
      </c>
      <c r="G35" s="1"/>
      <c r="H35" s="1"/>
      <c r="I35" s="1"/>
    </row>
    <row r="36" spans="1:9" x14ac:dyDescent="0.25">
      <c r="A36" s="47" t="s">
        <v>102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58429317.935999565</v>
      </c>
      <c r="G39" s="24">
        <f>LOOKUP(E39,$A$39:$A$66,$C$39:$C$66)</f>
        <v>55288010.789999999</v>
      </c>
    </row>
    <row r="40" spans="1:9" x14ac:dyDescent="0.25">
      <c r="A40" s="24" t="str">
        <f t="shared" si="5"/>
        <v>ALICANTE</v>
      </c>
      <c r="B40" s="25">
        <f t="shared" si="3"/>
        <v>6794.24</v>
      </c>
      <c r="C40" s="25">
        <f t="shared" si="4"/>
        <v>11333.6</v>
      </c>
      <c r="D40" s="25">
        <f t="shared" ref="D40:D66" si="7">_xlfn.RANK.EQ(B40,$B$39:$B$66)+COUNTIF($B$39:$B$66,B40)-1</f>
        <v>11</v>
      </c>
      <c r="E40" s="24" t="str">
        <f t="shared" si="6"/>
        <v>VALENCIA</v>
      </c>
      <c r="F40" s="24">
        <f t="shared" ref="F40:F55" si="8">LOOKUP(E40,$A$39:$A$66,$B$39:$B$66)</f>
        <v>36298284</v>
      </c>
      <c r="G40" s="24">
        <f t="shared" ref="G40:G66" si="9">LOOKUP(E40,$A$39:$A$66,$C$39:$C$66)</f>
        <v>34704310.399999999</v>
      </c>
    </row>
    <row r="41" spans="1:9" x14ac:dyDescent="0.25">
      <c r="A41" s="24" t="str">
        <f t="shared" si="5"/>
        <v>ALMERÍA</v>
      </c>
      <c r="B41" s="25">
        <f t="shared" si="3"/>
        <v>364</v>
      </c>
      <c r="C41" s="25">
        <f t="shared" si="4"/>
        <v>0</v>
      </c>
      <c r="D41" s="25">
        <f t="shared" si="7"/>
        <v>14</v>
      </c>
      <c r="E41" s="24" t="str">
        <f t="shared" si="6"/>
        <v>BARCELONA</v>
      </c>
      <c r="F41" s="24">
        <f t="shared" si="8"/>
        <v>16290294.9353333</v>
      </c>
      <c r="G41" s="24">
        <f t="shared" si="9"/>
        <v>16642509.282333329</v>
      </c>
    </row>
    <row r="42" spans="1:9" x14ac:dyDescent="0.25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6690560.4900000002</v>
      </c>
      <c r="G42" s="24">
        <f t="shared" si="9"/>
        <v>7914994</v>
      </c>
    </row>
    <row r="43" spans="1:9" x14ac:dyDescent="0.25">
      <c r="A43" s="24" t="str">
        <f t="shared" si="5"/>
        <v>BAHÍA DE ALGECIRAS</v>
      </c>
      <c r="B43" s="25">
        <f t="shared" si="3"/>
        <v>58429317.935999565</v>
      </c>
      <c r="C43" s="25">
        <f t="shared" si="4"/>
        <v>55288010.789999999</v>
      </c>
      <c r="D43" s="25">
        <f t="shared" si="7"/>
        <v>1</v>
      </c>
      <c r="E43" s="24" t="str">
        <f t="shared" si="6"/>
        <v>MÁLAGA</v>
      </c>
      <c r="F43" s="24">
        <f t="shared" si="8"/>
        <v>1003294</v>
      </c>
      <c r="G43" s="24">
        <f t="shared" si="9"/>
        <v>549180.32999999996</v>
      </c>
    </row>
    <row r="44" spans="1:9" x14ac:dyDescent="0.25">
      <c r="A44" s="24" t="str">
        <f t="shared" si="5"/>
        <v>BAHÍA DE CÁDIZ</v>
      </c>
      <c r="B44" s="25">
        <f t="shared" si="3"/>
        <v>1724.49</v>
      </c>
      <c r="C44" s="25">
        <f t="shared" si="4"/>
        <v>6582</v>
      </c>
      <c r="D44" s="25">
        <f t="shared" si="7"/>
        <v>12</v>
      </c>
      <c r="E44" s="24" t="str">
        <f t="shared" si="6"/>
        <v>SANTA CRUZ DE TENERIFE</v>
      </c>
      <c r="F44" s="24">
        <f t="shared" si="8"/>
        <v>208017</v>
      </c>
      <c r="G44" s="24">
        <f t="shared" si="9"/>
        <v>521020.5</v>
      </c>
    </row>
    <row r="45" spans="1:9" x14ac:dyDescent="0.25">
      <c r="A45" s="24" t="str">
        <f t="shared" si="5"/>
        <v>BALEARES</v>
      </c>
      <c r="B45" s="25">
        <f t="shared" si="3"/>
        <v>118.49</v>
      </c>
      <c r="C45" s="25">
        <f t="shared" si="4"/>
        <v>179.2</v>
      </c>
      <c r="D45" s="25">
        <f t="shared" si="7"/>
        <v>18</v>
      </c>
      <c r="E45" s="24" t="str">
        <f t="shared" si="6"/>
        <v>VIGO</v>
      </c>
      <c r="F45" s="24">
        <f t="shared" si="8"/>
        <v>141407.49</v>
      </c>
      <c r="G45" s="24">
        <f t="shared" si="9"/>
        <v>166283.12400000001</v>
      </c>
    </row>
    <row r="46" spans="1:9" x14ac:dyDescent="0.25">
      <c r="A46" s="24" t="str">
        <f t="shared" si="5"/>
        <v>BARCELONA</v>
      </c>
      <c r="B46" s="25">
        <f t="shared" si="3"/>
        <v>16290294.9353333</v>
      </c>
      <c r="C46" s="25">
        <f t="shared" si="4"/>
        <v>16642509.282333329</v>
      </c>
      <c r="D46" s="25">
        <f t="shared" si="7"/>
        <v>3</v>
      </c>
      <c r="E46" s="24" t="str">
        <f t="shared" si="6"/>
        <v>CASTELLÓN</v>
      </c>
      <c r="F46" s="24">
        <f t="shared" si="8"/>
        <v>109076.49</v>
      </c>
      <c r="G46" s="24">
        <f t="shared" si="9"/>
        <v>89925</v>
      </c>
    </row>
    <row r="47" spans="1:9" x14ac:dyDescent="0.25">
      <c r="A47" s="24" t="str">
        <f t="shared" si="5"/>
        <v>BILBAO</v>
      </c>
      <c r="B47" s="25">
        <f t="shared" si="3"/>
        <v>22168</v>
      </c>
      <c r="C47" s="25">
        <f t="shared" si="4"/>
        <v>20867</v>
      </c>
      <c r="D47" s="25">
        <f t="shared" si="7"/>
        <v>10</v>
      </c>
      <c r="E47" s="24" t="str">
        <f t="shared" si="6"/>
        <v>MARÍN Y RÍA DE PONTEVEDRA</v>
      </c>
      <c r="F47" s="24">
        <f t="shared" si="8"/>
        <v>33611</v>
      </c>
      <c r="G47" s="24">
        <f t="shared" si="9"/>
        <v>43407</v>
      </c>
    </row>
    <row r="48" spans="1:9" x14ac:dyDescent="0.25">
      <c r="A48" s="24" t="str">
        <f t="shared" si="5"/>
        <v>CARTAGENA</v>
      </c>
      <c r="B48" s="25">
        <f t="shared" si="3"/>
        <v>270</v>
      </c>
      <c r="C48" s="25">
        <f t="shared" si="4"/>
        <v>300</v>
      </c>
      <c r="D48" s="25">
        <f t="shared" si="7"/>
        <v>15</v>
      </c>
      <c r="E48" s="24" t="str">
        <f t="shared" si="6"/>
        <v>BILBAO</v>
      </c>
      <c r="F48" s="24">
        <f t="shared" si="8"/>
        <v>22168</v>
      </c>
      <c r="G48" s="24">
        <f t="shared" si="9"/>
        <v>20867</v>
      </c>
    </row>
    <row r="49" spans="1:7" x14ac:dyDescent="0.25">
      <c r="A49" s="24" t="str">
        <f t="shared" si="5"/>
        <v>CASTELLÓN</v>
      </c>
      <c r="B49" s="25">
        <f t="shared" si="3"/>
        <v>109076.49</v>
      </c>
      <c r="C49" s="25">
        <f t="shared" si="4"/>
        <v>89925</v>
      </c>
      <c r="D49" s="25">
        <f t="shared" si="7"/>
        <v>8</v>
      </c>
      <c r="E49" s="24" t="str">
        <f t="shared" si="6"/>
        <v>ALICANTE</v>
      </c>
      <c r="F49" s="24">
        <f t="shared" si="8"/>
        <v>6794.24</v>
      </c>
      <c r="G49" s="24">
        <f t="shared" si="9"/>
        <v>11333.6</v>
      </c>
    </row>
    <row r="50" spans="1:7" x14ac:dyDescent="0.25">
      <c r="A50" s="24" t="str">
        <f t="shared" si="5"/>
        <v>CEUTA</v>
      </c>
      <c r="B50" s="25">
        <f t="shared" si="3"/>
        <v>204</v>
      </c>
      <c r="C50" s="25">
        <f t="shared" si="4"/>
        <v>1248</v>
      </c>
      <c r="D50" s="25">
        <f t="shared" si="7"/>
        <v>16</v>
      </c>
      <c r="E50" s="24" t="str">
        <f t="shared" si="6"/>
        <v>BAHÍA DE CÁDIZ</v>
      </c>
      <c r="F50" s="24">
        <f t="shared" si="8"/>
        <v>1724.49</v>
      </c>
      <c r="G50" s="24">
        <f t="shared" si="9"/>
        <v>6582</v>
      </c>
    </row>
    <row r="51" spans="1:7" x14ac:dyDescent="0.25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TARRAGONA</v>
      </c>
      <c r="F51" s="24">
        <f t="shared" si="8"/>
        <v>767</v>
      </c>
      <c r="G51" s="24">
        <f t="shared" si="9"/>
        <v>682.5630000000001</v>
      </c>
    </row>
    <row r="52" spans="1:7" x14ac:dyDescent="0.25">
      <c r="A52" s="24" t="str">
        <f t="shared" si="5"/>
        <v>GIJÓN</v>
      </c>
      <c r="B52" s="25">
        <f t="shared" si="3"/>
        <v>2</v>
      </c>
      <c r="C52" s="25">
        <f t="shared" si="4"/>
        <v>0</v>
      </c>
      <c r="D52" s="25">
        <f t="shared" si="7"/>
        <v>21</v>
      </c>
      <c r="E52" s="24" t="str">
        <f t="shared" si="6"/>
        <v>ALMERÍA</v>
      </c>
      <c r="F52" s="24">
        <f t="shared" si="8"/>
        <v>364</v>
      </c>
      <c r="G52" s="24">
        <f t="shared" si="9"/>
        <v>0</v>
      </c>
    </row>
    <row r="53" spans="1:7" x14ac:dyDescent="0.25">
      <c r="A53" s="24" t="str">
        <f t="shared" si="5"/>
        <v>HUELVA</v>
      </c>
      <c r="B53" s="25">
        <f t="shared" si="3"/>
        <v>84</v>
      </c>
      <c r="C53" s="25">
        <f t="shared" si="4"/>
        <v>17583.849999999999</v>
      </c>
      <c r="D53" s="25">
        <f t="shared" si="7"/>
        <v>19</v>
      </c>
      <c r="E53" s="24" t="str">
        <f t="shared" si="6"/>
        <v>CARTAGENA</v>
      </c>
      <c r="F53" s="24">
        <f t="shared" si="8"/>
        <v>270</v>
      </c>
      <c r="G53" s="24">
        <f t="shared" si="9"/>
        <v>300</v>
      </c>
    </row>
    <row r="54" spans="1:7" x14ac:dyDescent="0.25">
      <c r="A54" s="24" t="str">
        <f t="shared" si="5"/>
        <v>LAS PALMAS</v>
      </c>
      <c r="B54" s="25">
        <f t="shared" si="3"/>
        <v>6690560.4900000002</v>
      </c>
      <c r="C54" s="25">
        <f t="shared" si="4"/>
        <v>7914994</v>
      </c>
      <c r="D54" s="25">
        <f t="shared" si="7"/>
        <v>4</v>
      </c>
      <c r="E54" s="24" t="str">
        <f t="shared" si="6"/>
        <v>CEUTA</v>
      </c>
      <c r="F54" s="24">
        <f t="shared" si="8"/>
        <v>204</v>
      </c>
      <c r="G54" s="24">
        <f t="shared" si="9"/>
        <v>1248</v>
      </c>
    </row>
    <row r="55" spans="1:7" x14ac:dyDescent="0.25">
      <c r="A55" s="24" t="str">
        <f t="shared" si="5"/>
        <v>MÁLAGA</v>
      </c>
      <c r="B55" s="25">
        <f t="shared" si="3"/>
        <v>1003294</v>
      </c>
      <c r="C55" s="25">
        <f t="shared" si="4"/>
        <v>549180.32999999996</v>
      </c>
      <c r="D55" s="25">
        <f t="shared" si="7"/>
        <v>5</v>
      </c>
      <c r="E55" s="24" t="str">
        <f t="shared" si="6"/>
        <v>VILAGARCÍA</v>
      </c>
      <c r="F55" s="24">
        <f t="shared" si="8"/>
        <v>138</v>
      </c>
      <c r="G55" s="24">
        <f t="shared" si="9"/>
        <v>178</v>
      </c>
    </row>
    <row r="56" spans="1:7" x14ac:dyDescent="0.25">
      <c r="A56" s="24" t="str">
        <f t="shared" si="5"/>
        <v>MARÍN Y RÍA DE PONTEVEDRA</v>
      </c>
      <c r="B56" s="25">
        <f t="shared" si="3"/>
        <v>33611</v>
      </c>
      <c r="C56" s="25">
        <f t="shared" si="4"/>
        <v>43407</v>
      </c>
      <c r="D56" s="25">
        <f t="shared" si="7"/>
        <v>9</v>
      </c>
      <c r="E56" s="24" t="str">
        <f t="shared" si="6"/>
        <v>BALEARES</v>
      </c>
      <c r="F56" s="24">
        <f t="shared" ref="F56:F66" si="10">LOOKUP(E56,$A$39:$A$66,$B$39:$B$66)</f>
        <v>118.49</v>
      </c>
      <c r="G56" s="24">
        <f t="shared" si="9"/>
        <v>179.2</v>
      </c>
    </row>
    <row r="57" spans="1:7" x14ac:dyDescent="0.25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str">
        <f t="shared" si="6"/>
        <v>HUELVA</v>
      </c>
      <c r="F57" s="24">
        <f t="shared" si="10"/>
        <v>84</v>
      </c>
      <c r="G57" s="24">
        <f t="shared" si="9"/>
        <v>17583.849999999999</v>
      </c>
    </row>
    <row r="58" spans="1:7" x14ac:dyDescent="0.25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str">
        <f t="shared" si="6"/>
        <v>SANTANDER</v>
      </c>
      <c r="F58" s="24">
        <f t="shared" si="10"/>
        <v>14.49</v>
      </c>
      <c r="G58" s="24">
        <f t="shared" si="9"/>
        <v>0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str">
        <f t="shared" si="6"/>
        <v>GIJÓN</v>
      </c>
      <c r="F59" s="24">
        <f t="shared" si="10"/>
        <v>2</v>
      </c>
      <c r="G59" s="24">
        <f t="shared" si="9"/>
        <v>0</v>
      </c>
    </row>
    <row r="60" spans="1:7" x14ac:dyDescent="0.25">
      <c r="A60" s="24" t="str">
        <f t="shared" si="5"/>
        <v>SANTA CRUZ DE TENERIFE</v>
      </c>
      <c r="B60" s="25">
        <f t="shared" si="3"/>
        <v>208017</v>
      </c>
      <c r="C60" s="25">
        <f t="shared" si="4"/>
        <v>521020.5</v>
      </c>
      <c r="D60" s="25">
        <f t="shared" si="7"/>
        <v>6</v>
      </c>
      <c r="E60" s="24" t="e">
        <f t="shared" si="6"/>
        <v>#N/A</v>
      </c>
      <c r="F60" s="24" t="e">
        <f t="shared" si="10"/>
        <v>#N/A</v>
      </c>
      <c r="G60" s="24" t="e">
        <f t="shared" si="9"/>
        <v>#N/A</v>
      </c>
    </row>
    <row r="61" spans="1:7" x14ac:dyDescent="0.25">
      <c r="A61" s="24" t="str">
        <f t="shared" si="5"/>
        <v>SANTANDER</v>
      </c>
      <c r="B61" s="25">
        <f t="shared" si="3"/>
        <v>14.49</v>
      </c>
      <c r="C61" s="25">
        <f t="shared" si="4"/>
        <v>0</v>
      </c>
      <c r="D61" s="25">
        <f t="shared" si="7"/>
        <v>20</v>
      </c>
      <c r="E61" s="24" t="e">
        <f t="shared" si="6"/>
        <v>#N/A</v>
      </c>
      <c r="F61" s="24" t="e">
        <f t="shared" si="10"/>
        <v>#N/A</v>
      </c>
      <c r="G61" s="24" t="e">
        <f t="shared" si="9"/>
        <v>#N/A</v>
      </c>
    </row>
    <row r="62" spans="1:7" x14ac:dyDescent="0.25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25">
      <c r="A63" s="24" t="str">
        <f t="shared" si="5"/>
        <v>TARRAGONA</v>
      </c>
      <c r="B63" s="25">
        <f t="shared" si="3"/>
        <v>767</v>
      </c>
      <c r="C63" s="25">
        <f t="shared" si="4"/>
        <v>682.5630000000001</v>
      </c>
      <c r="D63" s="25">
        <f t="shared" si="7"/>
        <v>13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36298284</v>
      </c>
      <c r="C64" s="25">
        <f t="shared" si="4"/>
        <v>34704310.399999999</v>
      </c>
      <c r="D64" s="25">
        <f t="shared" si="7"/>
        <v>2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141407.49</v>
      </c>
      <c r="C65" s="25">
        <f t="shared" si="4"/>
        <v>166283.12400000001</v>
      </c>
      <c r="D65" s="25">
        <f t="shared" si="7"/>
        <v>7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138</v>
      </c>
      <c r="C66" s="25">
        <f t="shared" si="4"/>
        <v>178</v>
      </c>
      <c r="D66" s="25">
        <f t="shared" si="7"/>
        <v>17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120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0</v>
      </c>
      <c r="C7" s="18">
        <v>0</v>
      </c>
      <c r="D7" s="72">
        <v>0</v>
      </c>
      <c r="E7" s="72">
        <v>0</v>
      </c>
      <c r="F7" s="17" t="e">
        <f>((E7*100)/D7)-100</f>
        <v>#DIV/0!</v>
      </c>
      <c r="G7" s="1"/>
      <c r="H7" s="1"/>
      <c r="I7" s="1"/>
    </row>
    <row r="8" spans="1:12" x14ac:dyDescent="0.25">
      <c r="A8" s="11" t="s">
        <v>31</v>
      </c>
      <c r="B8" s="19">
        <v>9823</v>
      </c>
      <c r="C8" s="19">
        <v>275</v>
      </c>
      <c r="D8" s="73">
        <v>94654.77</v>
      </c>
      <c r="E8" s="73">
        <v>28352.959999999999</v>
      </c>
      <c r="F8" s="12">
        <f t="shared" ref="F8:F34" si="0">((E8*100)/D8)-100</f>
        <v>-70.045925841877803</v>
      </c>
      <c r="G8" s="1"/>
      <c r="H8" s="1"/>
      <c r="I8" s="1"/>
    </row>
    <row r="9" spans="1:12" x14ac:dyDescent="0.25">
      <c r="A9" s="9" t="s">
        <v>139</v>
      </c>
      <c r="B9" s="18">
        <v>53512</v>
      </c>
      <c r="C9" s="18">
        <v>72651</v>
      </c>
      <c r="D9" s="72">
        <v>431601</v>
      </c>
      <c r="E9" s="72">
        <v>648984</v>
      </c>
      <c r="F9" s="10">
        <f t="shared" si="0"/>
        <v>50.366658093933978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73">
        <v>908</v>
      </c>
      <c r="E10" s="73">
        <v>0</v>
      </c>
      <c r="F10" s="16">
        <f t="shared" si="0"/>
        <v>-100</v>
      </c>
      <c r="G10" s="1"/>
      <c r="H10" s="1"/>
      <c r="I10" s="1"/>
    </row>
    <row r="11" spans="1:12" x14ac:dyDescent="0.25">
      <c r="A11" s="9" t="s">
        <v>142</v>
      </c>
      <c r="B11" s="18">
        <v>751570</v>
      </c>
      <c r="C11" s="18">
        <v>786340</v>
      </c>
      <c r="D11" s="72">
        <v>8336434.1160000134</v>
      </c>
      <c r="E11" s="72">
        <v>9045985</v>
      </c>
      <c r="F11" s="10">
        <f t="shared" si="0"/>
        <v>8.5114435516038469</v>
      </c>
      <c r="G11" s="1"/>
      <c r="H11" s="1"/>
      <c r="I11" s="1"/>
    </row>
    <row r="12" spans="1:12" x14ac:dyDescent="0.25">
      <c r="A12" s="11" t="s">
        <v>143</v>
      </c>
      <c r="B12" s="19">
        <v>78172</v>
      </c>
      <c r="C12" s="19">
        <v>74397</v>
      </c>
      <c r="D12" s="73">
        <v>909794</v>
      </c>
      <c r="E12" s="73">
        <v>858369</v>
      </c>
      <c r="F12" s="12">
        <f t="shared" si="0"/>
        <v>-5.6523784505063759</v>
      </c>
      <c r="G12" s="1"/>
      <c r="H12" s="1"/>
      <c r="I12" s="1"/>
    </row>
    <row r="13" spans="1:12" x14ac:dyDescent="0.25">
      <c r="A13" s="9" t="s">
        <v>32</v>
      </c>
      <c r="B13" s="18">
        <v>874866</v>
      </c>
      <c r="C13" s="18">
        <v>851774</v>
      </c>
      <c r="D13" s="72">
        <v>12988879</v>
      </c>
      <c r="E13" s="72">
        <v>13638188</v>
      </c>
      <c r="F13" s="10">
        <f t="shared" si="0"/>
        <v>4.9989610342817059</v>
      </c>
      <c r="G13" s="1"/>
      <c r="H13" s="1"/>
      <c r="I13" s="1"/>
    </row>
    <row r="14" spans="1:12" x14ac:dyDescent="0.25">
      <c r="A14" s="11" t="s">
        <v>33</v>
      </c>
      <c r="B14" s="19">
        <v>696149</v>
      </c>
      <c r="C14" s="19">
        <v>771743</v>
      </c>
      <c r="D14" s="73">
        <v>11613910.717999998</v>
      </c>
      <c r="E14" s="73">
        <v>11557123.458333334</v>
      </c>
      <c r="F14" s="12">
        <f t="shared" si="0"/>
        <v>-0.48895898242656699</v>
      </c>
      <c r="G14" s="1"/>
      <c r="H14" s="1"/>
      <c r="I14" s="1"/>
    </row>
    <row r="15" spans="1:12" x14ac:dyDescent="0.25">
      <c r="A15" s="9" t="s">
        <v>34</v>
      </c>
      <c r="B15" s="18">
        <v>53059</v>
      </c>
      <c r="C15" s="18">
        <v>51234</v>
      </c>
      <c r="D15" s="72">
        <v>861173</v>
      </c>
      <c r="E15" s="72">
        <v>841741</v>
      </c>
      <c r="F15" s="10">
        <f t="shared" si="0"/>
        <v>-2.2564571810774368</v>
      </c>
      <c r="G15" s="1"/>
      <c r="H15" s="1"/>
      <c r="I15" s="1"/>
    </row>
    <row r="16" spans="1:12" x14ac:dyDescent="0.25">
      <c r="A16" s="11" t="s">
        <v>35</v>
      </c>
      <c r="B16" s="19">
        <v>0</v>
      </c>
      <c r="C16" s="19">
        <v>0</v>
      </c>
      <c r="D16" s="73">
        <v>0</v>
      </c>
      <c r="E16" s="73">
        <v>0</v>
      </c>
      <c r="F16" s="16" t="e">
        <f t="shared" si="0"/>
        <v>#DIV/0!</v>
      </c>
      <c r="G16" s="1"/>
      <c r="H16" s="1"/>
      <c r="I16" s="1"/>
    </row>
    <row r="17" spans="1:9" x14ac:dyDescent="0.25">
      <c r="A17" s="9" t="s">
        <v>144</v>
      </c>
      <c r="B17" s="18">
        <v>40065</v>
      </c>
      <c r="C17" s="18">
        <v>14898</v>
      </c>
      <c r="D17" s="72">
        <v>397406</v>
      </c>
      <c r="E17" s="72">
        <v>351300</v>
      </c>
      <c r="F17" s="10">
        <f t="shared" si="0"/>
        <v>-11.601737266171114</v>
      </c>
      <c r="G17" s="1"/>
      <c r="H17" s="1"/>
      <c r="I17" s="1"/>
    </row>
    <row r="18" spans="1:9" x14ac:dyDescent="0.25">
      <c r="A18" s="11" t="s">
        <v>36</v>
      </c>
      <c r="B18" s="19">
        <v>65936</v>
      </c>
      <c r="C18" s="19">
        <v>50500</v>
      </c>
      <c r="D18" s="73">
        <v>845411</v>
      </c>
      <c r="E18" s="73">
        <v>832491</v>
      </c>
      <c r="F18" s="12">
        <f t="shared" si="0"/>
        <v>-1.528250756141091</v>
      </c>
      <c r="G18" s="1"/>
      <c r="H18" s="1"/>
      <c r="I18" s="1"/>
    </row>
    <row r="19" spans="1:9" x14ac:dyDescent="0.25">
      <c r="A19" s="9" t="s">
        <v>37</v>
      </c>
      <c r="B19" s="18">
        <v>5236</v>
      </c>
      <c r="C19" s="18">
        <v>4172</v>
      </c>
      <c r="D19" s="72">
        <v>63579.34</v>
      </c>
      <c r="E19" s="72">
        <v>50936</v>
      </c>
      <c r="F19" s="10">
        <f t="shared" si="0"/>
        <v>-19.885925207779749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73">
        <v>2229</v>
      </c>
      <c r="E20" s="73">
        <v>0</v>
      </c>
      <c r="F20" s="12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18">
        <v>31928</v>
      </c>
      <c r="C21" s="18">
        <v>43243</v>
      </c>
      <c r="D21" s="72">
        <v>176253.25</v>
      </c>
      <c r="E21" s="72">
        <v>435124</v>
      </c>
      <c r="F21" s="10">
        <f t="shared" si="0"/>
        <v>146.87431295593132</v>
      </c>
      <c r="G21" s="1"/>
      <c r="H21" s="1"/>
      <c r="I21" s="1"/>
    </row>
    <row r="22" spans="1:9" x14ac:dyDescent="0.25">
      <c r="A22" s="11" t="s">
        <v>59</v>
      </c>
      <c r="B22" s="19">
        <v>362601</v>
      </c>
      <c r="C22" s="19">
        <v>363598</v>
      </c>
      <c r="D22" s="73">
        <v>4246705</v>
      </c>
      <c r="E22" s="73">
        <v>4451973</v>
      </c>
      <c r="F22" s="12">
        <f t="shared" si="0"/>
        <v>4.8335827423849764</v>
      </c>
      <c r="G22" s="1"/>
      <c r="H22" s="1"/>
      <c r="I22" s="1"/>
    </row>
    <row r="23" spans="1:9" x14ac:dyDescent="0.25">
      <c r="A23" s="9" t="s">
        <v>146</v>
      </c>
      <c r="B23" s="18">
        <v>43215</v>
      </c>
      <c r="C23" s="18">
        <v>44198</v>
      </c>
      <c r="D23" s="72">
        <v>517720.46</v>
      </c>
      <c r="E23" s="72">
        <v>572371</v>
      </c>
      <c r="F23" s="10">
        <f t="shared" si="0"/>
        <v>10.555993865878889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73">
        <v>0</v>
      </c>
      <c r="E24" s="73">
        <v>0</v>
      </c>
      <c r="F24" s="16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48107</v>
      </c>
      <c r="C25" s="18">
        <v>52941</v>
      </c>
      <c r="D25" s="72">
        <v>689038</v>
      </c>
      <c r="E25" s="72">
        <v>717549</v>
      </c>
      <c r="F25" s="10">
        <f t="shared" si="0"/>
        <v>4.1377979153544544</v>
      </c>
      <c r="G25" s="1"/>
      <c r="H25" s="1"/>
      <c r="I25" s="1"/>
    </row>
    <row r="26" spans="1:9" x14ac:dyDescent="0.25">
      <c r="A26" s="11" t="s">
        <v>40</v>
      </c>
      <c r="B26" s="19">
        <v>60902</v>
      </c>
      <c r="C26" s="19">
        <v>46577</v>
      </c>
      <c r="D26" s="73">
        <v>755660</v>
      </c>
      <c r="E26" s="73">
        <v>646197</v>
      </c>
      <c r="F26" s="12">
        <f t="shared" si="0"/>
        <v>-14.485747558425743</v>
      </c>
      <c r="G26" s="1"/>
      <c r="H26" s="1"/>
      <c r="I26" s="1"/>
    </row>
    <row r="27" spans="1:9" x14ac:dyDescent="0.25">
      <c r="A27" s="9" t="s">
        <v>41</v>
      </c>
      <c r="B27" s="18">
        <v>37019</v>
      </c>
      <c r="C27" s="18">
        <v>52525</v>
      </c>
      <c r="D27" s="72">
        <v>642637</v>
      </c>
      <c r="E27" s="72">
        <v>668871</v>
      </c>
      <c r="F27" s="10">
        <f t="shared" si="0"/>
        <v>4.0822423856702983</v>
      </c>
      <c r="G27" s="1"/>
      <c r="H27" s="1"/>
      <c r="I27" s="1"/>
    </row>
    <row r="28" spans="1:9" x14ac:dyDescent="0.25">
      <c r="A28" s="11" t="s">
        <v>42</v>
      </c>
      <c r="B28" s="19">
        <v>317677</v>
      </c>
      <c r="C28" s="19">
        <v>345085</v>
      </c>
      <c r="D28" s="73">
        <v>3886955</v>
      </c>
      <c r="E28" s="73">
        <v>4074015</v>
      </c>
      <c r="F28" s="12">
        <f t="shared" si="0"/>
        <v>4.8125074769324527</v>
      </c>
      <c r="G28" s="1"/>
      <c r="H28" s="1"/>
      <c r="I28" s="1"/>
    </row>
    <row r="29" spans="1:9" x14ac:dyDescent="0.25">
      <c r="A29" s="9" t="s">
        <v>43</v>
      </c>
      <c r="B29" s="18">
        <v>179457</v>
      </c>
      <c r="C29" s="18">
        <v>181036</v>
      </c>
      <c r="D29" s="72">
        <v>1839238</v>
      </c>
      <c r="E29" s="72">
        <v>2187266</v>
      </c>
      <c r="F29" s="10">
        <f t="shared" si="0"/>
        <v>18.922401559776389</v>
      </c>
      <c r="G29" s="1"/>
      <c r="H29" s="1"/>
      <c r="I29" s="1"/>
    </row>
    <row r="30" spans="1:9" x14ac:dyDescent="0.25">
      <c r="A30" s="11" t="s">
        <v>44</v>
      </c>
      <c r="B30" s="19">
        <v>14102</v>
      </c>
      <c r="C30" s="19">
        <v>12289</v>
      </c>
      <c r="D30" s="73">
        <v>196014</v>
      </c>
      <c r="E30" s="73">
        <v>161050</v>
      </c>
      <c r="F30" s="12">
        <f t="shared" si="0"/>
        <v>-17.83750140296101</v>
      </c>
      <c r="G30" s="1"/>
      <c r="H30" s="1"/>
      <c r="I30" s="1"/>
    </row>
    <row r="31" spans="1:9" x14ac:dyDescent="0.25">
      <c r="A31" s="9" t="s">
        <v>45</v>
      </c>
      <c r="B31" s="18">
        <v>26169</v>
      </c>
      <c r="C31" s="18">
        <v>30567</v>
      </c>
      <c r="D31" s="72">
        <v>286996</v>
      </c>
      <c r="E31" s="72">
        <v>303801</v>
      </c>
      <c r="F31" s="10">
        <f t="shared" si="0"/>
        <v>5.8554823063736023</v>
      </c>
      <c r="G31" s="1"/>
      <c r="H31" s="1"/>
      <c r="I31" s="1"/>
    </row>
    <row r="32" spans="1:9" x14ac:dyDescent="0.25">
      <c r="A32" s="11" t="s">
        <v>46</v>
      </c>
      <c r="B32" s="19">
        <v>846886</v>
      </c>
      <c r="C32" s="19">
        <v>854091</v>
      </c>
      <c r="D32" s="73">
        <v>11829219</v>
      </c>
      <c r="E32" s="73">
        <v>12580586</v>
      </c>
      <c r="F32" s="12">
        <f t="shared" si="0"/>
        <v>6.3517887360103771</v>
      </c>
      <c r="G32" s="1"/>
      <c r="H32" s="1"/>
      <c r="I32" s="1"/>
    </row>
    <row r="33" spans="1:9" x14ac:dyDescent="0.25">
      <c r="A33" s="9" t="s">
        <v>47</v>
      </c>
      <c r="B33" s="18">
        <v>89822</v>
      </c>
      <c r="C33" s="18">
        <v>93964</v>
      </c>
      <c r="D33" s="72">
        <v>1065466.9520000005</v>
      </c>
      <c r="E33" s="72">
        <v>1126119</v>
      </c>
      <c r="F33" s="10">
        <f t="shared" si="0"/>
        <v>5.6925320758329292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0</v>
      </c>
      <c r="D34" s="73">
        <v>0</v>
      </c>
      <c r="E34" s="73">
        <v>0</v>
      </c>
      <c r="F34" s="16" t="e">
        <f t="shared" si="0"/>
        <v>#DIV/0!</v>
      </c>
      <c r="G34" s="1"/>
      <c r="H34" s="1"/>
      <c r="I34" s="1"/>
    </row>
    <row r="35" spans="1:9" x14ac:dyDescent="0.25">
      <c r="A35" s="13" t="s">
        <v>48</v>
      </c>
      <c r="B35" s="14">
        <f>SUM(B7:B34)</f>
        <v>4686273</v>
      </c>
      <c r="C35" s="14">
        <f t="shared" ref="C35:E35" si="1">SUM(C7:C34)</f>
        <v>4798098</v>
      </c>
      <c r="D35" s="14">
        <f t="shared" si="1"/>
        <v>62677882.606000021</v>
      </c>
      <c r="E35" s="14">
        <f t="shared" si="1"/>
        <v>65778392.418333337</v>
      </c>
      <c r="F35" s="15">
        <f t="shared" ref="F35" si="2">((E35*100)/D35)-100</f>
        <v>4.9467366851293662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BALEARES</v>
      </c>
      <c r="F39" s="24">
        <f>LOOKUP(E39,$A$39:$A$66,$B$39:$B$66)</f>
        <v>13638188</v>
      </c>
      <c r="G39" s="24">
        <f>LOOKUP(E39,$A$39:$A$66,$C$39:$C$66)</f>
        <v>12988879</v>
      </c>
    </row>
    <row r="40" spans="1:9" x14ac:dyDescent="0.25">
      <c r="A40" s="24" t="str">
        <f t="shared" si="5"/>
        <v>ALICANTE</v>
      </c>
      <c r="B40" s="25">
        <f t="shared" si="3"/>
        <v>28352.959999999999</v>
      </c>
      <c r="C40" s="25">
        <f t="shared" si="4"/>
        <v>94654.77</v>
      </c>
      <c r="D40" s="25">
        <f t="shared" ref="D40:D66" si="7">_xlfn.RANK.EQ(B40,$B$39:$B$66)+COUNTIF($B$39:$B$66,B40)-1</f>
        <v>22</v>
      </c>
      <c r="E40" s="24" t="str">
        <f t="shared" si="6"/>
        <v>VALENCIA</v>
      </c>
      <c r="F40" s="24">
        <f t="shared" ref="F40:F55" si="8">LOOKUP(E40,$A$39:$A$66,$B$39:$B$66)</f>
        <v>12580586</v>
      </c>
      <c r="G40" s="24">
        <f t="shared" ref="G40:G66" si="9">LOOKUP(E40,$A$39:$A$66,$C$39:$C$66)</f>
        <v>11829219</v>
      </c>
    </row>
    <row r="41" spans="1:9" x14ac:dyDescent="0.25">
      <c r="A41" s="24" t="str">
        <f t="shared" si="5"/>
        <v>ALMERÍA</v>
      </c>
      <c r="B41" s="25">
        <f t="shared" si="3"/>
        <v>648984</v>
      </c>
      <c r="C41" s="25">
        <f t="shared" si="4"/>
        <v>431601</v>
      </c>
      <c r="D41" s="25">
        <f t="shared" si="7"/>
        <v>14</v>
      </c>
      <c r="E41" s="24" t="str">
        <f t="shared" si="6"/>
        <v>BARCELONA</v>
      </c>
      <c r="F41" s="24">
        <f t="shared" si="8"/>
        <v>11557123.458333334</v>
      </c>
      <c r="G41" s="24">
        <f t="shared" si="9"/>
        <v>11613910.717999998</v>
      </c>
    </row>
    <row r="42" spans="1:9" x14ac:dyDescent="0.25">
      <c r="A42" s="24" t="str">
        <f t="shared" si="5"/>
        <v>AVILÉS</v>
      </c>
      <c r="B42" s="25">
        <f t="shared" si="3"/>
        <v>0</v>
      </c>
      <c r="C42" s="25">
        <f t="shared" si="4"/>
        <v>908</v>
      </c>
      <c r="D42" s="25">
        <f t="shared" si="7"/>
        <v>28</v>
      </c>
      <c r="E42" s="24" t="str">
        <f t="shared" si="6"/>
        <v>BAHÍA DE ALGECIRAS</v>
      </c>
      <c r="F42" s="24">
        <f t="shared" si="8"/>
        <v>9045985</v>
      </c>
      <c r="G42" s="24">
        <f t="shared" si="9"/>
        <v>8336434.1160000134</v>
      </c>
    </row>
    <row r="43" spans="1:9" x14ac:dyDescent="0.25">
      <c r="A43" s="24" t="str">
        <f t="shared" si="5"/>
        <v>BAHÍA DE ALGECIRAS</v>
      </c>
      <c r="B43" s="25">
        <f t="shared" si="3"/>
        <v>9045985</v>
      </c>
      <c r="C43" s="25">
        <f t="shared" si="4"/>
        <v>8336434.1160000134</v>
      </c>
      <c r="D43" s="25">
        <f t="shared" si="7"/>
        <v>4</v>
      </c>
      <c r="E43" s="24" t="str">
        <f t="shared" si="6"/>
        <v>LAS PALMAS</v>
      </c>
      <c r="F43" s="24">
        <f t="shared" si="8"/>
        <v>4451973</v>
      </c>
      <c r="G43" s="24">
        <f t="shared" si="9"/>
        <v>4246705</v>
      </c>
    </row>
    <row r="44" spans="1:9" x14ac:dyDescent="0.25">
      <c r="A44" s="24" t="str">
        <f t="shared" si="5"/>
        <v>BAHÍA DE CÁDIZ</v>
      </c>
      <c r="B44" s="25">
        <f t="shared" si="3"/>
        <v>858369</v>
      </c>
      <c r="C44" s="25">
        <f t="shared" si="4"/>
        <v>909794</v>
      </c>
      <c r="D44" s="25">
        <f t="shared" si="7"/>
        <v>9</v>
      </c>
      <c r="E44" s="24" t="str">
        <f t="shared" si="6"/>
        <v>SANTA CRUZ DE TENERIFE</v>
      </c>
      <c r="F44" s="24">
        <f t="shared" si="8"/>
        <v>4074015</v>
      </c>
      <c r="G44" s="24">
        <f t="shared" si="9"/>
        <v>3886955</v>
      </c>
    </row>
    <row r="45" spans="1:9" x14ac:dyDescent="0.25">
      <c r="A45" s="24" t="str">
        <f t="shared" si="5"/>
        <v>BALEARES</v>
      </c>
      <c r="B45" s="25">
        <f t="shared" si="3"/>
        <v>13638188</v>
      </c>
      <c r="C45" s="25">
        <f t="shared" si="4"/>
        <v>12988879</v>
      </c>
      <c r="D45" s="25">
        <f t="shared" si="7"/>
        <v>1</v>
      </c>
      <c r="E45" s="24" t="str">
        <f t="shared" si="6"/>
        <v>SANTANDER</v>
      </c>
      <c r="F45" s="24">
        <f t="shared" si="8"/>
        <v>2187266</v>
      </c>
      <c r="G45" s="24">
        <f t="shared" si="9"/>
        <v>1839238</v>
      </c>
    </row>
    <row r="46" spans="1:9" x14ac:dyDescent="0.25">
      <c r="A46" s="24" t="str">
        <f t="shared" si="5"/>
        <v>BARCELONA</v>
      </c>
      <c r="B46" s="25">
        <f t="shared" si="3"/>
        <v>11557123.458333334</v>
      </c>
      <c r="C46" s="25">
        <f t="shared" si="4"/>
        <v>11613910.717999998</v>
      </c>
      <c r="D46" s="25">
        <f t="shared" si="7"/>
        <v>3</v>
      </c>
      <c r="E46" s="24" t="str">
        <f t="shared" si="6"/>
        <v>VIGO</v>
      </c>
      <c r="F46" s="24">
        <f t="shared" si="8"/>
        <v>1126119</v>
      </c>
      <c r="G46" s="24">
        <f t="shared" si="9"/>
        <v>1065466.9520000005</v>
      </c>
    </row>
    <row r="47" spans="1:9" x14ac:dyDescent="0.25">
      <c r="A47" s="24" t="str">
        <f t="shared" si="5"/>
        <v>BILBAO</v>
      </c>
      <c r="B47" s="25">
        <f t="shared" si="3"/>
        <v>841741</v>
      </c>
      <c r="C47" s="25">
        <f t="shared" si="4"/>
        <v>861173</v>
      </c>
      <c r="D47" s="25">
        <f t="shared" si="7"/>
        <v>10</v>
      </c>
      <c r="E47" s="24" t="str">
        <f t="shared" si="6"/>
        <v>BAHÍA DE CÁDIZ</v>
      </c>
      <c r="F47" s="24">
        <f t="shared" si="8"/>
        <v>858369</v>
      </c>
      <c r="G47" s="24">
        <f t="shared" si="9"/>
        <v>909794</v>
      </c>
    </row>
    <row r="48" spans="1:9" x14ac:dyDescent="0.25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BILBAO</v>
      </c>
      <c r="F48" s="24">
        <f t="shared" si="8"/>
        <v>841741</v>
      </c>
      <c r="G48" s="24">
        <f t="shared" si="9"/>
        <v>861173</v>
      </c>
    </row>
    <row r="49" spans="1:7" x14ac:dyDescent="0.25">
      <c r="A49" s="24" t="str">
        <f t="shared" si="5"/>
        <v>CASTELLÓN</v>
      </c>
      <c r="B49" s="25">
        <f t="shared" si="3"/>
        <v>351300</v>
      </c>
      <c r="C49" s="25">
        <f t="shared" si="4"/>
        <v>397406</v>
      </c>
      <c r="D49" s="25">
        <f t="shared" si="7"/>
        <v>18</v>
      </c>
      <c r="E49" s="24" t="str">
        <f t="shared" si="6"/>
        <v>CEUTA</v>
      </c>
      <c r="F49" s="24">
        <f t="shared" si="8"/>
        <v>832491</v>
      </c>
      <c r="G49" s="24">
        <f t="shared" si="9"/>
        <v>845411</v>
      </c>
    </row>
    <row r="50" spans="1:7" x14ac:dyDescent="0.25">
      <c r="A50" s="24" t="str">
        <f t="shared" si="5"/>
        <v>CEUTA</v>
      </c>
      <c r="B50" s="25">
        <f t="shared" si="3"/>
        <v>832491</v>
      </c>
      <c r="C50" s="25">
        <f t="shared" si="4"/>
        <v>845411</v>
      </c>
      <c r="D50" s="25">
        <f t="shared" si="7"/>
        <v>11</v>
      </c>
      <c r="E50" s="24" t="str">
        <f t="shared" si="6"/>
        <v>MELILLA</v>
      </c>
      <c r="F50" s="24">
        <f t="shared" si="8"/>
        <v>717549</v>
      </c>
      <c r="G50" s="24">
        <f t="shared" si="9"/>
        <v>689038</v>
      </c>
    </row>
    <row r="51" spans="1:7" x14ac:dyDescent="0.25">
      <c r="A51" s="24" t="str">
        <f t="shared" si="5"/>
        <v>FERROL-SAN CIBRAO</v>
      </c>
      <c r="B51" s="25">
        <f t="shared" si="3"/>
        <v>50936</v>
      </c>
      <c r="C51" s="25">
        <f t="shared" si="4"/>
        <v>63579.34</v>
      </c>
      <c r="D51" s="25">
        <f t="shared" si="7"/>
        <v>21</v>
      </c>
      <c r="E51" s="24" t="str">
        <f t="shared" si="6"/>
        <v>PASAIA</v>
      </c>
      <c r="F51" s="24">
        <f t="shared" si="8"/>
        <v>668871</v>
      </c>
      <c r="G51" s="24">
        <f t="shared" si="9"/>
        <v>642637</v>
      </c>
    </row>
    <row r="52" spans="1:7" x14ac:dyDescent="0.25">
      <c r="A52" s="24" t="str">
        <f t="shared" si="5"/>
        <v>GIJÓN</v>
      </c>
      <c r="B52" s="25">
        <f t="shared" si="3"/>
        <v>0</v>
      </c>
      <c r="C52" s="25">
        <f t="shared" si="4"/>
        <v>2229</v>
      </c>
      <c r="D52" s="25">
        <f t="shared" si="7"/>
        <v>28</v>
      </c>
      <c r="E52" s="24" t="str">
        <f t="shared" si="6"/>
        <v>ALMERÍA</v>
      </c>
      <c r="F52" s="24">
        <f t="shared" si="8"/>
        <v>648984</v>
      </c>
      <c r="G52" s="24">
        <f t="shared" si="9"/>
        <v>431601</v>
      </c>
    </row>
    <row r="53" spans="1:7" x14ac:dyDescent="0.25">
      <c r="A53" s="24" t="str">
        <f t="shared" si="5"/>
        <v>HUELVA</v>
      </c>
      <c r="B53" s="25">
        <f t="shared" si="3"/>
        <v>435124</v>
      </c>
      <c r="C53" s="25">
        <f t="shared" si="4"/>
        <v>176253.25</v>
      </c>
      <c r="D53" s="25">
        <f t="shared" si="7"/>
        <v>17</v>
      </c>
      <c r="E53" s="24" t="str">
        <f t="shared" si="6"/>
        <v>MOTRIL</v>
      </c>
      <c r="F53" s="24">
        <f t="shared" si="8"/>
        <v>646197</v>
      </c>
      <c r="G53" s="24">
        <f t="shared" si="9"/>
        <v>755660</v>
      </c>
    </row>
    <row r="54" spans="1:7" x14ac:dyDescent="0.25">
      <c r="A54" s="24" t="str">
        <f t="shared" si="5"/>
        <v>LAS PALMAS</v>
      </c>
      <c r="B54" s="25">
        <f t="shared" si="3"/>
        <v>4451973</v>
      </c>
      <c r="C54" s="25">
        <f t="shared" si="4"/>
        <v>4246705</v>
      </c>
      <c r="D54" s="25">
        <f t="shared" si="7"/>
        <v>5</v>
      </c>
      <c r="E54" s="24" t="str">
        <f t="shared" si="6"/>
        <v>MÁLAGA</v>
      </c>
      <c r="F54" s="24">
        <f t="shared" si="8"/>
        <v>572371</v>
      </c>
      <c r="G54" s="24">
        <f t="shared" si="9"/>
        <v>517720.46</v>
      </c>
    </row>
    <row r="55" spans="1:7" x14ac:dyDescent="0.25">
      <c r="A55" s="24" t="str">
        <f t="shared" si="5"/>
        <v>MÁLAGA</v>
      </c>
      <c r="B55" s="25">
        <f t="shared" si="3"/>
        <v>572371</v>
      </c>
      <c r="C55" s="25">
        <f t="shared" si="4"/>
        <v>517720.46</v>
      </c>
      <c r="D55" s="25">
        <f t="shared" si="7"/>
        <v>16</v>
      </c>
      <c r="E55" s="24" t="str">
        <f t="shared" si="6"/>
        <v>HUELVA</v>
      </c>
      <c r="F55" s="24">
        <f t="shared" si="8"/>
        <v>435124</v>
      </c>
      <c r="G55" s="24">
        <f t="shared" si="9"/>
        <v>176253.25</v>
      </c>
    </row>
    <row r="56" spans="1:7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CASTELLÓN</v>
      </c>
      <c r="F56" s="24">
        <f t="shared" ref="F56:F66" si="10">LOOKUP(E56,$A$39:$A$66,$B$39:$B$66)</f>
        <v>351300</v>
      </c>
      <c r="G56" s="24">
        <f t="shared" si="9"/>
        <v>397406</v>
      </c>
    </row>
    <row r="57" spans="1:7" x14ac:dyDescent="0.25">
      <c r="A57" s="24" t="str">
        <f t="shared" si="5"/>
        <v>MELILLA</v>
      </c>
      <c r="B57" s="25">
        <f t="shared" si="3"/>
        <v>717549</v>
      </c>
      <c r="C57" s="25">
        <f t="shared" si="4"/>
        <v>689038</v>
      </c>
      <c r="D57" s="25">
        <f t="shared" si="7"/>
        <v>12</v>
      </c>
      <c r="E57" s="24" t="str">
        <f t="shared" si="6"/>
        <v>TARRAGONA</v>
      </c>
      <c r="F57" s="24">
        <f t="shared" si="10"/>
        <v>303801</v>
      </c>
      <c r="G57" s="24">
        <f t="shared" si="9"/>
        <v>286996</v>
      </c>
    </row>
    <row r="58" spans="1:7" x14ac:dyDescent="0.25">
      <c r="A58" s="24" t="str">
        <f t="shared" si="5"/>
        <v>MOTRIL</v>
      </c>
      <c r="B58" s="25">
        <f t="shared" si="3"/>
        <v>646197</v>
      </c>
      <c r="C58" s="25">
        <f t="shared" si="4"/>
        <v>755660</v>
      </c>
      <c r="D58" s="25">
        <f t="shared" si="7"/>
        <v>15</v>
      </c>
      <c r="E58" s="24" t="str">
        <f t="shared" si="6"/>
        <v>SEVILLA</v>
      </c>
      <c r="F58" s="24">
        <f t="shared" si="10"/>
        <v>161050</v>
      </c>
      <c r="G58" s="24">
        <f t="shared" si="9"/>
        <v>196014</v>
      </c>
    </row>
    <row r="59" spans="1:7" x14ac:dyDescent="0.25">
      <c r="A59" s="24" t="str">
        <f t="shared" si="5"/>
        <v>PASAIA</v>
      </c>
      <c r="B59" s="25">
        <f t="shared" si="3"/>
        <v>668871</v>
      </c>
      <c r="C59" s="25">
        <f t="shared" si="4"/>
        <v>642637</v>
      </c>
      <c r="D59" s="25">
        <f t="shared" si="7"/>
        <v>13</v>
      </c>
      <c r="E59" s="24" t="str">
        <f t="shared" si="6"/>
        <v>FERROL-SAN CIBRAO</v>
      </c>
      <c r="F59" s="24">
        <f t="shared" si="10"/>
        <v>50936</v>
      </c>
      <c r="G59" s="24">
        <f t="shared" si="9"/>
        <v>63579.34</v>
      </c>
    </row>
    <row r="60" spans="1:7" x14ac:dyDescent="0.25">
      <c r="A60" s="24" t="str">
        <f t="shared" si="5"/>
        <v>SANTA CRUZ DE TENERIFE</v>
      </c>
      <c r="B60" s="25">
        <f t="shared" si="3"/>
        <v>4074015</v>
      </c>
      <c r="C60" s="25">
        <f t="shared" si="4"/>
        <v>3886955</v>
      </c>
      <c r="D60" s="25">
        <f t="shared" si="7"/>
        <v>6</v>
      </c>
      <c r="E60" s="24" t="str">
        <f t="shared" si="6"/>
        <v>ALICANTE</v>
      </c>
      <c r="F60" s="24">
        <f t="shared" si="10"/>
        <v>28352.959999999999</v>
      </c>
      <c r="G60" s="24">
        <f t="shared" si="9"/>
        <v>94654.77</v>
      </c>
    </row>
    <row r="61" spans="1:7" x14ac:dyDescent="0.25">
      <c r="A61" s="24" t="str">
        <f t="shared" si="5"/>
        <v>SANTANDER</v>
      </c>
      <c r="B61" s="25">
        <f t="shared" si="3"/>
        <v>2187266</v>
      </c>
      <c r="C61" s="25">
        <f t="shared" si="4"/>
        <v>1839238</v>
      </c>
      <c r="D61" s="25">
        <f t="shared" si="7"/>
        <v>7</v>
      </c>
      <c r="E61" s="24" t="e">
        <f t="shared" si="6"/>
        <v>#N/A</v>
      </c>
      <c r="F61" s="24" t="e">
        <f t="shared" si="10"/>
        <v>#N/A</v>
      </c>
      <c r="G61" s="24" t="e">
        <f t="shared" si="9"/>
        <v>#N/A</v>
      </c>
    </row>
    <row r="62" spans="1:7" x14ac:dyDescent="0.25">
      <c r="A62" s="24" t="str">
        <f t="shared" si="5"/>
        <v>SEVILLA</v>
      </c>
      <c r="B62" s="25">
        <f t="shared" si="3"/>
        <v>161050</v>
      </c>
      <c r="C62" s="25">
        <f t="shared" si="4"/>
        <v>196014</v>
      </c>
      <c r="D62" s="25">
        <f t="shared" si="7"/>
        <v>20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25">
      <c r="A63" s="24" t="str">
        <f t="shared" si="5"/>
        <v>TARRAGONA</v>
      </c>
      <c r="B63" s="25">
        <f t="shared" si="3"/>
        <v>303801</v>
      </c>
      <c r="C63" s="25">
        <f t="shared" si="4"/>
        <v>286996</v>
      </c>
      <c r="D63" s="25">
        <f t="shared" si="7"/>
        <v>19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12580586</v>
      </c>
      <c r="C64" s="25">
        <f t="shared" si="4"/>
        <v>11829219</v>
      </c>
      <c r="D64" s="25">
        <f t="shared" si="7"/>
        <v>2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1126119</v>
      </c>
      <c r="C65" s="25">
        <f t="shared" si="4"/>
        <v>1065466.9520000005</v>
      </c>
      <c r="D65" s="25">
        <f t="shared" si="7"/>
        <v>8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20" t="s">
        <v>56</v>
      </c>
    </row>
    <row r="2" spans="1:12" s="2" customFormat="1" ht="21" x14ac:dyDescent="0.35">
      <c r="I2" s="21" t="s">
        <v>57</v>
      </c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0</v>
      </c>
      <c r="C7" s="18">
        <v>0</v>
      </c>
      <c r="D7" s="18">
        <v>0</v>
      </c>
      <c r="E7" s="72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31</v>
      </c>
      <c r="B8" s="19">
        <v>369</v>
      </c>
      <c r="C8" s="19">
        <v>6</v>
      </c>
      <c r="D8" s="19">
        <v>3166</v>
      </c>
      <c r="E8" s="73">
        <v>227</v>
      </c>
      <c r="F8" s="12">
        <f t="shared" ref="F8:F34" si="0">((E8*100)/D8)-100</f>
        <v>-92.830069488313327</v>
      </c>
      <c r="G8" s="1"/>
      <c r="H8" s="1"/>
      <c r="I8" s="1"/>
    </row>
    <row r="9" spans="1:12" x14ac:dyDescent="0.25">
      <c r="A9" s="9" t="s">
        <v>139</v>
      </c>
      <c r="B9" s="18">
        <v>1198</v>
      </c>
      <c r="C9" s="18">
        <v>1641</v>
      </c>
      <c r="D9" s="18">
        <v>10875</v>
      </c>
      <c r="E9" s="72">
        <v>16777</v>
      </c>
      <c r="F9" s="10">
        <f t="shared" si="0"/>
        <v>54.271264367816087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0</v>
      </c>
      <c r="E10" s="73">
        <v>0</v>
      </c>
      <c r="F10" s="12" t="e">
        <f t="shared" si="0"/>
        <v>#DIV/0!</v>
      </c>
      <c r="G10" s="1"/>
      <c r="H10" s="1"/>
      <c r="I10" s="1"/>
    </row>
    <row r="11" spans="1:12" x14ac:dyDescent="0.25">
      <c r="A11" s="9" t="s">
        <v>142</v>
      </c>
      <c r="B11" s="18">
        <v>18302</v>
      </c>
      <c r="C11" s="18">
        <v>19999</v>
      </c>
      <c r="D11" s="18">
        <v>109877</v>
      </c>
      <c r="E11" s="72">
        <v>239088</v>
      </c>
      <c r="F11" s="10">
        <f t="shared" si="0"/>
        <v>117.59603920747745</v>
      </c>
      <c r="G11" s="1"/>
      <c r="H11" s="1"/>
      <c r="I11" s="1"/>
    </row>
    <row r="12" spans="1:12" x14ac:dyDescent="0.25">
      <c r="A12" s="11" t="s">
        <v>143</v>
      </c>
      <c r="B12" s="19">
        <v>2272</v>
      </c>
      <c r="C12" s="19">
        <v>2093</v>
      </c>
      <c r="D12" s="19">
        <v>30305</v>
      </c>
      <c r="E12" s="73">
        <v>23710</v>
      </c>
      <c r="F12" s="12">
        <f t="shared" si="0"/>
        <v>-21.762085464444809</v>
      </c>
      <c r="G12" s="1"/>
      <c r="H12" s="1"/>
      <c r="I12" s="1"/>
    </row>
    <row r="13" spans="1:12" x14ac:dyDescent="0.25">
      <c r="A13" s="9" t="s">
        <v>32</v>
      </c>
      <c r="B13" s="18">
        <v>19350</v>
      </c>
      <c r="C13" s="18">
        <v>17274</v>
      </c>
      <c r="D13" s="18">
        <v>30491</v>
      </c>
      <c r="E13" s="72">
        <v>31852</v>
      </c>
      <c r="F13" s="10">
        <f t="shared" si="0"/>
        <v>4.4636122134400296</v>
      </c>
      <c r="G13" s="1"/>
      <c r="H13" s="1"/>
      <c r="I13" s="1"/>
    </row>
    <row r="14" spans="1:12" x14ac:dyDescent="0.25">
      <c r="A14" s="11" t="s">
        <v>33</v>
      </c>
      <c r="B14" s="19">
        <v>12957</v>
      </c>
      <c r="C14" s="19">
        <v>15195</v>
      </c>
      <c r="D14" s="19">
        <v>203204</v>
      </c>
      <c r="E14" s="73">
        <v>206421</v>
      </c>
      <c r="F14" s="12">
        <f t="shared" si="0"/>
        <v>1.5831381272022185</v>
      </c>
      <c r="G14" s="1"/>
      <c r="H14" s="1"/>
      <c r="I14" s="1"/>
    </row>
    <row r="15" spans="1:12" x14ac:dyDescent="0.25">
      <c r="A15" s="9" t="s">
        <v>34</v>
      </c>
      <c r="B15" s="18">
        <v>1410</v>
      </c>
      <c r="C15" s="18">
        <v>1350</v>
      </c>
      <c r="D15" s="18">
        <v>17172</v>
      </c>
      <c r="E15" s="72">
        <v>17828</v>
      </c>
      <c r="F15" s="10">
        <f t="shared" si="0"/>
        <v>3.8201723736314932</v>
      </c>
      <c r="G15" s="1"/>
      <c r="H15" s="1"/>
      <c r="I15" s="1"/>
    </row>
    <row r="16" spans="1:12" x14ac:dyDescent="0.25">
      <c r="A16" s="11" t="s">
        <v>35</v>
      </c>
      <c r="B16" s="19">
        <v>0</v>
      </c>
      <c r="C16" s="19">
        <v>0</v>
      </c>
      <c r="D16" s="19">
        <v>0</v>
      </c>
      <c r="E16" s="73">
        <v>0</v>
      </c>
      <c r="F16" s="12" t="e">
        <f t="shared" si="0"/>
        <v>#DIV/0!</v>
      </c>
      <c r="G16" s="1"/>
      <c r="H16" s="1"/>
      <c r="I16" s="1"/>
    </row>
    <row r="17" spans="1:9" x14ac:dyDescent="0.25">
      <c r="A17" s="9" t="s">
        <v>144</v>
      </c>
      <c r="B17" s="18">
        <v>0</v>
      </c>
      <c r="C17" s="18">
        <v>0</v>
      </c>
      <c r="D17" s="18">
        <v>0</v>
      </c>
      <c r="E17" s="72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36</v>
      </c>
      <c r="B18" s="19">
        <v>1875</v>
      </c>
      <c r="C18" s="19">
        <v>1180</v>
      </c>
      <c r="D18" s="19">
        <v>23366</v>
      </c>
      <c r="E18" s="73">
        <v>23467</v>
      </c>
      <c r="F18" s="12">
        <f t="shared" si="0"/>
        <v>0.43225199007103754</v>
      </c>
      <c r="G18" s="1"/>
      <c r="H18" s="1"/>
      <c r="I18" s="1"/>
    </row>
    <row r="19" spans="1:9" x14ac:dyDescent="0.25">
      <c r="A19" s="9" t="s">
        <v>37</v>
      </c>
      <c r="B19" s="18">
        <v>37</v>
      </c>
      <c r="C19" s="18">
        <v>12</v>
      </c>
      <c r="D19" s="18">
        <v>0</v>
      </c>
      <c r="E19" s="72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0</v>
      </c>
      <c r="E20" s="73">
        <v>0</v>
      </c>
      <c r="F20" s="12" t="e">
        <f t="shared" si="0"/>
        <v>#DIV/0!</v>
      </c>
      <c r="G20" s="1"/>
      <c r="H20" s="1"/>
      <c r="I20" s="1"/>
    </row>
    <row r="21" spans="1:9" x14ac:dyDescent="0.25">
      <c r="A21" s="9" t="s">
        <v>38</v>
      </c>
      <c r="B21" s="18">
        <v>1482</v>
      </c>
      <c r="C21" s="18">
        <v>2021</v>
      </c>
      <c r="D21" s="18">
        <v>7576</v>
      </c>
      <c r="E21" s="72">
        <v>20512</v>
      </c>
      <c r="F21" s="10">
        <f t="shared" si="0"/>
        <v>170.74973600844771</v>
      </c>
      <c r="G21" s="1"/>
      <c r="H21" s="1"/>
      <c r="I21" s="1"/>
    </row>
    <row r="22" spans="1:9" x14ac:dyDescent="0.25">
      <c r="A22" s="11" t="s">
        <v>59</v>
      </c>
      <c r="B22" s="19">
        <v>13582</v>
      </c>
      <c r="C22" s="19">
        <v>13598</v>
      </c>
      <c r="D22" s="19">
        <v>154707</v>
      </c>
      <c r="E22" s="73">
        <v>166034</v>
      </c>
      <c r="F22" s="12">
        <f t="shared" si="0"/>
        <v>7.321582087429789</v>
      </c>
      <c r="G22" s="1"/>
      <c r="H22" s="1"/>
      <c r="I22" s="1"/>
    </row>
    <row r="23" spans="1:9" x14ac:dyDescent="0.25">
      <c r="A23" s="9" t="s">
        <v>146</v>
      </c>
      <c r="B23" s="18">
        <v>1477</v>
      </c>
      <c r="C23" s="18">
        <v>1608</v>
      </c>
      <c r="D23" s="18">
        <v>18938</v>
      </c>
      <c r="E23" s="72">
        <v>21189</v>
      </c>
      <c r="F23" s="10">
        <f t="shared" si="0"/>
        <v>11.886154820994818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19">
        <v>0</v>
      </c>
      <c r="E24" s="73">
        <v>0</v>
      </c>
      <c r="F24" s="12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1796</v>
      </c>
      <c r="C25" s="18">
        <v>2011</v>
      </c>
      <c r="D25" s="18">
        <v>25862</v>
      </c>
      <c r="E25" s="72">
        <v>27153</v>
      </c>
      <c r="F25" s="10">
        <f t="shared" si="0"/>
        <v>4.9918799783466028</v>
      </c>
      <c r="G25" s="1"/>
      <c r="H25" s="1"/>
      <c r="I25" s="1"/>
    </row>
    <row r="26" spans="1:9" x14ac:dyDescent="0.25">
      <c r="A26" s="11" t="s">
        <v>40</v>
      </c>
      <c r="B26" s="19">
        <v>2522</v>
      </c>
      <c r="C26" s="19">
        <v>1897</v>
      </c>
      <c r="D26" s="19">
        <v>30052</v>
      </c>
      <c r="E26" s="73">
        <v>27636</v>
      </c>
      <c r="F26" s="12">
        <f t="shared" si="0"/>
        <v>-8.0393983761480143</v>
      </c>
      <c r="G26" s="1"/>
      <c r="H26" s="1"/>
      <c r="I26" s="1"/>
    </row>
    <row r="27" spans="1:9" x14ac:dyDescent="0.25">
      <c r="A27" s="9" t="s">
        <v>41</v>
      </c>
      <c r="B27" s="18">
        <v>406</v>
      </c>
      <c r="C27" s="18">
        <v>377</v>
      </c>
      <c r="D27" s="18">
        <v>0</v>
      </c>
      <c r="E27" s="72">
        <v>5378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42</v>
      </c>
      <c r="B28" s="19">
        <v>10475</v>
      </c>
      <c r="C28" s="19">
        <v>11062</v>
      </c>
      <c r="D28" s="19">
        <v>146874</v>
      </c>
      <c r="E28" s="73">
        <v>133218</v>
      </c>
      <c r="F28" s="12">
        <f t="shared" si="0"/>
        <v>-9.2977654315944278</v>
      </c>
      <c r="G28" s="1"/>
      <c r="H28" s="1"/>
      <c r="I28" s="1"/>
    </row>
    <row r="29" spans="1:9" x14ac:dyDescent="0.25">
      <c r="A29" s="9" t="s">
        <v>43</v>
      </c>
      <c r="B29" s="18">
        <v>2900</v>
      </c>
      <c r="C29" s="18">
        <v>3091</v>
      </c>
      <c r="D29" s="18">
        <v>22285</v>
      </c>
      <c r="E29" s="72">
        <v>32059</v>
      </c>
      <c r="F29" s="10">
        <f t="shared" si="0"/>
        <v>43.859098048014346</v>
      </c>
      <c r="G29" s="1"/>
      <c r="H29" s="1"/>
      <c r="I29" s="1"/>
    </row>
    <row r="30" spans="1:9" x14ac:dyDescent="0.25">
      <c r="A30" s="11" t="s">
        <v>44</v>
      </c>
      <c r="B30" s="19">
        <v>705</v>
      </c>
      <c r="C30" s="19">
        <v>577</v>
      </c>
      <c r="D30" s="19">
        <v>8911</v>
      </c>
      <c r="E30" s="73">
        <v>7282</v>
      </c>
      <c r="F30" s="12">
        <f t="shared" si="0"/>
        <v>-18.280776568286385</v>
      </c>
      <c r="G30" s="1"/>
      <c r="H30" s="1"/>
      <c r="I30" s="1"/>
    </row>
    <row r="31" spans="1:9" x14ac:dyDescent="0.25">
      <c r="A31" s="9" t="s">
        <v>45</v>
      </c>
      <c r="B31" s="18">
        <v>0</v>
      </c>
      <c r="C31" s="18">
        <v>0</v>
      </c>
      <c r="D31" s="18">
        <v>0</v>
      </c>
      <c r="E31" s="72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46</v>
      </c>
      <c r="B32" s="19">
        <v>18530</v>
      </c>
      <c r="C32" s="19">
        <v>19574</v>
      </c>
      <c r="D32" s="19">
        <v>293081</v>
      </c>
      <c r="E32" s="73">
        <v>317993</v>
      </c>
      <c r="F32" s="12">
        <f t="shared" si="0"/>
        <v>8.5000392382993084</v>
      </c>
      <c r="G32" s="1"/>
      <c r="H32" s="1"/>
      <c r="I32" s="1"/>
    </row>
    <row r="33" spans="1:9" x14ac:dyDescent="0.25">
      <c r="A33" s="9" t="s">
        <v>47</v>
      </c>
      <c r="B33" s="18">
        <v>1056</v>
      </c>
      <c r="C33" s="18">
        <v>1295</v>
      </c>
      <c r="D33" s="18">
        <v>17765</v>
      </c>
      <c r="E33" s="72">
        <v>17576</v>
      </c>
      <c r="F33" s="10">
        <f t="shared" si="0"/>
        <v>-1.0638896707008172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0</v>
      </c>
      <c r="D34" s="19">
        <v>0</v>
      </c>
      <c r="E34" s="73">
        <v>0</v>
      </c>
      <c r="F34" s="12" t="e">
        <f t="shared" si="0"/>
        <v>#DIV/0!</v>
      </c>
      <c r="G34" s="1"/>
      <c r="H34" s="1"/>
      <c r="I34" s="1"/>
    </row>
    <row r="35" spans="1:9" x14ac:dyDescent="0.25">
      <c r="A35" s="13" t="s">
        <v>48</v>
      </c>
      <c r="B35" s="14">
        <f>SUM(B7:B34)</f>
        <v>112701</v>
      </c>
      <c r="C35" s="14">
        <f t="shared" ref="C35:E35" si="1">SUM(C7:C34)</f>
        <v>115861</v>
      </c>
      <c r="D35" s="14">
        <f t="shared" si="1"/>
        <v>1154507</v>
      </c>
      <c r="E35" s="14">
        <f t="shared" si="1"/>
        <v>1335400</v>
      </c>
      <c r="F35" s="15">
        <f t="shared" ref="F35" si="2">((E35*100)/D35)-100</f>
        <v>15.668419507200909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VALENCIA</v>
      </c>
      <c r="F39" s="24">
        <f>LOOKUP(E39,$A$39:$A$66,$B$39:$B$66)</f>
        <v>317993</v>
      </c>
      <c r="G39" s="24">
        <f>LOOKUP(E39,$A$39:$A$66,$C$39:$C$66)</f>
        <v>293081</v>
      </c>
    </row>
    <row r="40" spans="1:9" x14ac:dyDescent="0.25">
      <c r="A40" s="24" t="str">
        <f t="shared" si="5"/>
        <v>ALICANTE</v>
      </c>
      <c r="B40" s="25">
        <f t="shared" si="3"/>
        <v>227</v>
      </c>
      <c r="C40" s="25">
        <f t="shared" si="4"/>
        <v>3166</v>
      </c>
      <c r="D40" s="25">
        <f t="shared" ref="D40:D66" si="7">_xlfn.RANK.EQ(B40,$B$39:$B$66)+COUNTIF($B$39:$B$66,B40)-1</f>
        <v>19</v>
      </c>
      <c r="E40" s="24" t="str">
        <f t="shared" si="6"/>
        <v>BAHÍA DE ALGECIRAS</v>
      </c>
      <c r="F40" s="24">
        <f t="shared" ref="F40:F66" si="8">LOOKUP(E40,$A$39:$A$66,$B$39:$B$66)</f>
        <v>239088</v>
      </c>
      <c r="G40" s="24">
        <f t="shared" ref="G40:G66" si="9">LOOKUP(E40,$A$39:$A$66,$C$39:$C$66)</f>
        <v>109877</v>
      </c>
    </row>
    <row r="41" spans="1:9" x14ac:dyDescent="0.25">
      <c r="A41" s="24" t="str">
        <f t="shared" si="5"/>
        <v>ALMERÍA</v>
      </c>
      <c r="B41" s="25">
        <f t="shared" si="3"/>
        <v>16777</v>
      </c>
      <c r="C41" s="25">
        <f t="shared" si="4"/>
        <v>10875</v>
      </c>
      <c r="D41" s="25">
        <f t="shared" si="7"/>
        <v>16</v>
      </c>
      <c r="E41" s="24" t="str">
        <f t="shared" si="6"/>
        <v>BARCELONA</v>
      </c>
      <c r="F41" s="24">
        <f t="shared" si="8"/>
        <v>206421</v>
      </c>
      <c r="G41" s="24">
        <f t="shared" si="9"/>
        <v>203204</v>
      </c>
    </row>
    <row r="42" spans="1:9" x14ac:dyDescent="0.25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166034</v>
      </c>
      <c r="G42" s="24">
        <f t="shared" si="9"/>
        <v>154707</v>
      </c>
    </row>
    <row r="43" spans="1:9" x14ac:dyDescent="0.25">
      <c r="A43" s="24" t="str">
        <f t="shared" si="5"/>
        <v>BAHÍA DE ALGECIRAS</v>
      </c>
      <c r="B43" s="25">
        <f t="shared" si="3"/>
        <v>239088</v>
      </c>
      <c r="C43" s="25">
        <f t="shared" si="4"/>
        <v>109877</v>
      </c>
      <c r="D43" s="25">
        <f t="shared" si="7"/>
        <v>2</v>
      </c>
      <c r="E43" s="24" t="str">
        <f t="shared" si="6"/>
        <v>SANTA CRUZ DE TENERIFE</v>
      </c>
      <c r="F43" s="24">
        <f t="shared" si="8"/>
        <v>133218</v>
      </c>
      <c r="G43" s="24">
        <f t="shared" si="9"/>
        <v>146874</v>
      </c>
    </row>
    <row r="44" spans="1:9" x14ac:dyDescent="0.25">
      <c r="A44" s="24" t="str">
        <f t="shared" si="5"/>
        <v>BAHÍA DE CÁDIZ</v>
      </c>
      <c r="B44" s="25">
        <f t="shared" si="3"/>
        <v>23710</v>
      </c>
      <c r="C44" s="25">
        <f t="shared" si="4"/>
        <v>30305</v>
      </c>
      <c r="D44" s="25">
        <f t="shared" si="7"/>
        <v>10</v>
      </c>
      <c r="E44" s="24" t="str">
        <f t="shared" si="6"/>
        <v>SANTANDER</v>
      </c>
      <c r="F44" s="24">
        <f t="shared" si="8"/>
        <v>32059</v>
      </c>
      <c r="G44" s="24">
        <f t="shared" si="9"/>
        <v>22285</v>
      </c>
    </row>
    <row r="45" spans="1:9" x14ac:dyDescent="0.25">
      <c r="A45" s="24" t="str">
        <f t="shared" si="5"/>
        <v>BALEARES</v>
      </c>
      <c r="B45" s="25">
        <f t="shared" si="3"/>
        <v>31852</v>
      </c>
      <c r="C45" s="25">
        <f t="shared" si="4"/>
        <v>30491</v>
      </c>
      <c r="D45" s="25">
        <f t="shared" si="7"/>
        <v>7</v>
      </c>
      <c r="E45" s="24" t="str">
        <f t="shared" si="6"/>
        <v>BALEARES</v>
      </c>
      <c r="F45" s="24">
        <f t="shared" si="8"/>
        <v>31852</v>
      </c>
      <c r="G45" s="24">
        <f t="shared" si="9"/>
        <v>30491</v>
      </c>
    </row>
    <row r="46" spans="1:9" x14ac:dyDescent="0.25">
      <c r="A46" s="24" t="str">
        <f t="shared" si="5"/>
        <v>BARCELONA</v>
      </c>
      <c r="B46" s="25">
        <f t="shared" si="3"/>
        <v>206421</v>
      </c>
      <c r="C46" s="25">
        <f t="shared" si="4"/>
        <v>203204</v>
      </c>
      <c r="D46" s="25">
        <f t="shared" si="7"/>
        <v>3</v>
      </c>
      <c r="E46" s="24" t="str">
        <f t="shared" si="6"/>
        <v>MOTRIL</v>
      </c>
      <c r="F46" s="24">
        <f t="shared" si="8"/>
        <v>27636</v>
      </c>
      <c r="G46" s="24">
        <f t="shared" si="9"/>
        <v>30052</v>
      </c>
    </row>
    <row r="47" spans="1:9" x14ac:dyDescent="0.25">
      <c r="A47" s="24" t="str">
        <f t="shared" si="5"/>
        <v>BILBAO</v>
      </c>
      <c r="B47" s="25">
        <f t="shared" si="3"/>
        <v>17828</v>
      </c>
      <c r="C47" s="25">
        <f t="shared" si="4"/>
        <v>17172</v>
      </c>
      <c r="D47" s="25">
        <f t="shared" si="7"/>
        <v>14</v>
      </c>
      <c r="E47" s="24" t="str">
        <f t="shared" si="6"/>
        <v>MELILLA</v>
      </c>
      <c r="F47" s="24">
        <f t="shared" si="8"/>
        <v>27153</v>
      </c>
      <c r="G47" s="24">
        <f t="shared" si="9"/>
        <v>25862</v>
      </c>
    </row>
    <row r="48" spans="1:9" x14ac:dyDescent="0.25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BAHÍA DE CÁDIZ</v>
      </c>
      <c r="F48" s="24">
        <f t="shared" si="8"/>
        <v>23710</v>
      </c>
      <c r="G48" s="24">
        <f t="shared" si="9"/>
        <v>30305</v>
      </c>
    </row>
    <row r="49" spans="1:7" x14ac:dyDescent="0.25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str">
        <f t="shared" si="6"/>
        <v>CEUTA</v>
      </c>
      <c r="F49" s="24">
        <f t="shared" si="8"/>
        <v>23467</v>
      </c>
      <c r="G49" s="24">
        <f t="shared" si="9"/>
        <v>23366</v>
      </c>
    </row>
    <row r="50" spans="1:7" x14ac:dyDescent="0.25">
      <c r="A50" s="24" t="str">
        <f t="shared" si="5"/>
        <v>CEUTA</v>
      </c>
      <c r="B50" s="25">
        <f t="shared" si="3"/>
        <v>23467</v>
      </c>
      <c r="C50" s="25">
        <f t="shared" si="4"/>
        <v>23366</v>
      </c>
      <c r="D50" s="25">
        <f t="shared" si="7"/>
        <v>11</v>
      </c>
      <c r="E50" s="24" t="str">
        <f t="shared" si="6"/>
        <v>MÁLAGA</v>
      </c>
      <c r="F50" s="24">
        <f t="shared" si="8"/>
        <v>21189</v>
      </c>
      <c r="G50" s="24">
        <f t="shared" si="9"/>
        <v>18938</v>
      </c>
    </row>
    <row r="51" spans="1:7" x14ac:dyDescent="0.25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HUELVA</v>
      </c>
      <c r="F51" s="24">
        <f t="shared" si="8"/>
        <v>20512</v>
      </c>
      <c r="G51" s="24">
        <f t="shared" si="9"/>
        <v>7576</v>
      </c>
    </row>
    <row r="52" spans="1:7" x14ac:dyDescent="0.25">
      <c r="A52" s="24" t="str">
        <f t="shared" si="5"/>
        <v>GIJÓN</v>
      </c>
      <c r="B52" s="25">
        <f t="shared" si="3"/>
        <v>0</v>
      </c>
      <c r="C52" s="25">
        <f t="shared" si="4"/>
        <v>0</v>
      </c>
      <c r="D52" s="25">
        <f t="shared" si="7"/>
        <v>28</v>
      </c>
      <c r="E52" s="24" t="str">
        <f t="shared" si="6"/>
        <v>BILBAO</v>
      </c>
      <c r="F52" s="24">
        <f t="shared" si="8"/>
        <v>17828</v>
      </c>
      <c r="G52" s="24">
        <f t="shared" si="9"/>
        <v>17172</v>
      </c>
    </row>
    <row r="53" spans="1:7" x14ac:dyDescent="0.25">
      <c r="A53" s="24" t="str">
        <f t="shared" si="5"/>
        <v>HUELVA</v>
      </c>
      <c r="B53" s="25">
        <f t="shared" si="3"/>
        <v>20512</v>
      </c>
      <c r="C53" s="25">
        <f t="shared" si="4"/>
        <v>7576</v>
      </c>
      <c r="D53" s="25">
        <f t="shared" si="7"/>
        <v>13</v>
      </c>
      <c r="E53" s="24" t="str">
        <f t="shared" si="6"/>
        <v>VIGO</v>
      </c>
      <c r="F53" s="24">
        <f t="shared" si="8"/>
        <v>17576</v>
      </c>
      <c r="G53" s="24">
        <f t="shared" si="9"/>
        <v>17765</v>
      </c>
    </row>
    <row r="54" spans="1:7" x14ac:dyDescent="0.25">
      <c r="A54" s="24" t="str">
        <f t="shared" si="5"/>
        <v>LAS PALMAS</v>
      </c>
      <c r="B54" s="25">
        <f t="shared" si="3"/>
        <v>166034</v>
      </c>
      <c r="C54" s="25">
        <f t="shared" si="4"/>
        <v>154707</v>
      </c>
      <c r="D54" s="25">
        <f t="shared" si="7"/>
        <v>4</v>
      </c>
      <c r="E54" s="24" t="str">
        <f t="shared" si="6"/>
        <v>ALMERÍA</v>
      </c>
      <c r="F54" s="24">
        <f t="shared" si="8"/>
        <v>16777</v>
      </c>
      <c r="G54" s="24">
        <f t="shared" si="9"/>
        <v>10875</v>
      </c>
    </row>
    <row r="55" spans="1:7" x14ac:dyDescent="0.25">
      <c r="A55" s="24" t="str">
        <f t="shared" si="5"/>
        <v>MÁLAGA</v>
      </c>
      <c r="B55" s="25">
        <f t="shared" si="3"/>
        <v>21189</v>
      </c>
      <c r="C55" s="25">
        <f t="shared" si="4"/>
        <v>18938</v>
      </c>
      <c r="D55" s="25">
        <f t="shared" si="7"/>
        <v>12</v>
      </c>
      <c r="E55" s="24" t="str">
        <f t="shared" si="6"/>
        <v>SEVILLA</v>
      </c>
      <c r="F55" s="24">
        <f t="shared" si="8"/>
        <v>7282</v>
      </c>
      <c r="G55" s="24">
        <f t="shared" si="9"/>
        <v>8911</v>
      </c>
    </row>
    <row r="56" spans="1:7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PASAIA</v>
      </c>
      <c r="F56" s="24">
        <f t="shared" si="8"/>
        <v>5378</v>
      </c>
      <c r="G56" s="24">
        <f t="shared" si="9"/>
        <v>0</v>
      </c>
    </row>
    <row r="57" spans="1:7" x14ac:dyDescent="0.25">
      <c r="A57" s="24" t="str">
        <f t="shared" si="5"/>
        <v>MELILLA</v>
      </c>
      <c r="B57" s="25">
        <f t="shared" si="3"/>
        <v>27153</v>
      </c>
      <c r="C57" s="25">
        <f t="shared" si="4"/>
        <v>25862</v>
      </c>
      <c r="D57" s="25">
        <f t="shared" si="7"/>
        <v>9</v>
      </c>
      <c r="E57" s="24" t="str">
        <f t="shared" si="6"/>
        <v>ALICANTE</v>
      </c>
      <c r="F57" s="24">
        <f t="shared" si="8"/>
        <v>227</v>
      </c>
      <c r="G57" s="24">
        <f t="shared" si="9"/>
        <v>3166</v>
      </c>
    </row>
    <row r="58" spans="1:7" x14ac:dyDescent="0.25">
      <c r="A58" s="24" t="str">
        <f t="shared" si="5"/>
        <v>MOTRIL</v>
      </c>
      <c r="B58" s="25">
        <f t="shared" si="3"/>
        <v>27636</v>
      </c>
      <c r="C58" s="25">
        <f t="shared" si="4"/>
        <v>30052</v>
      </c>
      <c r="D58" s="25">
        <f t="shared" si="7"/>
        <v>8</v>
      </c>
      <c r="E58" s="24" t="e">
        <f t="shared" si="6"/>
        <v>#N/A</v>
      </c>
      <c r="F58" s="24" t="e">
        <f t="shared" si="8"/>
        <v>#N/A</v>
      </c>
      <c r="G58" s="24" t="e">
        <f t="shared" si="9"/>
        <v>#N/A</v>
      </c>
    </row>
    <row r="59" spans="1:7" x14ac:dyDescent="0.25">
      <c r="A59" s="24" t="str">
        <f t="shared" si="5"/>
        <v>PASAIA</v>
      </c>
      <c r="B59" s="25">
        <f t="shared" si="3"/>
        <v>5378</v>
      </c>
      <c r="C59" s="25">
        <f t="shared" si="4"/>
        <v>0</v>
      </c>
      <c r="D59" s="25">
        <f t="shared" si="7"/>
        <v>18</v>
      </c>
      <c r="E59" s="24" t="e">
        <f t="shared" si="6"/>
        <v>#N/A</v>
      </c>
      <c r="F59" s="24" t="e">
        <f t="shared" si="8"/>
        <v>#N/A</v>
      </c>
      <c r="G59" s="24" t="e">
        <f t="shared" si="9"/>
        <v>#N/A</v>
      </c>
    </row>
    <row r="60" spans="1:7" x14ac:dyDescent="0.25">
      <c r="A60" s="24" t="str">
        <f t="shared" si="5"/>
        <v>SANTA CRUZ DE TENERIFE</v>
      </c>
      <c r="B60" s="25">
        <f t="shared" si="3"/>
        <v>133218</v>
      </c>
      <c r="C60" s="25">
        <f t="shared" si="4"/>
        <v>146874</v>
      </c>
      <c r="D60" s="25">
        <f t="shared" si="7"/>
        <v>5</v>
      </c>
      <c r="E60" s="24" t="e">
        <f t="shared" si="6"/>
        <v>#N/A</v>
      </c>
      <c r="F60" s="24" t="e">
        <f t="shared" si="8"/>
        <v>#N/A</v>
      </c>
      <c r="G60" s="24" t="e">
        <f t="shared" si="9"/>
        <v>#N/A</v>
      </c>
    </row>
    <row r="61" spans="1:7" x14ac:dyDescent="0.25">
      <c r="A61" s="24" t="str">
        <f t="shared" si="5"/>
        <v>SANTANDER</v>
      </c>
      <c r="B61" s="25">
        <f t="shared" si="3"/>
        <v>32059</v>
      </c>
      <c r="C61" s="25">
        <f t="shared" si="4"/>
        <v>22285</v>
      </c>
      <c r="D61" s="25">
        <f t="shared" si="7"/>
        <v>6</v>
      </c>
      <c r="E61" s="24" t="e">
        <f t="shared" si="6"/>
        <v>#N/A</v>
      </c>
      <c r="F61" s="24" t="e">
        <f t="shared" si="8"/>
        <v>#N/A</v>
      </c>
      <c r="G61" s="24" t="e">
        <f t="shared" si="9"/>
        <v>#N/A</v>
      </c>
    </row>
    <row r="62" spans="1:7" x14ac:dyDescent="0.25">
      <c r="A62" s="24" t="str">
        <f t="shared" si="5"/>
        <v>SEVILLA</v>
      </c>
      <c r="B62" s="25">
        <f t="shared" si="3"/>
        <v>7282</v>
      </c>
      <c r="C62" s="25">
        <f t="shared" si="4"/>
        <v>8911</v>
      </c>
      <c r="D62" s="25">
        <f t="shared" si="7"/>
        <v>17</v>
      </c>
      <c r="E62" s="24" t="e">
        <f t="shared" si="6"/>
        <v>#N/A</v>
      </c>
      <c r="F62" s="24" t="e">
        <f t="shared" si="8"/>
        <v>#N/A</v>
      </c>
      <c r="G62" s="24" t="e">
        <f t="shared" si="9"/>
        <v>#N/A</v>
      </c>
    </row>
    <row r="63" spans="1:7" x14ac:dyDescent="0.25">
      <c r="A63" s="24" t="str">
        <f t="shared" si="5"/>
        <v>TARRAGONA</v>
      </c>
      <c r="B63" s="25">
        <f t="shared" si="3"/>
        <v>0</v>
      </c>
      <c r="C63" s="25">
        <f t="shared" si="4"/>
        <v>0</v>
      </c>
      <c r="D63" s="25">
        <f t="shared" si="7"/>
        <v>28</v>
      </c>
      <c r="E63" s="24" t="e">
        <f t="shared" si="6"/>
        <v>#N/A</v>
      </c>
      <c r="F63" s="24" t="e">
        <f t="shared" si="8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317993</v>
      </c>
      <c r="C64" s="25">
        <f t="shared" si="4"/>
        <v>293081</v>
      </c>
      <c r="D64" s="25">
        <f t="shared" si="7"/>
        <v>1</v>
      </c>
      <c r="E64" s="24" t="e">
        <f t="shared" si="6"/>
        <v>#N/A</v>
      </c>
      <c r="F64" s="24" t="e">
        <f t="shared" si="8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17576</v>
      </c>
      <c r="C65" s="25">
        <f t="shared" si="4"/>
        <v>17765</v>
      </c>
      <c r="D65" s="25">
        <f t="shared" si="7"/>
        <v>15</v>
      </c>
      <c r="E65" s="24" t="e">
        <f t="shared" si="6"/>
        <v>#N/A</v>
      </c>
      <c r="F65" s="24" t="e">
        <f t="shared" si="8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8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7"/>
      <c r="B68" s="57"/>
      <c r="C68" s="57"/>
      <c r="D68" s="57"/>
      <c r="E68" s="57"/>
      <c r="F68" s="5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17</v>
      </c>
      <c r="C7" s="72">
        <v>0</v>
      </c>
      <c r="D7" s="18">
        <v>27</v>
      </c>
      <c r="E7" s="72">
        <v>6</v>
      </c>
      <c r="F7" s="10">
        <f>((E7*100)/D7)-100</f>
        <v>-77.777777777777771</v>
      </c>
      <c r="G7" s="1"/>
      <c r="H7" s="1"/>
      <c r="I7" s="1"/>
    </row>
    <row r="8" spans="1:12" x14ac:dyDescent="0.25">
      <c r="A8" s="11" t="s">
        <v>31</v>
      </c>
      <c r="B8" s="19">
        <v>13399</v>
      </c>
      <c r="C8" s="73">
        <v>13320</v>
      </c>
      <c r="D8" s="19">
        <v>162571</v>
      </c>
      <c r="E8" s="73">
        <v>171270</v>
      </c>
      <c r="F8" s="12">
        <f t="shared" ref="F8:F34" si="0">((E8*100)/D8)-100</f>
        <v>5.3508928406665461</v>
      </c>
      <c r="G8" s="1"/>
      <c r="H8" s="1"/>
      <c r="I8" s="1"/>
    </row>
    <row r="9" spans="1:12" x14ac:dyDescent="0.25">
      <c r="A9" s="9" t="s">
        <v>139</v>
      </c>
      <c r="B9" s="18">
        <v>1108</v>
      </c>
      <c r="C9" s="72">
        <v>2146</v>
      </c>
      <c r="D9" s="18">
        <v>9360.75</v>
      </c>
      <c r="E9" s="72">
        <v>23476</v>
      </c>
      <c r="F9" s="10">
        <f t="shared" si="0"/>
        <v>150.79187030953716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73">
        <v>0</v>
      </c>
      <c r="D10" s="19">
        <v>5</v>
      </c>
      <c r="E10" s="73">
        <v>4</v>
      </c>
      <c r="F10" s="16">
        <f t="shared" si="0"/>
        <v>-20</v>
      </c>
      <c r="G10" s="1"/>
      <c r="H10" s="1"/>
      <c r="I10" s="1"/>
    </row>
    <row r="11" spans="1:12" x14ac:dyDescent="0.25">
      <c r="A11" s="9" t="s">
        <v>142</v>
      </c>
      <c r="B11" s="18">
        <v>377618</v>
      </c>
      <c r="C11" s="72">
        <v>393897</v>
      </c>
      <c r="D11" s="18">
        <v>4773158</v>
      </c>
      <c r="E11" s="72">
        <v>5125385</v>
      </c>
      <c r="F11" s="10">
        <f t="shared" si="0"/>
        <v>7.3793283189033332</v>
      </c>
      <c r="G11" s="1"/>
      <c r="H11" s="1"/>
      <c r="I11" s="1"/>
    </row>
    <row r="12" spans="1:12" x14ac:dyDescent="0.25">
      <c r="A12" s="11" t="s">
        <v>143</v>
      </c>
      <c r="B12" s="19">
        <v>5712</v>
      </c>
      <c r="C12" s="73">
        <v>4249</v>
      </c>
      <c r="D12" s="19">
        <v>68544</v>
      </c>
      <c r="E12" s="73">
        <v>57839</v>
      </c>
      <c r="F12" s="12">
        <f t="shared" si="0"/>
        <v>-15.617705415499529</v>
      </c>
      <c r="G12" s="1"/>
      <c r="H12" s="1"/>
      <c r="I12" s="1"/>
    </row>
    <row r="13" spans="1:12" x14ac:dyDescent="0.25">
      <c r="A13" s="9" t="s">
        <v>32</v>
      </c>
      <c r="B13" s="18">
        <v>7494</v>
      </c>
      <c r="C13" s="72">
        <v>7082</v>
      </c>
      <c r="D13" s="18">
        <v>121437</v>
      </c>
      <c r="E13" s="72">
        <v>120400</v>
      </c>
      <c r="F13" s="10">
        <f t="shared" si="0"/>
        <v>-0.85394072646721497</v>
      </c>
      <c r="G13" s="1"/>
      <c r="H13" s="1"/>
      <c r="I13" s="1"/>
    </row>
    <row r="14" spans="1:12" x14ac:dyDescent="0.25">
      <c r="A14" s="11" t="s">
        <v>33</v>
      </c>
      <c r="B14" s="19">
        <v>293952</v>
      </c>
      <c r="C14" s="73">
        <v>244306</v>
      </c>
      <c r="D14" s="19">
        <v>3422978.3753246749</v>
      </c>
      <c r="E14" s="73">
        <v>3324651</v>
      </c>
      <c r="F14" s="12">
        <f t="shared" si="0"/>
        <v>-2.8725678208629688</v>
      </c>
      <c r="G14" s="1"/>
      <c r="H14" s="1"/>
      <c r="I14" s="1"/>
    </row>
    <row r="15" spans="1:12" x14ac:dyDescent="0.25">
      <c r="A15" s="9" t="s">
        <v>34</v>
      </c>
      <c r="B15" s="18">
        <v>48452</v>
      </c>
      <c r="C15" s="72">
        <v>47161</v>
      </c>
      <c r="D15" s="18">
        <v>638447</v>
      </c>
      <c r="E15" s="72">
        <v>628426</v>
      </c>
      <c r="F15" s="10">
        <f t="shared" si="0"/>
        <v>-1.5695899581327808</v>
      </c>
      <c r="G15" s="1"/>
      <c r="H15" s="1"/>
      <c r="I15" s="1"/>
    </row>
    <row r="16" spans="1:12" x14ac:dyDescent="0.25">
      <c r="A16" s="11" t="s">
        <v>35</v>
      </c>
      <c r="B16" s="19">
        <v>4730</v>
      </c>
      <c r="C16" s="73">
        <v>4973</v>
      </c>
      <c r="D16" s="19">
        <v>84156</v>
      </c>
      <c r="E16" s="73">
        <v>67606</v>
      </c>
      <c r="F16" s="12">
        <f t="shared" si="0"/>
        <v>-19.665858643471651</v>
      </c>
      <c r="G16" s="1"/>
      <c r="H16" s="1"/>
      <c r="I16" s="1"/>
    </row>
    <row r="17" spans="1:9" x14ac:dyDescent="0.25">
      <c r="A17" s="9" t="s">
        <v>144</v>
      </c>
      <c r="B17" s="18">
        <v>14403</v>
      </c>
      <c r="C17" s="72">
        <v>13768</v>
      </c>
      <c r="D17" s="18">
        <v>229093</v>
      </c>
      <c r="E17" s="72">
        <v>202828</v>
      </c>
      <c r="F17" s="10">
        <f t="shared" si="0"/>
        <v>-11.464776313549521</v>
      </c>
      <c r="G17" s="1"/>
      <c r="H17" s="1"/>
      <c r="I17" s="1"/>
    </row>
    <row r="18" spans="1:9" x14ac:dyDescent="0.25">
      <c r="A18" s="11" t="s">
        <v>36</v>
      </c>
      <c r="B18" s="19">
        <v>924</v>
      </c>
      <c r="C18" s="73">
        <v>645</v>
      </c>
      <c r="D18" s="19">
        <v>11129</v>
      </c>
      <c r="E18" s="73">
        <v>10798</v>
      </c>
      <c r="F18" s="12">
        <f t="shared" si="0"/>
        <v>-2.9742115194536751</v>
      </c>
      <c r="G18" s="1"/>
      <c r="H18" s="1"/>
      <c r="I18" s="1"/>
    </row>
    <row r="19" spans="1:9" x14ac:dyDescent="0.25">
      <c r="A19" s="9" t="s">
        <v>37</v>
      </c>
      <c r="B19" s="18">
        <v>481</v>
      </c>
      <c r="C19" s="72">
        <v>626</v>
      </c>
      <c r="D19" s="18">
        <v>4532</v>
      </c>
      <c r="E19" s="72">
        <v>8278</v>
      </c>
      <c r="F19" s="10">
        <f t="shared" si="0"/>
        <v>82.656663724624877</v>
      </c>
      <c r="G19" s="1"/>
      <c r="H19" s="1"/>
      <c r="I19" s="1"/>
    </row>
    <row r="20" spans="1:9" x14ac:dyDescent="0.25">
      <c r="A20" s="11" t="s">
        <v>145</v>
      </c>
      <c r="B20" s="19">
        <v>5163</v>
      </c>
      <c r="C20" s="73">
        <v>6552</v>
      </c>
      <c r="D20" s="19">
        <v>79294</v>
      </c>
      <c r="E20" s="73">
        <v>75857</v>
      </c>
      <c r="F20" s="12">
        <f t="shared" si="0"/>
        <v>-4.3345019799732682</v>
      </c>
      <c r="G20" s="1"/>
      <c r="H20" s="1"/>
      <c r="I20" s="1"/>
    </row>
    <row r="21" spans="1:9" x14ac:dyDescent="0.25">
      <c r="A21" s="9" t="s">
        <v>38</v>
      </c>
      <c r="B21" s="18">
        <v>4705</v>
      </c>
      <c r="C21" s="72">
        <v>6424</v>
      </c>
      <c r="D21" s="18">
        <v>69016.399999999994</v>
      </c>
      <c r="E21" s="72">
        <v>73978</v>
      </c>
      <c r="F21" s="10">
        <f t="shared" si="0"/>
        <v>7.1890159440364982</v>
      </c>
      <c r="G21" s="1"/>
      <c r="H21" s="1"/>
      <c r="I21" s="1"/>
    </row>
    <row r="22" spans="1:9" x14ac:dyDescent="0.25">
      <c r="A22" s="11" t="s">
        <v>59</v>
      </c>
      <c r="B22" s="19">
        <v>98499</v>
      </c>
      <c r="C22" s="73">
        <v>85836</v>
      </c>
      <c r="D22" s="19">
        <v>1140545</v>
      </c>
      <c r="E22" s="73">
        <v>1006853</v>
      </c>
      <c r="F22" s="12">
        <f t="shared" si="0"/>
        <v>-11.721764594996259</v>
      </c>
      <c r="G22" s="1"/>
      <c r="H22" s="1"/>
      <c r="I22" s="1"/>
    </row>
    <row r="23" spans="1:9" x14ac:dyDescent="0.25">
      <c r="A23" s="9" t="s">
        <v>146</v>
      </c>
      <c r="B23" s="18">
        <v>28084</v>
      </c>
      <c r="C23" s="72">
        <v>18657</v>
      </c>
      <c r="D23" s="18">
        <v>125035</v>
      </c>
      <c r="E23" s="72">
        <v>209226</v>
      </c>
      <c r="F23" s="10">
        <f t="shared" si="0"/>
        <v>67.333946494981404</v>
      </c>
      <c r="G23" s="1"/>
      <c r="H23" s="1"/>
      <c r="I23" s="1"/>
    </row>
    <row r="24" spans="1:9" x14ac:dyDescent="0.25">
      <c r="A24" s="11" t="s">
        <v>148</v>
      </c>
      <c r="B24" s="19">
        <v>7057</v>
      </c>
      <c r="C24" s="73">
        <v>7540</v>
      </c>
      <c r="D24" s="19">
        <v>87405</v>
      </c>
      <c r="E24" s="73">
        <v>76645</v>
      </c>
      <c r="F24" s="12">
        <f t="shared" si="0"/>
        <v>-12.310508552142323</v>
      </c>
      <c r="G24" s="1"/>
      <c r="H24" s="1"/>
      <c r="I24" s="1"/>
    </row>
    <row r="25" spans="1:9" x14ac:dyDescent="0.25">
      <c r="A25" s="9" t="s">
        <v>39</v>
      </c>
      <c r="B25" s="18">
        <v>1451</v>
      </c>
      <c r="C25" s="72">
        <v>1272</v>
      </c>
      <c r="D25" s="18">
        <v>22206</v>
      </c>
      <c r="E25" s="72">
        <v>17955</v>
      </c>
      <c r="F25" s="10">
        <f t="shared" si="0"/>
        <v>-19.143474736557692</v>
      </c>
      <c r="G25" s="1"/>
      <c r="H25" s="1"/>
      <c r="I25" s="1"/>
    </row>
    <row r="26" spans="1:9" x14ac:dyDescent="0.25">
      <c r="A26" s="11" t="s">
        <v>40</v>
      </c>
      <c r="B26" s="19">
        <v>22</v>
      </c>
      <c r="C26" s="73">
        <v>6</v>
      </c>
      <c r="D26" s="19">
        <v>343</v>
      </c>
      <c r="E26" s="73">
        <v>613</v>
      </c>
      <c r="F26" s="12">
        <f t="shared" si="0"/>
        <v>78.717201166180757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72">
        <v>0</v>
      </c>
      <c r="D27" s="18">
        <v>15</v>
      </c>
      <c r="E27" s="72">
        <v>0</v>
      </c>
      <c r="F27" s="17">
        <f t="shared" si="0"/>
        <v>-100</v>
      </c>
      <c r="G27" s="1"/>
      <c r="H27" s="1"/>
      <c r="I27" s="1"/>
    </row>
    <row r="28" spans="1:9" x14ac:dyDescent="0.25">
      <c r="A28" s="11" t="s">
        <v>42</v>
      </c>
      <c r="B28" s="19">
        <v>33569</v>
      </c>
      <c r="C28" s="73">
        <v>36036</v>
      </c>
      <c r="D28" s="19">
        <v>508891</v>
      </c>
      <c r="E28" s="73">
        <v>410968</v>
      </c>
      <c r="F28" s="12">
        <f t="shared" si="0"/>
        <v>-19.242431090351374</v>
      </c>
      <c r="G28" s="1"/>
      <c r="H28" s="1"/>
      <c r="I28" s="1"/>
    </row>
    <row r="29" spans="1:9" x14ac:dyDescent="0.25">
      <c r="A29" s="9" t="s">
        <v>43</v>
      </c>
      <c r="B29" s="18">
        <v>901</v>
      </c>
      <c r="C29" s="72">
        <v>1592</v>
      </c>
      <c r="D29" s="18">
        <v>10539</v>
      </c>
      <c r="E29" s="72">
        <v>14316</v>
      </c>
      <c r="F29" s="10">
        <f t="shared" si="0"/>
        <v>35.838314830629088</v>
      </c>
      <c r="G29" s="1"/>
      <c r="H29" s="1"/>
      <c r="I29" s="1"/>
    </row>
    <row r="30" spans="1:9" x14ac:dyDescent="0.25">
      <c r="A30" s="11" t="s">
        <v>44</v>
      </c>
      <c r="B30" s="19">
        <v>11510</v>
      </c>
      <c r="C30" s="73">
        <v>10858</v>
      </c>
      <c r="D30" s="19">
        <v>138130</v>
      </c>
      <c r="E30" s="73">
        <v>136627</v>
      </c>
      <c r="F30" s="12">
        <f t="shared" si="0"/>
        <v>-1.0881054079490298</v>
      </c>
      <c r="G30" s="1"/>
      <c r="H30" s="1"/>
      <c r="I30" s="1"/>
    </row>
    <row r="31" spans="1:9" x14ac:dyDescent="0.25">
      <c r="A31" s="9" t="s">
        <v>45</v>
      </c>
      <c r="B31" s="18">
        <v>4817</v>
      </c>
      <c r="C31" s="72">
        <v>3236</v>
      </c>
      <c r="D31" s="18">
        <v>58106</v>
      </c>
      <c r="E31" s="72">
        <v>47985</v>
      </c>
      <c r="F31" s="10">
        <f t="shared" si="0"/>
        <v>-17.418166798609434</v>
      </c>
      <c r="G31" s="1"/>
      <c r="H31" s="1"/>
      <c r="I31" s="1"/>
    </row>
    <row r="32" spans="1:9" x14ac:dyDescent="0.25">
      <c r="A32" s="11" t="s">
        <v>46</v>
      </c>
      <c r="B32" s="19">
        <v>442029</v>
      </c>
      <c r="C32" s="73">
        <v>414074</v>
      </c>
      <c r="D32" s="19">
        <v>5182665</v>
      </c>
      <c r="E32" s="73">
        <v>5439827</v>
      </c>
      <c r="F32" s="12">
        <f t="shared" si="0"/>
        <v>4.9619645491267477</v>
      </c>
      <c r="G32" s="1"/>
      <c r="H32" s="1"/>
      <c r="I32" s="1"/>
    </row>
    <row r="33" spans="1:9" x14ac:dyDescent="0.25">
      <c r="A33" s="9" t="s">
        <v>47</v>
      </c>
      <c r="B33" s="18">
        <v>12804</v>
      </c>
      <c r="C33" s="72">
        <v>14783</v>
      </c>
      <c r="D33" s="18">
        <v>220466</v>
      </c>
      <c r="E33" s="72">
        <v>216500</v>
      </c>
      <c r="F33" s="10">
        <f t="shared" si="0"/>
        <v>-1.7989168397848232</v>
      </c>
      <c r="G33" s="1"/>
      <c r="H33" s="1"/>
      <c r="I33" s="1"/>
    </row>
    <row r="34" spans="1:9" x14ac:dyDescent="0.25">
      <c r="A34" s="11" t="s">
        <v>147</v>
      </c>
      <c r="B34" s="19">
        <v>3133</v>
      </c>
      <c r="C34" s="73">
        <v>3338</v>
      </c>
      <c r="D34" s="19">
        <v>35039</v>
      </c>
      <c r="E34" s="73">
        <v>41257</v>
      </c>
      <c r="F34" s="12">
        <f t="shared" si="0"/>
        <v>17.745940238020495</v>
      </c>
      <c r="G34" s="1"/>
      <c r="H34" s="1"/>
      <c r="I34" s="1"/>
    </row>
    <row r="35" spans="1:9" x14ac:dyDescent="0.25">
      <c r="A35" s="13" t="s">
        <v>48</v>
      </c>
      <c r="B35" s="14">
        <f>SUM(B7:B34)</f>
        <v>1422034</v>
      </c>
      <c r="C35" s="76">
        <v>1342375</v>
      </c>
      <c r="D35" s="14">
        <f t="shared" ref="D35:E35" si="1">SUM(D7:D34)</f>
        <v>17203133.525324672</v>
      </c>
      <c r="E35" s="14">
        <f t="shared" si="1"/>
        <v>17509574</v>
      </c>
      <c r="F35" s="15">
        <f t="shared" ref="F35" si="2">((E35*100)/D35)-100</f>
        <v>1.7813061453264822</v>
      </c>
      <c r="G35" s="1"/>
      <c r="H35" s="1"/>
      <c r="I35" s="1"/>
    </row>
    <row r="36" spans="1:9" x14ac:dyDescent="0.25">
      <c r="A36" s="47" t="s">
        <v>101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6</v>
      </c>
      <c r="C39" s="25">
        <f t="shared" si="4"/>
        <v>27</v>
      </c>
      <c r="D39" s="25">
        <f>_xlfn.RANK.EQ(B39,$B$39:$B$66)+COUNTIF($B$39:$B$66,B39)-1</f>
        <v>26</v>
      </c>
      <c r="E39" s="24" t="str">
        <f t="shared" ref="E39:E66" si="6">INDEX($A$39:$B$66,MATCH(ROW()-38,$D$39:$D$66,0),1)</f>
        <v>VALENCIA</v>
      </c>
      <c r="F39" s="24">
        <f>LOOKUP(E39,$A$39:$A$66,$B$39:$B$66)</f>
        <v>5439827</v>
      </c>
      <c r="G39" s="24">
        <f>LOOKUP(E39,$A$39:$A$66,$C$39:$C$66)</f>
        <v>5182665</v>
      </c>
    </row>
    <row r="40" spans="1:9" x14ac:dyDescent="0.25">
      <c r="A40" s="24" t="str">
        <f t="shared" si="5"/>
        <v>ALICANTE</v>
      </c>
      <c r="B40" s="25">
        <f t="shared" si="3"/>
        <v>171270</v>
      </c>
      <c r="C40" s="25">
        <f t="shared" si="4"/>
        <v>162571</v>
      </c>
      <c r="D40" s="25">
        <f t="shared" ref="D40:D66" si="7">_xlfn.RANK.EQ(B40,$B$39:$B$66)+COUNTIF($B$39:$B$66,B40)-1</f>
        <v>10</v>
      </c>
      <c r="E40" s="24" t="str">
        <f t="shared" si="6"/>
        <v>BAHÍA DE ALGECIRAS</v>
      </c>
      <c r="F40" s="24">
        <f t="shared" ref="F40:F55" si="8">LOOKUP(E40,$A$39:$A$66,$B$39:$B$66)</f>
        <v>5125385</v>
      </c>
      <c r="G40" s="24">
        <f t="shared" ref="G40:G66" si="9">LOOKUP(E40,$A$39:$A$66,$C$39:$C$66)</f>
        <v>4773158</v>
      </c>
    </row>
    <row r="41" spans="1:9" x14ac:dyDescent="0.25">
      <c r="A41" s="24" t="str">
        <f t="shared" si="5"/>
        <v>ALMERÍA</v>
      </c>
      <c r="B41" s="25">
        <f t="shared" si="3"/>
        <v>23476</v>
      </c>
      <c r="C41" s="25">
        <f t="shared" si="4"/>
        <v>9360.75</v>
      </c>
      <c r="D41" s="25">
        <f t="shared" si="7"/>
        <v>20</v>
      </c>
      <c r="E41" s="24" t="str">
        <f t="shared" si="6"/>
        <v>BARCELONA</v>
      </c>
      <c r="F41" s="24">
        <f t="shared" si="8"/>
        <v>3324651</v>
      </c>
      <c r="G41" s="24">
        <f t="shared" si="9"/>
        <v>3422978.3753246749</v>
      </c>
    </row>
    <row r="42" spans="1:9" x14ac:dyDescent="0.25">
      <c r="A42" s="24" t="str">
        <f t="shared" si="5"/>
        <v>AVILÉS</v>
      </c>
      <c r="B42" s="25">
        <f t="shared" si="3"/>
        <v>4</v>
      </c>
      <c r="C42" s="25">
        <f t="shared" si="4"/>
        <v>5</v>
      </c>
      <c r="D42" s="25">
        <f t="shared" si="7"/>
        <v>27</v>
      </c>
      <c r="E42" s="24" t="str">
        <f t="shared" si="6"/>
        <v>LAS PALMAS</v>
      </c>
      <c r="F42" s="24">
        <f t="shared" si="8"/>
        <v>1006853</v>
      </c>
      <c r="G42" s="24">
        <f t="shared" si="9"/>
        <v>1140545</v>
      </c>
    </row>
    <row r="43" spans="1:9" x14ac:dyDescent="0.25">
      <c r="A43" s="24" t="str">
        <f t="shared" si="5"/>
        <v>BAHÍA DE ALGECIRAS</v>
      </c>
      <c r="B43" s="25">
        <f t="shared" si="3"/>
        <v>5125385</v>
      </c>
      <c r="C43" s="25">
        <f t="shared" si="4"/>
        <v>4773158</v>
      </c>
      <c r="D43" s="25">
        <f t="shared" si="7"/>
        <v>2</v>
      </c>
      <c r="E43" s="24" t="str">
        <f t="shared" si="6"/>
        <v>BILBAO</v>
      </c>
      <c r="F43" s="24">
        <f t="shared" si="8"/>
        <v>628426</v>
      </c>
      <c r="G43" s="24">
        <f t="shared" si="9"/>
        <v>638447</v>
      </c>
    </row>
    <row r="44" spans="1:9" x14ac:dyDescent="0.25">
      <c r="A44" s="24" t="str">
        <f t="shared" si="5"/>
        <v>BAHÍA DE CÁDIZ</v>
      </c>
      <c r="B44" s="25">
        <f t="shared" si="3"/>
        <v>57839</v>
      </c>
      <c r="C44" s="25">
        <f t="shared" si="4"/>
        <v>68544</v>
      </c>
      <c r="D44" s="25">
        <f t="shared" si="7"/>
        <v>17</v>
      </c>
      <c r="E44" s="24" t="str">
        <f t="shared" si="6"/>
        <v>SANTA CRUZ DE TENERIFE</v>
      </c>
      <c r="F44" s="24">
        <f t="shared" si="8"/>
        <v>410968</v>
      </c>
      <c r="G44" s="24">
        <f t="shared" si="9"/>
        <v>508891</v>
      </c>
    </row>
    <row r="45" spans="1:9" x14ac:dyDescent="0.25">
      <c r="A45" s="24" t="str">
        <f t="shared" si="5"/>
        <v>BALEARES</v>
      </c>
      <c r="B45" s="25">
        <f t="shared" si="3"/>
        <v>120400</v>
      </c>
      <c r="C45" s="25">
        <f t="shared" si="4"/>
        <v>121437</v>
      </c>
      <c r="D45" s="25">
        <f t="shared" si="7"/>
        <v>12</v>
      </c>
      <c r="E45" s="24" t="str">
        <f t="shared" si="6"/>
        <v>VIGO</v>
      </c>
      <c r="F45" s="24">
        <f t="shared" si="8"/>
        <v>216500</v>
      </c>
      <c r="G45" s="24">
        <f t="shared" si="9"/>
        <v>220466</v>
      </c>
    </row>
    <row r="46" spans="1:9" x14ac:dyDescent="0.25">
      <c r="A46" s="24" t="str">
        <f t="shared" si="5"/>
        <v>BARCELONA</v>
      </c>
      <c r="B46" s="25">
        <f t="shared" si="3"/>
        <v>3324651</v>
      </c>
      <c r="C46" s="25">
        <f t="shared" si="4"/>
        <v>3422978.3753246749</v>
      </c>
      <c r="D46" s="25">
        <f t="shared" si="7"/>
        <v>3</v>
      </c>
      <c r="E46" s="24" t="str">
        <f t="shared" si="6"/>
        <v>MÁLAGA</v>
      </c>
      <c r="F46" s="24">
        <f t="shared" si="8"/>
        <v>209226</v>
      </c>
      <c r="G46" s="24">
        <f t="shared" si="9"/>
        <v>125035</v>
      </c>
    </row>
    <row r="47" spans="1:9" x14ac:dyDescent="0.25">
      <c r="A47" s="24" t="str">
        <f t="shared" si="5"/>
        <v>BILBAO</v>
      </c>
      <c r="B47" s="25">
        <f t="shared" si="3"/>
        <v>628426</v>
      </c>
      <c r="C47" s="25">
        <f t="shared" si="4"/>
        <v>638447</v>
      </c>
      <c r="D47" s="25">
        <f t="shared" si="7"/>
        <v>5</v>
      </c>
      <c r="E47" s="24" t="str">
        <f t="shared" si="6"/>
        <v>CASTELLÓN</v>
      </c>
      <c r="F47" s="24">
        <f t="shared" si="8"/>
        <v>202828</v>
      </c>
      <c r="G47" s="24">
        <f t="shared" si="9"/>
        <v>229093</v>
      </c>
    </row>
    <row r="48" spans="1:9" x14ac:dyDescent="0.25">
      <c r="A48" s="24" t="str">
        <f t="shared" si="5"/>
        <v>CARTAGENA</v>
      </c>
      <c r="B48" s="25">
        <f t="shared" si="3"/>
        <v>67606</v>
      </c>
      <c r="C48" s="25">
        <f t="shared" si="4"/>
        <v>84156</v>
      </c>
      <c r="D48" s="25">
        <f t="shared" si="7"/>
        <v>16</v>
      </c>
      <c r="E48" s="24" t="str">
        <f t="shared" si="6"/>
        <v>ALICANTE</v>
      </c>
      <c r="F48" s="24">
        <f t="shared" si="8"/>
        <v>171270</v>
      </c>
      <c r="G48" s="24">
        <f t="shared" si="9"/>
        <v>162571</v>
      </c>
    </row>
    <row r="49" spans="1:7" x14ac:dyDescent="0.25">
      <c r="A49" s="24" t="str">
        <f t="shared" si="5"/>
        <v>CASTELLÓN</v>
      </c>
      <c r="B49" s="25">
        <f t="shared" si="3"/>
        <v>202828</v>
      </c>
      <c r="C49" s="25">
        <f t="shared" si="4"/>
        <v>229093</v>
      </c>
      <c r="D49" s="25">
        <f t="shared" si="7"/>
        <v>9</v>
      </c>
      <c r="E49" s="24" t="str">
        <f t="shared" si="6"/>
        <v>SEVILLA</v>
      </c>
      <c r="F49" s="24">
        <f t="shared" si="8"/>
        <v>136627</v>
      </c>
      <c r="G49" s="24">
        <f t="shared" si="9"/>
        <v>138130</v>
      </c>
    </row>
    <row r="50" spans="1:7" x14ac:dyDescent="0.25">
      <c r="A50" s="24" t="str">
        <f t="shared" si="5"/>
        <v>CEUTA</v>
      </c>
      <c r="B50" s="25">
        <f t="shared" si="3"/>
        <v>10798</v>
      </c>
      <c r="C50" s="25">
        <f t="shared" si="4"/>
        <v>11129</v>
      </c>
      <c r="D50" s="25">
        <f t="shared" si="7"/>
        <v>23</v>
      </c>
      <c r="E50" s="24" t="str">
        <f t="shared" si="6"/>
        <v>BALEARES</v>
      </c>
      <c r="F50" s="24">
        <f t="shared" si="8"/>
        <v>120400</v>
      </c>
      <c r="G50" s="24">
        <f t="shared" si="9"/>
        <v>121437</v>
      </c>
    </row>
    <row r="51" spans="1:7" x14ac:dyDescent="0.25">
      <c r="A51" s="24" t="str">
        <f t="shared" si="5"/>
        <v>FERROL-SAN CIBRAO</v>
      </c>
      <c r="B51" s="25">
        <f t="shared" si="3"/>
        <v>8278</v>
      </c>
      <c r="C51" s="25">
        <f t="shared" si="4"/>
        <v>4532</v>
      </c>
      <c r="D51" s="25">
        <f t="shared" si="7"/>
        <v>24</v>
      </c>
      <c r="E51" s="24" t="str">
        <f t="shared" si="6"/>
        <v>MARÍN Y RÍA DE PONTEVEDRA</v>
      </c>
      <c r="F51" s="24">
        <f t="shared" si="8"/>
        <v>76645</v>
      </c>
      <c r="G51" s="24">
        <f t="shared" si="9"/>
        <v>87405</v>
      </c>
    </row>
    <row r="52" spans="1:7" x14ac:dyDescent="0.25">
      <c r="A52" s="24" t="str">
        <f t="shared" si="5"/>
        <v>GIJÓN</v>
      </c>
      <c r="B52" s="25">
        <f t="shared" si="3"/>
        <v>75857</v>
      </c>
      <c r="C52" s="25">
        <f t="shared" si="4"/>
        <v>79294</v>
      </c>
      <c r="D52" s="25">
        <f t="shared" si="7"/>
        <v>14</v>
      </c>
      <c r="E52" s="24" t="str">
        <f t="shared" si="6"/>
        <v>GIJÓN</v>
      </c>
      <c r="F52" s="24">
        <f t="shared" si="8"/>
        <v>75857</v>
      </c>
      <c r="G52" s="24">
        <f t="shared" si="9"/>
        <v>79294</v>
      </c>
    </row>
    <row r="53" spans="1:7" x14ac:dyDescent="0.25">
      <c r="A53" s="24" t="str">
        <f t="shared" si="5"/>
        <v>HUELVA</v>
      </c>
      <c r="B53" s="25">
        <f t="shared" si="3"/>
        <v>73978</v>
      </c>
      <c r="C53" s="25">
        <f t="shared" si="4"/>
        <v>69016.399999999994</v>
      </c>
      <c r="D53" s="25">
        <f t="shared" si="7"/>
        <v>15</v>
      </c>
      <c r="E53" s="24" t="str">
        <f t="shared" si="6"/>
        <v>HUELVA</v>
      </c>
      <c r="F53" s="24">
        <f t="shared" si="8"/>
        <v>73978</v>
      </c>
      <c r="G53" s="24">
        <f t="shared" si="9"/>
        <v>69016.399999999994</v>
      </c>
    </row>
    <row r="54" spans="1:7" x14ac:dyDescent="0.25">
      <c r="A54" s="24" t="str">
        <f t="shared" si="5"/>
        <v>LAS PALMAS</v>
      </c>
      <c r="B54" s="25">
        <f t="shared" si="3"/>
        <v>1006853</v>
      </c>
      <c r="C54" s="25">
        <f t="shared" si="4"/>
        <v>1140545</v>
      </c>
      <c r="D54" s="25">
        <f t="shared" si="7"/>
        <v>4</v>
      </c>
      <c r="E54" s="24" t="str">
        <f t="shared" si="6"/>
        <v>CARTAGENA</v>
      </c>
      <c r="F54" s="24">
        <f t="shared" si="8"/>
        <v>67606</v>
      </c>
      <c r="G54" s="24">
        <f t="shared" si="9"/>
        <v>84156</v>
      </c>
    </row>
    <row r="55" spans="1:7" x14ac:dyDescent="0.25">
      <c r="A55" s="24" t="str">
        <f t="shared" si="5"/>
        <v>MÁLAGA</v>
      </c>
      <c r="B55" s="25">
        <f t="shared" si="3"/>
        <v>209226</v>
      </c>
      <c r="C55" s="25">
        <f t="shared" si="4"/>
        <v>125035</v>
      </c>
      <c r="D55" s="25">
        <f t="shared" si="7"/>
        <v>8</v>
      </c>
      <c r="E55" s="24" t="str">
        <f t="shared" si="6"/>
        <v>BAHÍA DE CÁDIZ</v>
      </c>
      <c r="F55" s="24">
        <f t="shared" si="8"/>
        <v>57839</v>
      </c>
      <c r="G55" s="24">
        <f t="shared" si="9"/>
        <v>68544</v>
      </c>
    </row>
    <row r="56" spans="1:7" x14ac:dyDescent="0.25">
      <c r="A56" s="24" t="str">
        <f t="shared" si="5"/>
        <v>MARÍN Y RÍA DE PONTEVEDRA</v>
      </c>
      <c r="B56" s="25">
        <f t="shared" si="3"/>
        <v>76645</v>
      </c>
      <c r="C56" s="25">
        <f t="shared" si="4"/>
        <v>87405</v>
      </c>
      <c r="D56" s="25">
        <f t="shared" si="7"/>
        <v>13</v>
      </c>
      <c r="E56" s="24" t="str">
        <f t="shared" si="6"/>
        <v>TARRAGONA</v>
      </c>
      <c r="F56" s="24">
        <f t="shared" ref="F56:F66" si="10">LOOKUP(E56,$A$39:$A$66,$B$39:$B$66)</f>
        <v>47985</v>
      </c>
      <c r="G56" s="24">
        <f t="shared" si="9"/>
        <v>58106</v>
      </c>
    </row>
    <row r="57" spans="1:7" x14ac:dyDescent="0.25">
      <c r="A57" s="24" t="str">
        <f t="shared" si="5"/>
        <v>MELILLA</v>
      </c>
      <c r="B57" s="25">
        <f t="shared" si="3"/>
        <v>17955</v>
      </c>
      <c r="C57" s="25">
        <f t="shared" si="4"/>
        <v>22206</v>
      </c>
      <c r="D57" s="25">
        <f t="shared" si="7"/>
        <v>21</v>
      </c>
      <c r="E57" s="24" t="str">
        <f t="shared" si="6"/>
        <v>VILAGARCÍA</v>
      </c>
      <c r="F57" s="24">
        <f t="shared" si="10"/>
        <v>41257</v>
      </c>
      <c r="G57" s="24">
        <f t="shared" si="9"/>
        <v>35039</v>
      </c>
    </row>
    <row r="58" spans="1:7" x14ac:dyDescent="0.25">
      <c r="A58" s="24" t="str">
        <f t="shared" si="5"/>
        <v>MOTRIL</v>
      </c>
      <c r="B58" s="25">
        <f t="shared" si="3"/>
        <v>613</v>
      </c>
      <c r="C58" s="25">
        <f t="shared" si="4"/>
        <v>343</v>
      </c>
      <c r="D58" s="25">
        <f t="shared" si="7"/>
        <v>25</v>
      </c>
      <c r="E58" s="24" t="str">
        <f t="shared" si="6"/>
        <v>ALMERÍA</v>
      </c>
      <c r="F58" s="24">
        <f t="shared" si="10"/>
        <v>23476</v>
      </c>
      <c r="G58" s="24">
        <f t="shared" si="9"/>
        <v>9360.75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15</v>
      </c>
      <c r="D59" s="25">
        <f t="shared" si="7"/>
        <v>28</v>
      </c>
      <c r="E59" s="24" t="str">
        <f t="shared" si="6"/>
        <v>MELILLA</v>
      </c>
      <c r="F59" s="24">
        <f t="shared" si="10"/>
        <v>17955</v>
      </c>
      <c r="G59" s="24">
        <f t="shared" si="9"/>
        <v>22206</v>
      </c>
    </row>
    <row r="60" spans="1:7" x14ac:dyDescent="0.25">
      <c r="A60" s="24" t="str">
        <f t="shared" si="5"/>
        <v>SANTA CRUZ DE TENERIFE</v>
      </c>
      <c r="B60" s="25">
        <f t="shared" si="3"/>
        <v>410968</v>
      </c>
      <c r="C60" s="25">
        <f t="shared" si="4"/>
        <v>508891</v>
      </c>
      <c r="D60" s="25">
        <f t="shared" si="7"/>
        <v>6</v>
      </c>
      <c r="E60" s="24" t="str">
        <f t="shared" si="6"/>
        <v>SANTANDER</v>
      </c>
      <c r="F60" s="24">
        <f t="shared" si="10"/>
        <v>14316</v>
      </c>
      <c r="G60" s="24">
        <f t="shared" si="9"/>
        <v>10539</v>
      </c>
    </row>
    <row r="61" spans="1:7" x14ac:dyDescent="0.25">
      <c r="A61" s="24" t="str">
        <f t="shared" si="5"/>
        <v>SANTANDER</v>
      </c>
      <c r="B61" s="25">
        <f t="shared" si="3"/>
        <v>14316</v>
      </c>
      <c r="C61" s="25">
        <f t="shared" si="4"/>
        <v>10539</v>
      </c>
      <c r="D61" s="25">
        <f t="shared" si="7"/>
        <v>22</v>
      </c>
      <c r="E61" s="24" t="str">
        <f t="shared" si="6"/>
        <v>CEUTA</v>
      </c>
      <c r="F61" s="24">
        <f t="shared" si="10"/>
        <v>10798</v>
      </c>
      <c r="G61" s="24">
        <f t="shared" si="9"/>
        <v>11129</v>
      </c>
    </row>
    <row r="62" spans="1:7" x14ac:dyDescent="0.25">
      <c r="A62" s="24" t="str">
        <f t="shared" si="5"/>
        <v>SEVILLA</v>
      </c>
      <c r="B62" s="25">
        <f t="shared" si="3"/>
        <v>136627</v>
      </c>
      <c r="C62" s="25">
        <f t="shared" si="4"/>
        <v>138130</v>
      </c>
      <c r="D62" s="25">
        <f t="shared" si="7"/>
        <v>11</v>
      </c>
      <c r="E62" s="24" t="str">
        <f t="shared" si="6"/>
        <v>FERROL-SAN CIBRAO</v>
      </c>
      <c r="F62" s="24">
        <f t="shared" si="10"/>
        <v>8278</v>
      </c>
      <c r="G62" s="24">
        <f t="shared" si="9"/>
        <v>4532</v>
      </c>
    </row>
    <row r="63" spans="1:7" x14ac:dyDescent="0.25">
      <c r="A63" s="24" t="str">
        <f t="shared" si="5"/>
        <v>TARRAGONA</v>
      </c>
      <c r="B63" s="25">
        <f t="shared" si="3"/>
        <v>47985</v>
      </c>
      <c r="C63" s="25">
        <f t="shared" si="4"/>
        <v>58106</v>
      </c>
      <c r="D63" s="25">
        <f t="shared" si="7"/>
        <v>18</v>
      </c>
      <c r="E63" s="24" t="str">
        <f t="shared" si="6"/>
        <v>MOTRIL</v>
      </c>
      <c r="F63" s="24">
        <f t="shared" si="10"/>
        <v>613</v>
      </c>
      <c r="G63" s="24">
        <f t="shared" si="9"/>
        <v>343</v>
      </c>
    </row>
    <row r="64" spans="1:7" x14ac:dyDescent="0.25">
      <c r="A64" s="24" t="str">
        <f t="shared" si="5"/>
        <v>VALENCIA</v>
      </c>
      <c r="B64" s="25">
        <f t="shared" si="3"/>
        <v>5439827</v>
      </c>
      <c r="C64" s="25">
        <f t="shared" si="4"/>
        <v>5182665</v>
      </c>
      <c r="D64" s="25">
        <f t="shared" si="7"/>
        <v>1</v>
      </c>
      <c r="E64" s="24" t="str">
        <f t="shared" si="6"/>
        <v>A CORUÑA</v>
      </c>
      <c r="F64" s="24">
        <f t="shared" si="10"/>
        <v>6</v>
      </c>
      <c r="G64" s="24">
        <f t="shared" si="9"/>
        <v>27</v>
      </c>
    </row>
    <row r="65" spans="1:7" x14ac:dyDescent="0.25">
      <c r="A65" s="24" t="str">
        <f t="shared" si="5"/>
        <v>VIGO</v>
      </c>
      <c r="B65" s="25">
        <f t="shared" si="3"/>
        <v>216500</v>
      </c>
      <c r="C65" s="25">
        <f t="shared" si="4"/>
        <v>220466</v>
      </c>
      <c r="D65" s="25">
        <f t="shared" si="7"/>
        <v>7</v>
      </c>
      <c r="E65" s="24" t="str">
        <f t="shared" si="6"/>
        <v>AVILÉS</v>
      </c>
      <c r="F65" s="24">
        <f t="shared" si="10"/>
        <v>4</v>
      </c>
      <c r="G65" s="24">
        <f t="shared" si="9"/>
        <v>5</v>
      </c>
    </row>
    <row r="66" spans="1:7" x14ac:dyDescent="0.25">
      <c r="A66" s="24" t="str">
        <f t="shared" si="5"/>
        <v>VILAGARCÍA</v>
      </c>
      <c r="B66" s="25">
        <f t="shared" si="3"/>
        <v>41257</v>
      </c>
      <c r="C66" s="25">
        <f t="shared" si="4"/>
        <v>35039</v>
      </c>
      <c r="D66" s="25">
        <f t="shared" si="7"/>
        <v>19</v>
      </c>
      <c r="E66" s="24" t="str">
        <f t="shared" si="6"/>
        <v>PASAIA</v>
      </c>
      <c r="F66" s="24">
        <f t="shared" si="10"/>
        <v>0</v>
      </c>
      <c r="G66" s="24">
        <f t="shared" si="9"/>
        <v>15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0</v>
      </c>
      <c r="C7" s="18">
        <v>0</v>
      </c>
      <c r="D7" s="18">
        <v>0</v>
      </c>
      <c r="E7" s="72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31</v>
      </c>
      <c r="B8" s="19">
        <v>126</v>
      </c>
      <c r="C8" s="19">
        <v>0</v>
      </c>
      <c r="D8" s="19">
        <v>785</v>
      </c>
      <c r="E8" s="73">
        <v>525</v>
      </c>
      <c r="F8" s="12">
        <f t="shared" ref="F8:F34" si="0">((E8*100)/D8)-100</f>
        <v>-33.121019108280251</v>
      </c>
      <c r="G8" s="1"/>
      <c r="H8" s="1"/>
      <c r="I8" s="1"/>
    </row>
    <row r="9" spans="1:12" x14ac:dyDescent="0.25">
      <c r="A9" s="9" t="s">
        <v>139</v>
      </c>
      <c r="B9" s="18">
        <v>0</v>
      </c>
      <c r="C9" s="18">
        <v>3</v>
      </c>
      <c r="D9" s="18">
        <v>0</v>
      </c>
      <c r="E9" s="72">
        <v>85</v>
      </c>
      <c r="F9" s="17" t="e">
        <f t="shared" si="0"/>
        <v>#DIV/0!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0</v>
      </c>
      <c r="E10" s="73">
        <v>0</v>
      </c>
      <c r="F10" s="16" t="e">
        <f t="shared" si="0"/>
        <v>#DIV/0!</v>
      </c>
      <c r="G10" s="1"/>
      <c r="H10" s="1"/>
      <c r="I10" s="1"/>
    </row>
    <row r="11" spans="1:12" x14ac:dyDescent="0.25">
      <c r="A11" s="9" t="s">
        <v>142</v>
      </c>
      <c r="B11" s="18">
        <v>327309</v>
      </c>
      <c r="C11" s="18">
        <v>340989</v>
      </c>
      <c r="D11" s="18">
        <v>4195368</v>
      </c>
      <c r="E11" s="72">
        <v>4416235</v>
      </c>
      <c r="F11" s="17">
        <f t="shared" si="0"/>
        <v>5.2645441353416373</v>
      </c>
      <c r="G11" s="1"/>
      <c r="H11" s="1"/>
      <c r="I11" s="1"/>
    </row>
    <row r="12" spans="1:12" x14ac:dyDescent="0.25">
      <c r="A12" s="11" t="s">
        <v>143</v>
      </c>
      <c r="B12" s="19">
        <v>0</v>
      </c>
      <c r="C12" s="19">
        <v>0</v>
      </c>
      <c r="D12" s="19">
        <v>518</v>
      </c>
      <c r="E12" s="73">
        <v>773</v>
      </c>
      <c r="F12" s="12">
        <f t="shared" si="0"/>
        <v>49.227799227799238</v>
      </c>
      <c r="G12" s="1"/>
      <c r="H12" s="1"/>
      <c r="I12" s="1"/>
    </row>
    <row r="13" spans="1:12" x14ac:dyDescent="0.25">
      <c r="A13" s="9" t="s">
        <v>32</v>
      </c>
      <c r="B13" s="18">
        <v>0</v>
      </c>
      <c r="C13" s="18">
        <v>0</v>
      </c>
      <c r="D13" s="18">
        <v>33</v>
      </c>
      <c r="E13" s="72">
        <v>24</v>
      </c>
      <c r="F13" s="10">
        <f t="shared" si="0"/>
        <v>-27.272727272727266</v>
      </c>
      <c r="G13" s="1"/>
      <c r="H13" s="1"/>
      <c r="I13" s="1"/>
    </row>
    <row r="14" spans="1:12" x14ac:dyDescent="0.25">
      <c r="A14" s="11" t="s">
        <v>33</v>
      </c>
      <c r="B14" s="19">
        <v>133517</v>
      </c>
      <c r="C14" s="19">
        <v>103891</v>
      </c>
      <c r="D14" s="19">
        <v>1443956.3166666667</v>
      </c>
      <c r="E14" s="73">
        <v>1397541</v>
      </c>
      <c r="F14" s="12">
        <f t="shared" si="0"/>
        <v>-3.2144543523182989</v>
      </c>
      <c r="G14" s="1"/>
      <c r="H14" s="1"/>
      <c r="I14" s="1"/>
    </row>
    <row r="15" spans="1:12" x14ac:dyDescent="0.25">
      <c r="A15" s="9" t="s">
        <v>34</v>
      </c>
      <c r="B15" s="18">
        <v>115</v>
      </c>
      <c r="C15" s="18">
        <v>288</v>
      </c>
      <c r="D15" s="18">
        <v>1495</v>
      </c>
      <c r="E15" s="72">
        <v>1731</v>
      </c>
      <c r="F15" s="10">
        <f t="shared" si="0"/>
        <v>15.785953177257525</v>
      </c>
      <c r="G15" s="1"/>
      <c r="H15" s="1"/>
      <c r="I15" s="1"/>
    </row>
    <row r="16" spans="1:12" x14ac:dyDescent="0.25">
      <c r="A16" s="11" t="s">
        <v>35</v>
      </c>
      <c r="B16" s="19">
        <v>1</v>
      </c>
      <c r="C16" s="19">
        <v>0</v>
      </c>
      <c r="D16" s="19">
        <v>131</v>
      </c>
      <c r="E16" s="73">
        <v>135</v>
      </c>
      <c r="F16" s="12">
        <f t="shared" si="0"/>
        <v>3.053435114503813</v>
      </c>
      <c r="G16" s="1"/>
      <c r="H16" s="1"/>
      <c r="I16" s="1"/>
    </row>
    <row r="17" spans="1:9" x14ac:dyDescent="0.25">
      <c r="A17" s="9" t="s">
        <v>144</v>
      </c>
      <c r="B17" s="18">
        <v>736</v>
      </c>
      <c r="C17" s="18">
        <v>42</v>
      </c>
      <c r="D17" s="18">
        <v>7186</v>
      </c>
      <c r="E17" s="72">
        <v>7688</v>
      </c>
      <c r="F17" s="10">
        <f t="shared" si="0"/>
        <v>6.9858057333704409</v>
      </c>
      <c r="G17" s="1"/>
      <c r="H17" s="1"/>
      <c r="I17" s="1"/>
    </row>
    <row r="18" spans="1:9" x14ac:dyDescent="0.25">
      <c r="A18" s="11" t="s">
        <v>36</v>
      </c>
      <c r="B18" s="19">
        <v>0</v>
      </c>
      <c r="C18" s="19">
        <v>7</v>
      </c>
      <c r="D18" s="19">
        <v>92</v>
      </c>
      <c r="E18" s="73">
        <v>19</v>
      </c>
      <c r="F18" s="16">
        <f t="shared" si="0"/>
        <v>-79.34782608695653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18">
        <v>0</v>
      </c>
      <c r="D19" s="18">
        <v>0</v>
      </c>
      <c r="E19" s="72">
        <v>0</v>
      </c>
      <c r="F19" s="17" t="e">
        <f t="shared" si="0"/>
        <v>#DIV/0!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0</v>
      </c>
      <c r="E20" s="73">
        <v>1</v>
      </c>
      <c r="F20" s="16" t="e">
        <f t="shared" si="0"/>
        <v>#DIV/0!</v>
      </c>
      <c r="G20" s="1"/>
      <c r="H20" s="1"/>
      <c r="I20" s="1"/>
    </row>
    <row r="21" spans="1:9" x14ac:dyDescent="0.25">
      <c r="A21" s="9" t="s">
        <v>38</v>
      </c>
      <c r="B21" s="18">
        <v>0</v>
      </c>
      <c r="C21" s="18">
        <v>0</v>
      </c>
      <c r="D21" s="18">
        <v>1272</v>
      </c>
      <c r="E21" s="72">
        <v>8</v>
      </c>
      <c r="F21" s="17">
        <f t="shared" si="0"/>
        <v>-99.371069182389931</v>
      </c>
      <c r="G21" s="1"/>
      <c r="H21" s="1"/>
      <c r="I21" s="1"/>
    </row>
    <row r="22" spans="1:9" x14ac:dyDescent="0.25">
      <c r="A22" s="11" t="s">
        <v>59</v>
      </c>
      <c r="B22" s="19">
        <v>52168</v>
      </c>
      <c r="C22" s="19">
        <v>38736</v>
      </c>
      <c r="D22" s="19">
        <v>583735</v>
      </c>
      <c r="E22" s="73">
        <v>447412</v>
      </c>
      <c r="F22" s="16">
        <f t="shared" si="0"/>
        <v>-23.353576537298608</v>
      </c>
      <c r="G22" s="1"/>
      <c r="H22" s="1"/>
      <c r="I22" s="1"/>
    </row>
    <row r="23" spans="1:9" x14ac:dyDescent="0.25">
      <c r="A23" s="9" t="s">
        <v>146</v>
      </c>
      <c r="B23" s="18">
        <v>24363</v>
      </c>
      <c r="C23" s="18">
        <v>14874</v>
      </c>
      <c r="D23" s="18">
        <v>85654</v>
      </c>
      <c r="E23" s="72">
        <v>170304</v>
      </c>
      <c r="F23" s="10">
        <f t="shared" si="0"/>
        <v>98.827842249048501</v>
      </c>
      <c r="G23" s="1"/>
      <c r="H23" s="1"/>
      <c r="I23" s="1"/>
    </row>
    <row r="24" spans="1:9" x14ac:dyDescent="0.25">
      <c r="A24" s="11" t="s">
        <v>148</v>
      </c>
      <c r="B24" s="19">
        <v>272</v>
      </c>
      <c r="C24" s="19">
        <v>645</v>
      </c>
      <c r="D24" s="19">
        <v>6952</v>
      </c>
      <c r="E24" s="73">
        <v>5002</v>
      </c>
      <c r="F24" s="12">
        <f t="shared" si="0"/>
        <v>-28.049482163406211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18">
        <v>0</v>
      </c>
      <c r="D25" s="18">
        <v>0</v>
      </c>
      <c r="E25" s="72">
        <v>0</v>
      </c>
      <c r="F25" s="17" t="e">
        <f t="shared" si="0"/>
        <v>#DIV/0!</v>
      </c>
      <c r="G25" s="1"/>
      <c r="H25" s="1"/>
      <c r="I25" s="1"/>
    </row>
    <row r="26" spans="1:9" x14ac:dyDescent="0.25">
      <c r="A26" s="11" t="s">
        <v>40</v>
      </c>
      <c r="B26" s="19">
        <v>0</v>
      </c>
      <c r="C26" s="19">
        <v>0</v>
      </c>
      <c r="D26" s="19">
        <v>0</v>
      </c>
      <c r="E26" s="73">
        <v>0</v>
      </c>
      <c r="F26" s="12" t="e">
        <f t="shared" si="0"/>
        <v>#DIV/0!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0</v>
      </c>
      <c r="E27" s="72">
        <v>0</v>
      </c>
      <c r="F27" s="17" t="e">
        <f t="shared" si="0"/>
        <v>#DIV/0!</v>
      </c>
      <c r="G27" s="1"/>
      <c r="H27" s="1"/>
      <c r="I27" s="1"/>
    </row>
    <row r="28" spans="1:9" x14ac:dyDescent="0.25">
      <c r="A28" s="11" t="s">
        <v>42</v>
      </c>
      <c r="B28" s="19">
        <v>546</v>
      </c>
      <c r="C28" s="19">
        <v>2485</v>
      </c>
      <c r="D28" s="19">
        <v>103608</v>
      </c>
      <c r="E28" s="73">
        <v>12530</v>
      </c>
      <c r="F28" s="12">
        <f t="shared" si="0"/>
        <v>-87.90633927882017</v>
      </c>
      <c r="G28" s="1"/>
      <c r="H28" s="1"/>
      <c r="I28" s="1"/>
    </row>
    <row r="29" spans="1:9" x14ac:dyDescent="0.25">
      <c r="A29" s="9" t="s">
        <v>43</v>
      </c>
      <c r="B29" s="18">
        <v>0</v>
      </c>
      <c r="C29" s="18">
        <v>0</v>
      </c>
      <c r="D29" s="18">
        <v>0</v>
      </c>
      <c r="E29" s="72">
        <v>2</v>
      </c>
      <c r="F29" s="17" t="e">
        <f t="shared" si="0"/>
        <v>#DIV/0!</v>
      </c>
      <c r="G29" s="1"/>
      <c r="H29" s="1"/>
      <c r="I29" s="1"/>
    </row>
    <row r="30" spans="1:9" x14ac:dyDescent="0.25">
      <c r="A30" s="11" t="s">
        <v>44</v>
      </c>
      <c r="B30" s="19">
        <v>0</v>
      </c>
      <c r="C30" s="19">
        <v>0</v>
      </c>
      <c r="D30" s="19">
        <v>0</v>
      </c>
      <c r="E30" s="73">
        <v>0</v>
      </c>
      <c r="F30" s="16" t="e">
        <f t="shared" si="0"/>
        <v>#DIV/0!</v>
      </c>
      <c r="G30" s="1"/>
      <c r="H30" s="1"/>
      <c r="I30" s="1"/>
    </row>
    <row r="31" spans="1:9" x14ac:dyDescent="0.25">
      <c r="A31" s="9" t="s">
        <v>45</v>
      </c>
      <c r="B31" s="18">
        <v>2</v>
      </c>
      <c r="C31" s="18">
        <v>2</v>
      </c>
      <c r="D31" s="18">
        <v>79</v>
      </c>
      <c r="E31" s="72">
        <v>62</v>
      </c>
      <c r="F31" s="10">
        <f t="shared" si="0"/>
        <v>-21.518987341772146</v>
      </c>
      <c r="G31" s="1"/>
      <c r="H31" s="1"/>
      <c r="I31" s="1"/>
    </row>
    <row r="32" spans="1:9" x14ac:dyDescent="0.25">
      <c r="A32" s="11" t="s">
        <v>46</v>
      </c>
      <c r="B32" s="19">
        <v>245624</v>
      </c>
      <c r="C32" s="19">
        <v>229650</v>
      </c>
      <c r="D32" s="19">
        <v>2826222</v>
      </c>
      <c r="E32" s="73">
        <v>2936739</v>
      </c>
      <c r="F32" s="12">
        <f t="shared" si="0"/>
        <v>3.9104146808000166</v>
      </c>
      <c r="G32" s="1"/>
      <c r="H32" s="1"/>
      <c r="I32" s="1"/>
    </row>
    <row r="33" spans="1:9" x14ac:dyDescent="0.25">
      <c r="A33" s="9" t="s">
        <v>47</v>
      </c>
      <c r="B33" s="18">
        <v>671</v>
      </c>
      <c r="C33" s="18">
        <v>722</v>
      </c>
      <c r="D33" s="18">
        <v>10805</v>
      </c>
      <c r="E33" s="72">
        <v>9320</v>
      </c>
      <c r="F33" s="10">
        <f t="shared" si="0"/>
        <v>-13.743637204997682</v>
      </c>
      <c r="G33" s="1"/>
      <c r="H33" s="1"/>
      <c r="I33" s="1"/>
    </row>
    <row r="34" spans="1:9" x14ac:dyDescent="0.25">
      <c r="A34" s="11" t="s">
        <v>147</v>
      </c>
      <c r="B34" s="19">
        <v>4</v>
      </c>
      <c r="C34" s="19">
        <v>0</v>
      </c>
      <c r="D34" s="19">
        <v>34</v>
      </c>
      <c r="E34" s="73">
        <v>29</v>
      </c>
      <c r="F34" s="12">
        <f t="shared" si="0"/>
        <v>-14.705882352941174</v>
      </c>
      <c r="G34" s="1"/>
      <c r="H34" s="1"/>
      <c r="I34" s="1"/>
    </row>
    <row r="35" spans="1:9" x14ac:dyDescent="0.25">
      <c r="A35" s="13" t="s">
        <v>48</v>
      </c>
      <c r="B35" s="14">
        <f>SUM(B7:B34)</f>
        <v>785454</v>
      </c>
      <c r="C35" s="14">
        <f t="shared" ref="C35:E35" si="1">SUM(C7:C34)</f>
        <v>732334</v>
      </c>
      <c r="D35" s="14">
        <f t="shared" si="1"/>
        <v>9267925.3166666664</v>
      </c>
      <c r="E35" s="14">
        <f t="shared" si="1"/>
        <v>9406165</v>
      </c>
      <c r="F35" s="15">
        <f t="shared" ref="F35" si="2">((E35*100)/D35)-100</f>
        <v>1.4915925475223162</v>
      </c>
      <c r="G35" s="1"/>
      <c r="H35" s="1"/>
      <c r="I35" s="1"/>
    </row>
    <row r="36" spans="1:9" x14ac:dyDescent="0.25">
      <c r="A36" s="47" t="s">
        <v>102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4416235</v>
      </c>
      <c r="G39" s="24">
        <f>LOOKUP(E39,$A$39:$A$66,$C$39:$C$66)</f>
        <v>4195368</v>
      </c>
    </row>
    <row r="40" spans="1:9" x14ac:dyDescent="0.25">
      <c r="A40" s="24" t="str">
        <f t="shared" si="5"/>
        <v>ALICANTE</v>
      </c>
      <c r="B40" s="25">
        <f t="shared" si="3"/>
        <v>525</v>
      </c>
      <c r="C40" s="25">
        <f t="shared" si="4"/>
        <v>785</v>
      </c>
      <c r="D40" s="25">
        <f t="shared" ref="D40:D66" si="7">_xlfn.RANK.EQ(B40,$B$39:$B$66)+COUNTIF($B$39:$B$66,B40)-1</f>
        <v>12</v>
      </c>
      <c r="E40" s="24" t="str">
        <f t="shared" si="6"/>
        <v>VALENCIA</v>
      </c>
      <c r="F40" s="24">
        <f t="shared" ref="F40:F55" si="8">LOOKUP(E40,$A$39:$A$66,$B$39:$B$66)</f>
        <v>2936739</v>
      </c>
      <c r="G40" s="24">
        <f t="shared" ref="G40:G66" si="9">LOOKUP(E40,$A$39:$A$66,$C$39:$C$66)</f>
        <v>2826222</v>
      </c>
    </row>
    <row r="41" spans="1:9" x14ac:dyDescent="0.25">
      <c r="A41" s="24" t="str">
        <f t="shared" si="5"/>
        <v>ALMERÍA</v>
      </c>
      <c r="B41" s="25">
        <f t="shared" si="3"/>
        <v>85</v>
      </c>
      <c r="C41" s="25">
        <f t="shared" si="4"/>
        <v>0</v>
      </c>
      <c r="D41" s="25">
        <f t="shared" si="7"/>
        <v>14</v>
      </c>
      <c r="E41" s="24" t="str">
        <f t="shared" si="6"/>
        <v>BARCELONA</v>
      </c>
      <c r="F41" s="24">
        <f t="shared" si="8"/>
        <v>1397541</v>
      </c>
      <c r="G41" s="24">
        <f t="shared" si="9"/>
        <v>1443956.3166666667</v>
      </c>
    </row>
    <row r="42" spans="1:9" x14ac:dyDescent="0.25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447412</v>
      </c>
      <c r="G42" s="24">
        <f t="shared" si="9"/>
        <v>583735</v>
      </c>
    </row>
    <row r="43" spans="1:9" x14ac:dyDescent="0.25">
      <c r="A43" s="24" t="str">
        <f t="shared" si="5"/>
        <v>BAHÍA DE ALGECIRAS</v>
      </c>
      <c r="B43" s="25">
        <f t="shared" si="3"/>
        <v>4416235</v>
      </c>
      <c r="C43" s="25">
        <f t="shared" si="4"/>
        <v>4195368</v>
      </c>
      <c r="D43" s="25">
        <f t="shared" si="7"/>
        <v>1</v>
      </c>
      <c r="E43" s="24" t="str">
        <f t="shared" si="6"/>
        <v>MÁLAGA</v>
      </c>
      <c r="F43" s="24">
        <f t="shared" si="8"/>
        <v>170304</v>
      </c>
      <c r="G43" s="24">
        <f t="shared" si="9"/>
        <v>85654</v>
      </c>
    </row>
    <row r="44" spans="1:9" x14ac:dyDescent="0.25">
      <c r="A44" s="24" t="str">
        <f t="shared" si="5"/>
        <v>BAHÍA DE CÁDIZ</v>
      </c>
      <c r="B44" s="25">
        <f t="shared" si="3"/>
        <v>773</v>
      </c>
      <c r="C44" s="25">
        <f t="shared" si="4"/>
        <v>518</v>
      </c>
      <c r="D44" s="25">
        <f t="shared" si="7"/>
        <v>11</v>
      </c>
      <c r="E44" s="24" t="str">
        <f t="shared" si="6"/>
        <v>SANTA CRUZ DE TENERIFE</v>
      </c>
      <c r="F44" s="24">
        <f t="shared" si="8"/>
        <v>12530</v>
      </c>
      <c r="G44" s="24">
        <f t="shared" si="9"/>
        <v>103608</v>
      </c>
    </row>
    <row r="45" spans="1:9" x14ac:dyDescent="0.25">
      <c r="A45" s="24" t="str">
        <f t="shared" si="5"/>
        <v>BALEARES</v>
      </c>
      <c r="B45" s="25">
        <f t="shared" si="3"/>
        <v>24</v>
      </c>
      <c r="C45" s="25">
        <f t="shared" si="4"/>
        <v>33</v>
      </c>
      <c r="D45" s="25">
        <f t="shared" si="7"/>
        <v>17</v>
      </c>
      <c r="E45" s="24" t="str">
        <f t="shared" si="6"/>
        <v>VIGO</v>
      </c>
      <c r="F45" s="24">
        <f t="shared" si="8"/>
        <v>9320</v>
      </c>
      <c r="G45" s="24">
        <f t="shared" si="9"/>
        <v>10805</v>
      </c>
    </row>
    <row r="46" spans="1:9" x14ac:dyDescent="0.25">
      <c r="A46" s="24" t="str">
        <f t="shared" si="5"/>
        <v>BARCELONA</v>
      </c>
      <c r="B46" s="25">
        <f t="shared" si="3"/>
        <v>1397541</v>
      </c>
      <c r="C46" s="25">
        <f t="shared" si="4"/>
        <v>1443956.3166666667</v>
      </c>
      <c r="D46" s="25">
        <f t="shared" si="7"/>
        <v>3</v>
      </c>
      <c r="E46" s="24" t="str">
        <f t="shared" si="6"/>
        <v>CASTELLÓN</v>
      </c>
      <c r="F46" s="24">
        <f t="shared" si="8"/>
        <v>7688</v>
      </c>
      <c r="G46" s="24">
        <f t="shared" si="9"/>
        <v>7186</v>
      </c>
    </row>
    <row r="47" spans="1:9" x14ac:dyDescent="0.25">
      <c r="A47" s="24" t="str">
        <f t="shared" si="5"/>
        <v>BILBAO</v>
      </c>
      <c r="B47" s="25">
        <f t="shared" si="3"/>
        <v>1731</v>
      </c>
      <c r="C47" s="25">
        <f t="shared" si="4"/>
        <v>1495</v>
      </c>
      <c r="D47" s="25">
        <f t="shared" si="7"/>
        <v>10</v>
      </c>
      <c r="E47" s="24" t="str">
        <f t="shared" si="6"/>
        <v>MARÍN Y RÍA DE PONTEVEDRA</v>
      </c>
      <c r="F47" s="24">
        <f t="shared" si="8"/>
        <v>5002</v>
      </c>
      <c r="G47" s="24">
        <f t="shared" si="9"/>
        <v>6952</v>
      </c>
    </row>
    <row r="48" spans="1:9" x14ac:dyDescent="0.25">
      <c r="A48" s="24" t="str">
        <f t="shared" si="5"/>
        <v>CARTAGENA</v>
      </c>
      <c r="B48" s="25">
        <f t="shared" si="3"/>
        <v>135</v>
      </c>
      <c r="C48" s="25">
        <f t="shared" si="4"/>
        <v>131</v>
      </c>
      <c r="D48" s="25">
        <f t="shared" si="7"/>
        <v>13</v>
      </c>
      <c r="E48" s="24" t="str">
        <f t="shared" si="6"/>
        <v>BILBAO</v>
      </c>
      <c r="F48" s="24">
        <f t="shared" si="8"/>
        <v>1731</v>
      </c>
      <c r="G48" s="24">
        <f t="shared" si="9"/>
        <v>1495</v>
      </c>
    </row>
    <row r="49" spans="1:7" x14ac:dyDescent="0.25">
      <c r="A49" s="24" t="str">
        <f t="shared" si="5"/>
        <v>CASTELLÓN</v>
      </c>
      <c r="B49" s="25">
        <f t="shared" si="3"/>
        <v>7688</v>
      </c>
      <c r="C49" s="25">
        <f t="shared" si="4"/>
        <v>7186</v>
      </c>
      <c r="D49" s="25">
        <f t="shared" si="7"/>
        <v>8</v>
      </c>
      <c r="E49" s="24" t="str">
        <f t="shared" si="6"/>
        <v>BAHÍA DE CÁDIZ</v>
      </c>
      <c r="F49" s="24">
        <f t="shared" si="8"/>
        <v>773</v>
      </c>
      <c r="G49" s="24">
        <f t="shared" si="9"/>
        <v>518</v>
      </c>
    </row>
    <row r="50" spans="1:7" x14ac:dyDescent="0.25">
      <c r="A50" s="24" t="str">
        <f t="shared" si="5"/>
        <v>CEUTA</v>
      </c>
      <c r="B50" s="25">
        <f t="shared" si="3"/>
        <v>19</v>
      </c>
      <c r="C50" s="25">
        <f t="shared" si="4"/>
        <v>92</v>
      </c>
      <c r="D50" s="25">
        <f t="shared" si="7"/>
        <v>18</v>
      </c>
      <c r="E50" s="24" t="str">
        <f t="shared" si="6"/>
        <v>ALICANTE</v>
      </c>
      <c r="F50" s="24">
        <f t="shared" si="8"/>
        <v>525</v>
      </c>
      <c r="G50" s="24">
        <f t="shared" si="9"/>
        <v>785</v>
      </c>
    </row>
    <row r="51" spans="1:7" x14ac:dyDescent="0.25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CARTAGENA</v>
      </c>
      <c r="F51" s="24">
        <f t="shared" si="8"/>
        <v>135</v>
      </c>
      <c r="G51" s="24">
        <f t="shared" si="9"/>
        <v>131</v>
      </c>
    </row>
    <row r="52" spans="1:7" x14ac:dyDescent="0.25">
      <c r="A52" s="24" t="str">
        <f t="shared" si="5"/>
        <v>GIJÓN</v>
      </c>
      <c r="B52" s="25">
        <f t="shared" si="3"/>
        <v>1</v>
      </c>
      <c r="C52" s="25">
        <f t="shared" si="4"/>
        <v>0</v>
      </c>
      <c r="D52" s="25">
        <f t="shared" si="7"/>
        <v>21</v>
      </c>
      <c r="E52" s="24" t="str">
        <f t="shared" si="6"/>
        <v>ALMERÍA</v>
      </c>
      <c r="F52" s="24">
        <f t="shared" si="8"/>
        <v>85</v>
      </c>
      <c r="G52" s="24">
        <f t="shared" si="9"/>
        <v>0</v>
      </c>
    </row>
    <row r="53" spans="1:7" x14ac:dyDescent="0.25">
      <c r="A53" s="24" t="str">
        <f t="shared" si="5"/>
        <v>HUELVA</v>
      </c>
      <c r="B53" s="25">
        <f t="shared" si="3"/>
        <v>8</v>
      </c>
      <c r="C53" s="25">
        <f t="shared" si="4"/>
        <v>1272</v>
      </c>
      <c r="D53" s="25">
        <f t="shared" si="7"/>
        <v>19</v>
      </c>
      <c r="E53" s="24" t="str">
        <f t="shared" si="6"/>
        <v>TARRAGONA</v>
      </c>
      <c r="F53" s="24">
        <f t="shared" si="8"/>
        <v>62</v>
      </c>
      <c r="G53" s="24">
        <f t="shared" si="9"/>
        <v>79</v>
      </c>
    </row>
    <row r="54" spans="1:7" x14ac:dyDescent="0.25">
      <c r="A54" s="24" t="str">
        <f t="shared" si="5"/>
        <v>LAS PALMAS</v>
      </c>
      <c r="B54" s="25">
        <f t="shared" si="3"/>
        <v>447412</v>
      </c>
      <c r="C54" s="25">
        <f t="shared" si="4"/>
        <v>583735</v>
      </c>
      <c r="D54" s="25">
        <f t="shared" si="7"/>
        <v>4</v>
      </c>
      <c r="E54" s="24" t="str">
        <f t="shared" si="6"/>
        <v>VILAGARCÍA</v>
      </c>
      <c r="F54" s="24">
        <f t="shared" si="8"/>
        <v>29</v>
      </c>
      <c r="G54" s="24">
        <f t="shared" si="9"/>
        <v>34</v>
      </c>
    </row>
    <row r="55" spans="1:7" x14ac:dyDescent="0.25">
      <c r="A55" s="24" t="str">
        <f t="shared" si="5"/>
        <v>MÁLAGA</v>
      </c>
      <c r="B55" s="25">
        <f t="shared" si="3"/>
        <v>170304</v>
      </c>
      <c r="C55" s="25">
        <f t="shared" si="4"/>
        <v>85654</v>
      </c>
      <c r="D55" s="25">
        <f t="shared" si="7"/>
        <v>5</v>
      </c>
      <c r="E55" s="24" t="str">
        <f t="shared" si="6"/>
        <v>BALEARES</v>
      </c>
      <c r="F55" s="24">
        <f t="shared" si="8"/>
        <v>24</v>
      </c>
      <c r="G55" s="24">
        <f t="shared" si="9"/>
        <v>33</v>
      </c>
    </row>
    <row r="56" spans="1:7" x14ac:dyDescent="0.25">
      <c r="A56" s="24" t="str">
        <f t="shared" si="5"/>
        <v>MARÍN Y RÍA DE PONTEVEDRA</v>
      </c>
      <c r="B56" s="25">
        <f t="shared" si="3"/>
        <v>5002</v>
      </c>
      <c r="C56" s="25">
        <f t="shared" si="4"/>
        <v>6952</v>
      </c>
      <c r="D56" s="25">
        <f t="shared" si="7"/>
        <v>9</v>
      </c>
      <c r="E56" s="24" t="str">
        <f t="shared" si="6"/>
        <v>CEUTA</v>
      </c>
      <c r="F56" s="24">
        <f t="shared" ref="F56:F66" si="10">LOOKUP(E56,$A$39:$A$66,$B$39:$B$66)</f>
        <v>19</v>
      </c>
      <c r="G56" s="24">
        <f t="shared" si="9"/>
        <v>92</v>
      </c>
    </row>
    <row r="57" spans="1:7" x14ac:dyDescent="0.25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str">
        <f t="shared" si="6"/>
        <v>HUELVA</v>
      </c>
      <c r="F57" s="24">
        <f t="shared" si="10"/>
        <v>8</v>
      </c>
      <c r="G57" s="24">
        <f t="shared" si="9"/>
        <v>1272</v>
      </c>
    </row>
    <row r="58" spans="1:7" x14ac:dyDescent="0.25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str">
        <f t="shared" si="6"/>
        <v>SANTANDER</v>
      </c>
      <c r="F58" s="24">
        <f t="shared" si="10"/>
        <v>2</v>
      </c>
      <c r="G58" s="24">
        <f t="shared" si="9"/>
        <v>0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str">
        <f t="shared" si="6"/>
        <v>GIJÓN</v>
      </c>
      <c r="F59" s="24">
        <f t="shared" si="10"/>
        <v>1</v>
      </c>
      <c r="G59" s="24">
        <f t="shared" si="9"/>
        <v>0</v>
      </c>
    </row>
    <row r="60" spans="1:7" x14ac:dyDescent="0.25">
      <c r="A60" s="24" t="str">
        <f t="shared" si="5"/>
        <v>SANTA CRUZ DE TENERIFE</v>
      </c>
      <c r="B60" s="25">
        <f t="shared" si="3"/>
        <v>12530</v>
      </c>
      <c r="C60" s="25">
        <f t="shared" si="4"/>
        <v>103608</v>
      </c>
      <c r="D60" s="25">
        <f t="shared" si="7"/>
        <v>6</v>
      </c>
      <c r="E60" s="24" t="e">
        <f t="shared" si="6"/>
        <v>#N/A</v>
      </c>
      <c r="F60" s="24" t="e">
        <f t="shared" si="10"/>
        <v>#N/A</v>
      </c>
      <c r="G60" s="24" t="e">
        <f t="shared" si="9"/>
        <v>#N/A</v>
      </c>
    </row>
    <row r="61" spans="1:7" x14ac:dyDescent="0.25">
      <c r="A61" s="24" t="str">
        <f t="shared" si="5"/>
        <v>SANTANDER</v>
      </c>
      <c r="B61" s="25">
        <f t="shared" si="3"/>
        <v>2</v>
      </c>
      <c r="C61" s="25">
        <f t="shared" si="4"/>
        <v>0</v>
      </c>
      <c r="D61" s="25">
        <f t="shared" si="7"/>
        <v>20</v>
      </c>
      <c r="E61" s="24" t="e">
        <f t="shared" si="6"/>
        <v>#N/A</v>
      </c>
      <c r="F61" s="24" t="e">
        <f t="shared" si="10"/>
        <v>#N/A</v>
      </c>
      <c r="G61" s="24" t="e">
        <f t="shared" si="9"/>
        <v>#N/A</v>
      </c>
    </row>
    <row r="62" spans="1:7" x14ac:dyDescent="0.25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25">
      <c r="A63" s="24" t="str">
        <f t="shared" si="5"/>
        <v>TARRAGONA</v>
      </c>
      <c r="B63" s="25">
        <f t="shared" si="3"/>
        <v>62</v>
      </c>
      <c r="C63" s="25">
        <f t="shared" si="4"/>
        <v>79</v>
      </c>
      <c r="D63" s="25">
        <f t="shared" si="7"/>
        <v>15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2936739</v>
      </c>
      <c r="C64" s="25">
        <f t="shared" si="4"/>
        <v>2826222</v>
      </c>
      <c r="D64" s="25">
        <f t="shared" si="7"/>
        <v>2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9320</v>
      </c>
      <c r="C65" s="25">
        <f t="shared" si="4"/>
        <v>10805</v>
      </c>
      <c r="D65" s="25">
        <f t="shared" si="7"/>
        <v>7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29</v>
      </c>
      <c r="C66" s="25">
        <f t="shared" si="4"/>
        <v>34</v>
      </c>
      <c r="D66" s="25">
        <f t="shared" si="7"/>
        <v>16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  <c r="G67" s="24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0</v>
      </c>
      <c r="C7" s="18">
        <v>0</v>
      </c>
      <c r="D7" s="18">
        <v>1</v>
      </c>
      <c r="E7" s="72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31</v>
      </c>
      <c r="B8" s="19">
        <v>12225</v>
      </c>
      <c r="C8" s="19">
        <v>11153</v>
      </c>
      <c r="D8" s="19">
        <v>147907</v>
      </c>
      <c r="E8" s="73">
        <v>151246</v>
      </c>
      <c r="F8" s="12">
        <f t="shared" ref="F8:F34" si="0">((E8*100)/D8)-100</f>
        <v>2.2574996450472327</v>
      </c>
      <c r="G8" s="1"/>
      <c r="H8" s="1"/>
      <c r="I8" s="1"/>
    </row>
    <row r="9" spans="1:12" x14ac:dyDescent="0.25">
      <c r="A9" s="9" t="s">
        <v>139</v>
      </c>
      <c r="B9" s="18">
        <v>309</v>
      </c>
      <c r="C9" s="18">
        <v>303</v>
      </c>
      <c r="D9" s="18">
        <v>2845</v>
      </c>
      <c r="E9" s="72">
        <v>2498</v>
      </c>
      <c r="F9" s="10">
        <f t="shared" si="0"/>
        <v>-12.196836555360278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0</v>
      </c>
      <c r="E10" s="73">
        <v>0</v>
      </c>
      <c r="F10" s="16" t="e">
        <f t="shared" si="0"/>
        <v>#DIV/0!</v>
      </c>
      <c r="G10" s="1"/>
      <c r="H10" s="1"/>
      <c r="I10" s="1"/>
    </row>
    <row r="11" spans="1:12" x14ac:dyDescent="0.25">
      <c r="A11" s="9" t="s">
        <v>142</v>
      </c>
      <c r="B11" s="18">
        <v>23</v>
      </c>
      <c r="C11" s="18">
        <v>0</v>
      </c>
      <c r="D11" s="18">
        <v>1462</v>
      </c>
      <c r="E11" s="72">
        <v>402</v>
      </c>
      <c r="F11" s="10">
        <f t="shared" si="0"/>
        <v>-72.503419972640216</v>
      </c>
      <c r="G11" s="1"/>
      <c r="H11" s="1"/>
      <c r="I11" s="1"/>
    </row>
    <row r="12" spans="1:12" x14ac:dyDescent="0.25">
      <c r="A12" s="11" t="s">
        <v>143</v>
      </c>
      <c r="B12" s="19">
        <v>5232</v>
      </c>
      <c r="C12" s="19">
        <v>3650</v>
      </c>
      <c r="D12" s="19">
        <v>56355</v>
      </c>
      <c r="E12" s="73">
        <v>47301</v>
      </c>
      <c r="F12" s="12">
        <f t="shared" si="0"/>
        <v>-16.066010114453022</v>
      </c>
      <c r="G12" s="1"/>
      <c r="H12" s="1"/>
      <c r="I12" s="1"/>
    </row>
    <row r="13" spans="1:12" x14ac:dyDescent="0.25">
      <c r="A13" s="9" t="s">
        <v>32</v>
      </c>
      <c r="B13" s="18">
        <v>7492</v>
      </c>
      <c r="C13" s="18">
        <v>7081</v>
      </c>
      <c r="D13" s="18">
        <v>121169</v>
      </c>
      <c r="E13" s="72">
        <v>120301</v>
      </c>
      <c r="F13" s="10">
        <f t="shared" si="0"/>
        <v>-0.71635484323547871</v>
      </c>
      <c r="G13" s="1"/>
      <c r="H13" s="1"/>
      <c r="I13" s="1"/>
    </row>
    <row r="14" spans="1:12" x14ac:dyDescent="0.25">
      <c r="A14" s="11" t="s">
        <v>33</v>
      </c>
      <c r="B14" s="19">
        <v>17254</v>
      </c>
      <c r="C14" s="19">
        <v>16231</v>
      </c>
      <c r="D14" s="19">
        <v>236648</v>
      </c>
      <c r="E14" s="73">
        <v>233140</v>
      </c>
      <c r="F14" s="12">
        <f t="shared" si="0"/>
        <v>-1.4823704404854396</v>
      </c>
      <c r="G14" s="1"/>
      <c r="H14" s="1"/>
      <c r="I14" s="1"/>
    </row>
    <row r="15" spans="1:12" x14ac:dyDescent="0.25">
      <c r="A15" s="9" t="s">
        <v>34</v>
      </c>
      <c r="B15" s="18">
        <v>5352</v>
      </c>
      <c r="C15" s="18">
        <v>4943</v>
      </c>
      <c r="D15" s="18">
        <v>70313</v>
      </c>
      <c r="E15" s="72">
        <v>74676</v>
      </c>
      <c r="F15" s="10">
        <f t="shared" si="0"/>
        <v>6.2051114303187234</v>
      </c>
      <c r="G15" s="1"/>
      <c r="H15" s="1"/>
      <c r="I15" s="1"/>
    </row>
    <row r="16" spans="1:12" x14ac:dyDescent="0.25">
      <c r="A16" s="11" t="s">
        <v>35</v>
      </c>
      <c r="B16" s="19">
        <v>726</v>
      </c>
      <c r="C16" s="19">
        <v>690</v>
      </c>
      <c r="D16" s="19">
        <v>16084</v>
      </c>
      <c r="E16" s="73">
        <v>13721</v>
      </c>
      <c r="F16" s="12">
        <f t="shared" si="0"/>
        <v>-14.691619000248693</v>
      </c>
      <c r="G16" s="1"/>
      <c r="H16" s="1"/>
      <c r="I16" s="1"/>
    </row>
    <row r="17" spans="1:9" x14ac:dyDescent="0.25">
      <c r="A17" s="9" t="s">
        <v>144</v>
      </c>
      <c r="B17" s="18">
        <v>329</v>
      </c>
      <c r="C17" s="18">
        <v>100</v>
      </c>
      <c r="D17" s="18">
        <v>8048</v>
      </c>
      <c r="E17" s="72">
        <v>3182</v>
      </c>
      <c r="F17" s="10">
        <f t="shared" si="0"/>
        <v>-60.462226640159045</v>
      </c>
      <c r="G17" s="1"/>
      <c r="H17" s="1"/>
      <c r="I17" s="1"/>
    </row>
    <row r="18" spans="1:9" x14ac:dyDescent="0.25">
      <c r="A18" s="11" t="s">
        <v>36</v>
      </c>
      <c r="B18" s="19">
        <v>684</v>
      </c>
      <c r="C18" s="19">
        <v>553</v>
      </c>
      <c r="D18" s="19">
        <v>8539</v>
      </c>
      <c r="E18" s="73">
        <v>8169</v>
      </c>
      <c r="F18" s="12">
        <f t="shared" si="0"/>
        <v>-4.3330600772924299</v>
      </c>
      <c r="G18" s="1"/>
      <c r="H18" s="1"/>
      <c r="I18" s="1"/>
    </row>
    <row r="19" spans="1:9" x14ac:dyDescent="0.25">
      <c r="A19" s="9" t="s">
        <v>37</v>
      </c>
      <c r="B19" s="18">
        <v>60</v>
      </c>
      <c r="C19" s="18">
        <v>0</v>
      </c>
      <c r="D19" s="18">
        <v>846</v>
      </c>
      <c r="E19" s="72">
        <v>284</v>
      </c>
      <c r="F19" s="17">
        <f t="shared" si="0"/>
        <v>-66.430260047281322</v>
      </c>
      <c r="G19" s="1"/>
      <c r="H19" s="1"/>
      <c r="I19" s="1"/>
    </row>
    <row r="20" spans="1:9" x14ac:dyDescent="0.25">
      <c r="A20" s="11" t="s">
        <v>145</v>
      </c>
      <c r="B20" s="19">
        <v>491</v>
      </c>
      <c r="C20" s="19">
        <v>2353</v>
      </c>
      <c r="D20" s="19">
        <v>21077</v>
      </c>
      <c r="E20" s="73">
        <v>19749</v>
      </c>
      <c r="F20" s="12">
        <f t="shared" si="0"/>
        <v>-6.3007069317265234</v>
      </c>
      <c r="G20" s="1"/>
      <c r="H20" s="1"/>
      <c r="I20" s="1"/>
    </row>
    <row r="21" spans="1:9" x14ac:dyDescent="0.25">
      <c r="A21" s="9" t="s">
        <v>38</v>
      </c>
      <c r="B21" s="18">
        <v>3550</v>
      </c>
      <c r="C21" s="18">
        <v>5335</v>
      </c>
      <c r="D21" s="18">
        <v>50454</v>
      </c>
      <c r="E21" s="72">
        <v>59313</v>
      </c>
      <c r="F21" s="10">
        <f t="shared" si="0"/>
        <v>17.558568200737312</v>
      </c>
      <c r="G21" s="1"/>
      <c r="H21" s="1"/>
      <c r="I21" s="1"/>
    </row>
    <row r="22" spans="1:9" x14ac:dyDescent="0.25">
      <c r="A22" s="11" t="s">
        <v>59</v>
      </c>
      <c r="B22" s="19">
        <v>39189</v>
      </c>
      <c r="C22" s="19">
        <v>39569</v>
      </c>
      <c r="D22" s="19">
        <v>474211</v>
      </c>
      <c r="E22" s="73">
        <v>475189</v>
      </c>
      <c r="F22" s="12">
        <f t="shared" si="0"/>
        <v>0.20623730786506655</v>
      </c>
      <c r="G22" s="1"/>
      <c r="H22" s="1"/>
      <c r="I22" s="1"/>
    </row>
    <row r="23" spans="1:9" x14ac:dyDescent="0.25">
      <c r="A23" s="9" t="s">
        <v>146</v>
      </c>
      <c r="B23" s="18">
        <v>1200</v>
      </c>
      <c r="C23" s="18">
        <v>1571</v>
      </c>
      <c r="D23" s="18">
        <v>14800</v>
      </c>
      <c r="E23" s="72">
        <v>13635</v>
      </c>
      <c r="F23" s="10">
        <f t="shared" si="0"/>
        <v>-7.8716216216216282</v>
      </c>
      <c r="G23" s="1"/>
      <c r="H23" s="1"/>
      <c r="I23" s="1"/>
    </row>
    <row r="24" spans="1:9" x14ac:dyDescent="0.25">
      <c r="A24" s="11" t="s">
        <v>148</v>
      </c>
      <c r="B24" s="19">
        <v>580</v>
      </c>
      <c r="C24" s="19">
        <v>898</v>
      </c>
      <c r="D24" s="19">
        <v>6075</v>
      </c>
      <c r="E24" s="73">
        <v>5794</v>
      </c>
      <c r="F24" s="12">
        <f t="shared" si="0"/>
        <v>-4.6255144032921862</v>
      </c>
      <c r="G24" s="1"/>
      <c r="H24" s="1"/>
      <c r="I24" s="1"/>
    </row>
    <row r="25" spans="1:9" x14ac:dyDescent="0.25">
      <c r="A25" s="9" t="s">
        <v>39</v>
      </c>
      <c r="B25" s="18">
        <v>1036</v>
      </c>
      <c r="C25" s="18">
        <v>1044</v>
      </c>
      <c r="D25" s="18">
        <v>16218</v>
      </c>
      <c r="E25" s="72">
        <v>14302</v>
      </c>
      <c r="F25" s="10">
        <f t="shared" si="0"/>
        <v>-11.814033789616474</v>
      </c>
      <c r="G25" s="1"/>
      <c r="H25" s="1"/>
      <c r="I25" s="1"/>
    </row>
    <row r="26" spans="1:9" x14ac:dyDescent="0.25">
      <c r="A26" s="11" t="s">
        <v>40</v>
      </c>
      <c r="B26" s="19">
        <v>0</v>
      </c>
      <c r="C26" s="19">
        <v>0</v>
      </c>
      <c r="D26" s="19">
        <v>0</v>
      </c>
      <c r="E26" s="73">
        <v>0</v>
      </c>
      <c r="F26" s="12" t="e">
        <f t="shared" si="0"/>
        <v>#DIV/0!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0</v>
      </c>
      <c r="E27" s="72">
        <v>0</v>
      </c>
      <c r="F27" s="17" t="e">
        <f t="shared" si="0"/>
        <v>#DIV/0!</v>
      </c>
      <c r="G27" s="1"/>
      <c r="H27" s="1"/>
      <c r="I27" s="1"/>
    </row>
    <row r="28" spans="1:9" x14ac:dyDescent="0.25">
      <c r="A28" s="11" t="s">
        <v>42</v>
      </c>
      <c r="B28" s="19">
        <v>29349</v>
      </c>
      <c r="C28" s="19">
        <v>30256</v>
      </c>
      <c r="D28" s="19">
        <v>358250</v>
      </c>
      <c r="E28" s="73">
        <v>358432</v>
      </c>
      <c r="F28" s="12">
        <f t="shared" si="0"/>
        <v>5.0802512212143824E-2</v>
      </c>
      <c r="G28" s="1"/>
      <c r="H28" s="1"/>
      <c r="I28" s="1"/>
    </row>
    <row r="29" spans="1:9" x14ac:dyDescent="0.25">
      <c r="A29" s="9" t="s">
        <v>43</v>
      </c>
      <c r="B29" s="18">
        <v>0</v>
      </c>
      <c r="C29" s="18">
        <v>0</v>
      </c>
      <c r="D29" s="18">
        <v>0</v>
      </c>
      <c r="E29" s="72">
        <v>0</v>
      </c>
      <c r="F29" s="17" t="e">
        <f t="shared" si="0"/>
        <v>#DIV/0!</v>
      </c>
      <c r="G29" s="1"/>
      <c r="H29" s="1"/>
      <c r="I29" s="1"/>
    </row>
    <row r="30" spans="1:9" x14ac:dyDescent="0.25">
      <c r="A30" s="11" t="s">
        <v>44</v>
      </c>
      <c r="B30" s="19">
        <v>11072</v>
      </c>
      <c r="C30" s="19">
        <v>10690</v>
      </c>
      <c r="D30" s="19">
        <v>132113</v>
      </c>
      <c r="E30" s="73">
        <v>132789</v>
      </c>
      <c r="F30" s="12">
        <f t="shared" si="0"/>
        <v>0.51168318030777016</v>
      </c>
      <c r="G30" s="1"/>
      <c r="H30" s="1"/>
      <c r="I30" s="1"/>
    </row>
    <row r="31" spans="1:9" x14ac:dyDescent="0.25">
      <c r="A31" s="9" t="s">
        <v>45</v>
      </c>
      <c r="B31" s="18">
        <v>602</v>
      </c>
      <c r="C31" s="18">
        <v>373</v>
      </c>
      <c r="D31" s="18">
        <v>9479</v>
      </c>
      <c r="E31" s="72">
        <v>8539</v>
      </c>
      <c r="F31" s="10">
        <f t="shared" si="0"/>
        <v>-9.9166578753033008</v>
      </c>
      <c r="G31" s="1"/>
      <c r="H31" s="1"/>
      <c r="I31" s="1"/>
    </row>
    <row r="32" spans="1:9" x14ac:dyDescent="0.25">
      <c r="A32" s="11" t="s">
        <v>46</v>
      </c>
      <c r="B32" s="19">
        <v>19190</v>
      </c>
      <c r="C32" s="19">
        <v>15896</v>
      </c>
      <c r="D32" s="19">
        <v>222075</v>
      </c>
      <c r="E32" s="73">
        <v>212958</v>
      </c>
      <c r="F32" s="12">
        <f t="shared" si="0"/>
        <v>-4.1053698074974676</v>
      </c>
      <c r="G32" s="1"/>
      <c r="H32" s="1"/>
      <c r="I32" s="1"/>
    </row>
    <row r="33" spans="1:9" x14ac:dyDescent="0.25">
      <c r="A33" s="9" t="s">
        <v>47</v>
      </c>
      <c r="B33" s="18">
        <v>1123</v>
      </c>
      <c r="C33" s="18">
        <v>1174</v>
      </c>
      <c r="D33" s="18">
        <v>20121</v>
      </c>
      <c r="E33" s="72">
        <v>14550</v>
      </c>
      <c r="F33" s="10">
        <f t="shared" si="0"/>
        <v>-27.687490681377668</v>
      </c>
      <c r="G33" s="1"/>
      <c r="H33" s="1"/>
      <c r="I33" s="1"/>
    </row>
    <row r="34" spans="1:9" x14ac:dyDescent="0.25">
      <c r="A34" s="11" t="s">
        <v>147</v>
      </c>
      <c r="B34" s="19">
        <v>2981</v>
      </c>
      <c r="C34" s="19">
        <v>3223</v>
      </c>
      <c r="D34" s="19">
        <v>33622</v>
      </c>
      <c r="E34" s="73">
        <v>39738</v>
      </c>
      <c r="F34" s="12">
        <f t="shared" si="0"/>
        <v>18.190470525251328</v>
      </c>
      <c r="G34" s="1"/>
      <c r="H34" s="1"/>
      <c r="I34" s="1"/>
    </row>
    <row r="35" spans="1:9" x14ac:dyDescent="0.25">
      <c r="A35" s="13" t="s">
        <v>48</v>
      </c>
      <c r="B35" s="14">
        <f>SUM(B7:B34)</f>
        <v>160049</v>
      </c>
      <c r="C35" s="14">
        <f t="shared" ref="C35:E35" si="1">SUM(C7:C34)</f>
        <v>157086</v>
      </c>
      <c r="D35" s="14">
        <f t="shared" si="1"/>
        <v>2028712</v>
      </c>
      <c r="E35" s="14">
        <f t="shared" si="1"/>
        <v>2009908</v>
      </c>
      <c r="F35" s="15">
        <f t="shared" ref="F35" si="2">((E35*100)/D35)-100</f>
        <v>-0.92689351667462461</v>
      </c>
      <c r="G35" s="1"/>
      <c r="H35" s="1"/>
      <c r="I35" s="1"/>
    </row>
    <row r="36" spans="1:9" x14ac:dyDescent="0.25">
      <c r="A36" s="47" t="s">
        <v>103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0</v>
      </c>
      <c r="C39" s="25">
        <f t="shared" si="4"/>
        <v>1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LAS PALMAS</v>
      </c>
      <c r="F39" s="24">
        <f>LOOKUP(E39,$A$39:$A$66,$B$39:$B$66)</f>
        <v>475189</v>
      </c>
      <c r="G39" s="24">
        <f>LOOKUP(E39,$A$39:$A$66,$C$39:$C$66)</f>
        <v>474211</v>
      </c>
    </row>
    <row r="40" spans="1:9" x14ac:dyDescent="0.25">
      <c r="A40" s="24" t="str">
        <f t="shared" si="5"/>
        <v>ALICANTE</v>
      </c>
      <c r="B40" s="25">
        <f t="shared" si="3"/>
        <v>151246</v>
      </c>
      <c r="C40" s="25">
        <f t="shared" si="4"/>
        <v>147907</v>
      </c>
      <c r="D40" s="25">
        <f t="shared" ref="D40:D66" si="7">_xlfn.RANK.EQ(B40,$B$39:$B$66)+COUNTIF($B$39:$B$66,B40)-1</f>
        <v>5</v>
      </c>
      <c r="E40" s="24" t="str">
        <f t="shared" si="6"/>
        <v>SANTA CRUZ DE TENERIFE</v>
      </c>
      <c r="F40" s="24">
        <f t="shared" ref="F40:F55" si="8">LOOKUP(E40,$A$39:$A$66,$B$39:$B$66)</f>
        <v>358432</v>
      </c>
      <c r="G40" s="24">
        <f t="shared" ref="G40:G66" si="9">LOOKUP(E40,$A$39:$A$66,$C$39:$C$66)</f>
        <v>358250</v>
      </c>
    </row>
    <row r="41" spans="1:9" x14ac:dyDescent="0.25">
      <c r="A41" s="24" t="str">
        <f t="shared" si="5"/>
        <v>ALMERÍA</v>
      </c>
      <c r="B41" s="25">
        <f t="shared" si="3"/>
        <v>2498</v>
      </c>
      <c r="C41" s="25">
        <f t="shared" si="4"/>
        <v>2845</v>
      </c>
      <c r="D41" s="25">
        <f t="shared" si="7"/>
        <v>21</v>
      </c>
      <c r="E41" s="24" t="str">
        <f t="shared" si="6"/>
        <v>BARCELONA</v>
      </c>
      <c r="F41" s="24">
        <f t="shared" si="8"/>
        <v>233140</v>
      </c>
      <c r="G41" s="24">
        <f t="shared" si="9"/>
        <v>236648</v>
      </c>
    </row>
    <row r="42" spans="1:9" x14ac:dyDescent="0.25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VALENCIA</v>
      </c>
      <c r="F42" s="24">
        <f t="shared" si="8"/>
        <v>212958</v>
      </c>
      <c r="G42" s="24">
        <f t="shared" si="9"/>
        <v>222075</v>
      </c>
    </row>
    <row r="43" spans="1:9" x14ac:dyDescent="0.25">
      <c r="A43" s="24" t="str">
        <f t="shared" si="5"/>
        <v>BAHÍA DE ALGECIRAS</v>
      </c>
      <c r="B43" s="25">
        <f t="shared" si="3"/>
        <v>402</v>
      </c>
      <c r="C43" s="25">
        <f t="shared" si="4"/>
        <v>1462</v>
      </c>
      <c r="D43" s="25">
        <f t="shared" si="7"/>
        <v>22</v>
      </c>
      <c r="E43" s="24" t="str">
        <f t="shared" si="6"/>
        <v>ALICANTE</v>
      </c>
      <c r="F43" s="24">
        <f t="shared" si="8"/>
        <v>151246</v>
      </c>
      <c r="G43" s="24">
        <f t="shared" si="9"/>
        <v>147907</v>
      </c>
    </row>
    <row r="44" spans="1:9" x14ac:dyDescent="0.25">
      <c r="A44" s="24" t="str">
        <f t="shared" si="5"/>
        <v>BAHÍA DE CÁDIZ</v>
      </c>
      <c r="B44" s="25">
        <f t="shared" si="3"/>
        <v>47301</v>
      </c>
      <c r="C44" s="25">
        <f t="shared" si="4"/>
        <v>56355</v>
      </c>
      <c r="D44" s="25">
        <f t="shared" si="7"/>
        <v>10</v>
      </c>
      <c r="E44" s="24" t="str">
        <f t="shared" si="6"/>
        <v>SEVILLA</v>
      </c>
      <c r="F44" s="24">
        <f t="shared" si="8"/>
        <v>132789</v>
      </c>
      <c r="G44" s="24">
        <f t="shared" si="9"/>
        <v>132113</v>
      </c>
    </row>
    <row r="45" spans="1:9" x14ac:dyDescent="0.25">
      <c r="A45" s="24" t="str">
        <f t="shared" si="5"/>
        <v>BALEARES</v>
      </c>
      <c r="B45" s="25">
        <f t="shared" si="3"/>
        <v>120301</v>
      </c>
      <c r="C45" s="25">
        <f t="shared" si="4"/>
        <v>121169</v>
      </c>
      <c r="D45" s="25">
        <f t="shared" si="7"/>
        <v>7</v>
      </c>
      <c r="E45" s="24" t="str">
        <f t="shared" si="6"/>
        <v>BALEARES</v>
      </c>
      <c r="F45" s="24">
        <f t="shared" si="8"/>
        <v>120301</v>
      </c>
      <c r="G45" s="24">
        <f t="shared" si="9"/>
        <v>121169</v>
      </c>
    </row>
    <row r="46" spans="1:9" x14ac:dyDescent="0.25">
      <c r="A46" s="24" t="str">
        <f t="shared" si="5"/>
        <v>BARCELONA</v>
      </c>
      <c r="B46" s="25">
        <f t="shared" si="3"/>
        <v>233140</v>
      </c>
      <c r="C46" s="25">
        <f t="shared" si="4"/>
        <v>236648</v>
      </c>
      <c r="D46" s="25">
        <f t="shared" si="7"/>
        <v>3</v>
      </c>
      <c r="E46" s="24" t="str">
        <f t="shared" si="6"/>
        <v>BILBAO</v>
      </c>
      <c r="F46" s="24">
        <f t="shared" si="8"/>
        <v>74676</v>
      </c>
      <c r="G46" s="24">
        <f t="shared" si="9"/>
        <v>70313</v>
      </c>
    </row>
    <row r="47" spans="1:9" x14ac:dyDescent="0.25">
      <c r="A47" s="24" t="str">
        <f t="shared" si="5"/>
        <v>BILBAO</v>
      </c>
      <c r="B47" s="25">
        <f t="shared" si="3"/>
        <v>74676</v>
      </c>
      <c r="C47" s="25">
        <f t="shared" si="4"/>
        <v>70313</v>
      </c>
      <c r="D47" s="25">
        <f t="shared" si="7"/>
        <v>8</v>
      </c>
      <c r="E47" s="24" t="str">
        <f t="shared" si="6"/>
        <v>HUELVA</v>
      </c>
      <c r="F47" s="24">
        <f t="shared" si="8"/>
        <v>59313</v>
      </c>
      <c r="G47" s="24">
        <f t="shared" si="9"/>
        <v>50454</v>
      </c>
    </row>
    <row r="48" spans="1:9" x14ac:dyDescent="0.25">
      <c r="A48" s="24" t="str">
        <f t="shared" si="5"/>
        <v>CARTAGENA</v>
      </c>
      <c r="B48" s="25">
        <f t="shared" si="3"/>
        <v>13721</v>
      </c>
      <c r="C48" s="25">
        <f t="shared" si="4"/>
        <v>16084</v>
      </c>
      <c r="D48" s="25">
        <f t="shared" si="7"/>
        <v>15</v>
      </c>
      <c r="E48" s="24" t="str">
        <f t="shared" si="6"/>
        <v>BAHÍA DE CÁDIZ</v>
      </c>
      <c r="F48" s="24">
        <f t="shared" si="8"/>
        <v>47301</v>
      </c>
      <c r="G48" s="24">
        <f t="shared" si="9"/>
        <v>56355</v>
      </c>
    </row>
    <row r="49" spans="1:7" x14ac:dyDescent="0.25">
      <c r="A49" s="24" t="str">
        <f t="shared" si="5"/>
        <v>CASTELLÓN</v>
      </c>
      <c r="B49" s="25">
        <f t="shared" si="3"/>
        <v>3182</v>
      </c>
      <c r="C49" s="25">
        <f t="shared" si="4"/>
        <v>8048</v>
      </c>
      <c r="D49" s="25">
        <f t="shared" si="7"/>
        <v>20</v>
      </c>
      <c r="E49" s="24" t="str">
        <f t="shared" si="6"/>
        <v>VILAGARCÍA</v>
      </c>
      <c r="F49" s="24">
        <f t="shared" si="8"/>
        <v>39738</v>
      </c>
      <c r="G49" s="24">
        <f t="shared" si="9"/>
        <v>33622</v>
      </c>
    </row>
    <row r="50" spans="1:7" x14ac:dyDescent="0.25">
      <c r="A50" s="24" t="str">
        <f t="shared" si="5"/>
        <v>CEUTA</v>
      </c>
      <c r="B50" s="25">
        <f t="shared" si="3"/>
        <v>8169</v>
      </c>
      <c r="C50" s="25">
        <f t="shared" si="4"/>
        <v>8539</v>
      </c>
      <c r="D50" s="25">
        <f t="shared" si="7"/>
        <v>18</v>
      </c>
      <c r="E50" s="24" t="str">
        <f t="shared" si="6"/>
        <v>GIJÓN</v>
      </c>
      <c r="F50" s="24">
        <f t="shared" si="8"/>
        <v>19749</v>
      </c>
      <c r="G50" s="24">
        <f t="shared" si="9"/>
        <v>21077</v>
      </c>
    </row>
    <row r="51" spans="1:7" x14ac:dyDescent="0.25">
      <c r="A51" s="24" t="str">
        <f t="shared" si="5"/>
        <v>FERROL-SAN CIBRAO</v>
      </c>
      <c r="B51" s="25">
        <f t="shared" si="3"/>
        <v>284</v>
      </c>
      <c r="C51" s="25">
        <f t="shared" si="4"/>
        <v>846</v>
      </c>
      <c r="D51" s="25">
        <f t="shared" si="7"/>
        <v>23</v>
      </c>
      <c r="E51" s="24" t="str">
        <f t="shared" si="6"/>
        <v>VIGO</v>
      </c>
      <c r="F51" s="24">
        <f t="shared" si="8"/>
        <v>14550</v>
      </c>
      <c r="G51" s="24">
        <f t="shared" si="9"/>
        <v>20121</v>
      </c>
    </row>
    <row r="52" spans="1:7" x14ac:dyDescent="0.25">
      <c r="A52" s="24" t="str">
        <f t="shared" si="5"/>
        <v>GIJÓN</v>
      </c>
      <c r="B52" s="25">
        <f t="shared" si="3"/>
        <v>19749</v>
      </c>
      <c r="C52" s="25">
        <f t="shared" si="4"/>
        <v>21077</v>
      </c>
      <c r="D52" s="25">
        <f t="shared" si="7"/>
        <v>12</v>
      </c>
      <c r="E52" s="24" t="str">
        <f t="shared" si="6"/>
        <v>MELILLA</v>
      </c>
      <c r="F52" s="24">
        <f t="shared" si="8"/>
        <v>14302</v>
      </c>
      <c r="G52" s="24">
        <f t="shared" si="9"/>
        <v>16218</v>
      </c>
    </row>
    <row r="53" spans="1:7" x14ac:dyDescent="0.25">
      <c r="A53" s="24" t="str">
        <f t="shared" si="5"/>
        <v>HUELVA</v>
      </c>
      <c r="B53" s="25">
        <f t="shared" si="3"/>
        <v>59313</v>
      </c>
      <c r="C53" s="25">
        <f t="shared" si="4"/>
        <v>50454</v>
      </c>
      <c r="D53" s="25">
        <f t="shared" si="7"/>
        <v>9</v>
      </c>
      <c r="E53" s="24" t="str">
        <f t="shared" si="6"/>
        <v>CARTAGENA</v>
      </c>
      <c r="F53" s="24">
        <f t="shared" si="8"/>
        <v>13721</v>
      </c>
      <c r="G53" s="24">
        <f t="shared" si="9"/>
        <v>16084</v>
      </c>
    </row>
    <row r="54" spans="1:7" x14ac:dyDescent="0.25">
      <c r="A54" s="24" t="str">
        <f t="shared" si="5"/>
        <v>LAS PALMAS</v>
      </c>
      <c r="B54" s="25">
        <f t="shared" si="3"/>
        <v>475189</v>
      </c>
      <c r="C54" s="25">
        <f t="shared" si="4"/>
        <v>474211</v>
      </c>
      <c r="D54" s="25">
        <f t="shared" si="7"/>
        <v>1</v>
      </c>
      <c r="E54" s="24" t="str">
        <f t="shared" si="6"/>
        <v>MÁLAGA</v>
      </c>
      <c r="F54" s="24">
        <f t="shared" si="8"/>
        <v>13635</v>
      </c>
      <c r="G54" s="24">
        <f t="shared" si="9"/>
        <v>14800</v>
      </c>
    </row>
    <row r="55" spans="1:7" x14ac:dyDescent="0.25">
      <c r="A55" s="24" t="str">
        <f t="shared" si="5"/>
        <v>MÁLAGA</v>
      </c>
      <c r="B55" s="25">
        <f t="shared" si="3"/>
        <v>13635</v>
      </c>
      <c r="C55" s="25">
        <f t="shared" si="4"/>
        <v>14800</v>
      </c>
      <c r="D55" s="25">
        <f t="shared" si="7"/>
        <v>16</v>
      </c>
      <c r="E55" s="24" t="str">
        <f t="shared" si="6"/>
        <v>TARRAGONA</v>
      </c>
      <c r="F55" s="24">
        <f t="shared" si="8"/>
        <v>8539</v>
      </c>
      <c r="G55" s="24">
        <f t="shared" si="9"/>
        <v>9479</v>
      </c>
    </row>
    <row r="56" spans="1:7" x14ac:dyDescent="0.25">
      <c r="A56" s="24" t="str">
        <f t="shared" si="5"/>
        <v>MARÍN Y RÍA DE PONTEVEDRA</v>
      </c>
      <c r="B56" s="25">
        <f t="shared" si="3"/>
        <v>5794</v>
      </c>
      <c r="C56" s="25">
        <f t="shared" si="4"/>
        <v>6075</v>
      </c>
      <c r="D56" s="25">
        <f t="shared" si="7"/>
        <v>19</v>
      </c>
      <c r="E56" s="24" t="str">
        <f t="shared" si="6"/>
        <v>CEUTA</v>
      </c>
      <c r="F56" s="24">
        <f t="shared" ref="F56:F66" si="10">LOOKUP(E56,$A$39:$A$66,$B$39:$B$66)</f>
        <v>8169</v>
      </c>
      <c r="G56" s="24">
        <f t="shared" si="9"/>
        <v>8539</v>
      </c>
    </row>
    <row r="57" spans="1:7" x14ac:dyDescent="0.25">
      <c r="A57" s="24" t="str">
        <f t="shared" si="5"/>
        <v>MELILLA</v>
      </c>
      <c r="B57" s="25">
        <f t="shared" si="3"/>
        <v>14302</v>
      </c>
      <c r="C57" s="25">
        <f t="shared" si="4"/>
        <v>16218</v>
      </c>
      <c r="D57" s="25">
        <f t="shared" si="7"/>
        <v>14</v>
      </c>
      <c r="E57" s="24" t="str">
        <f t="shared" si="6"/>
        <v>MARÍN Y RÍA DE PONTEVEDRA</v>
      </c>
      <c r="F57" s="24">
        <f t="shared" si="10"/>
        <v>5794</v>
      </c>
      <c r="G57" s="24">
        <f t="shared" si="9"/>
        <v>6075</v>
      </c>
    </row>
    <row r="58" spans="1:7" x14ac:dyDescent="0.25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str">
        <f t="shared" si="6"/>
        <v>CASTELLÓN</v>
      </c>
      <c r="F58" s="24">
        <f t="shared" si="10"/>
        <v>3182</v>
      </c>
      <c r="G58" s="24">
        <f t="shared" si="9"/>
        <v>8048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str">
        <f t="shared" si="6"/>
        <v>ALMERÍA</v>
      </c>
      <c r="F59" s="24">
        <f t="shared" si="10"/>
        <v>2498</v>
      </c>
      <c r="G59" s="24">
        <f t="shared" si="9"/>
        <v>2845</v>
      </c>
    </row>
    <row r="60" spans="1:7" x14ac:dyDescent="0.25">
      <c r="A60" s="24" t="str">
        <f t="shared" si="5"/>
        <v>SANTA CRUZ DE TENERIFE</v>
      </c>
      <c r="B60" s="25">
        <f t="shared" si="3"/>
        <v>358432</v>
      </c>
      <c r="C60" s="25">
        <f t="shared" si="4"/>
        <v>358250</v>
      </c>
      <c r="D60" s="25">
        <f t="shared" si="7"/>
        <v>2</v>
      </c>
      <c r="E60" s="24" t="str">
        <f t="shared" si="6"/>
        <v>BAHÍA DE ALGECIRAS</v>
      </c>
      <c r="F60" s="24">
        <f t="shared" si="10"/>
        <v>402</v>
      </c>
      <c r="G60" s="24">
        <f t="shared" si="9"/>
        <v>1462</v>
      </c>
    </row>
    <row r="61" spans="1:7" x14ac:dyDescent="0.25">
      <c r="A61" s="24" t="str">
        <f t="shared" si="5"/>
        <v>SANTANDER</v>
      </c>
      <c r="B61" s="25">
        <f t="shared" si="3"/>
        <v>0</v>
      </c>
      <c r="C61" s="25">
        <f t="shared" si="4"/>
        <v>0</v>
      </c>
      <c r="D61" s="25">
        <f t="shared" si="7"/>
        <v>28</v>
      </c>
      <c r="E61" s="24" t="str">
        <f t="shared" si="6"/>
        <v>FERROL-SAN CIBRAO</v>
      </c>
      <c r="F61" s="24">
        <f t="shared" si="10"/>
        <v>284</v>
      </c>
      <c r="G61" s="24">
        <f t="shared" si="9"/>
        <v>846</v>
      </c>
    </row>
    <row r="62" spans="1:7" x14ac:dyDescent="0.25">
      <c r="A62" s="24" t="str">
        <f t="shared" si="5"/>
        <v>SEVILLA</v>
      </c>
      <c r="B62" s="25">
        <f t="shared" si="3"/>
        <v>132789</v>
      </c>
      <c r="C62" s="25">
        <f t="shared" si="4"/>
        <v>132113</v>
      </c>
      <c r="D62" s="25">
        <f t="shared" si="7"/>
        <v>6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25">
      <c r="A63" s="24" t="str">
        <f t="shared" si="5"/>
        <v>TARRAGONA</v>
      </c>
      <c r="B63" s="25">
        <f t="shared" si="3"/>
        <v>8539</v>
      </c>
      <c r="C63" s="25">
        <f t="shared" si="4"/>
        <v>9479</v>
      </c>
      <c r="D63" s="25">
        <f t="shared" si="7"/>
        <v>17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212958</v>
      </c>
      <c r="C64" s="25">
        <f t="shared" si="4"/>
        <v>222075</v>
      </c>
      <c r="D64" s="25">
        <f t="shared" si="7"/>
        <v>4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14550</v>
      </c>
      <c r="C65" s="25">
        <f t="shared" si="4"/>
        <v>20121</v>
      </c>
      <c r="D65" s="25">
        <f t="shared" si="7"/>
        <v>13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39738</v>
      </c>
      <c r="C66" s="25">
        <f t="shared" si="4"/>
        <v>33622</v>
      </c>
      <c r="D66" s="25">
        <f t="shared" si="7"/>
        <v>11</v>
      </c>
      <c r="E66" s="24" t="str">
        <f t="shared" si="6"/>
        <v>A CORUÑA</v>
      </c>
      <c r="F66" s="24">
        <f t="shared" si="10"/>
        <v>0</v>
      </c>
      <c r="G66" s="24">
        <f t="shared" si="9"/>
        <v>1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17</v>
      </c>
      <c r="C7" s="72">
        <v>0</v>
      </c>
      <c r="D7" s="18">
        <v>26</v>
      </c>
      <c r="E7" s="72">
        <v>6</v>
      </c>
      <c r="F7" s="10">
        <f>((E7*100)/D7)-100</f>
        <v>-76.92307692307692</v>
      </c>
      <c r="G7" s="1"/>
      <c r="H7" s="1"/>
      <c r="I7" s="1"/>
    </row>
    <row r="8" spans="1:12" x14ac:dyDescent="0.25">
      <c r="A8" s="11" t="s">
        <v>31</v>
      </c>
      <c r="B8" s="19">
        <v>1048</v>
      </c>
      <c r="C8" s="73">
        <v>2167</v>
      </c>
      <c r="D8" s="19">
        <v>13879</v>
      </c>
      <c r="E8" s="73">
        <v>19493</v>
      </c>
      <c r="F8" s="12">
        <f t="shared" ref="F8:F34" si="0">((E8*100)/D8)-100</f>
        <v>40.449600115282067</v>
      </c>
      <c r="G8" s="1"/>
      <c r="H8" s="1"/>
      <c r="I8" s="1"/>
    </row>
    <row r="9" spans="1:12" x14ac:dyDescent="0.25">
      <c r="A9" s="9" t="s">
        <v>139</v>
      </c>
      <c r="B9" s="18">
        <v>799</v>
      </c>
      <c r="C9" s="72">
        <v>1840</v>
      </c>
      <c r="D9" s="18">
        <v>6516</v>
      </c>
      <c r="E9" s="72">
        <v>20893</v>
      </c>
      <c r="F9" s="10">
        <f t="shared" si="0"/>
        <v>220.64149785144258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73">
        <v>0</v>
      </c>
      <c r="D10" s="19">
        <v>5</v>
      </c>
      <c r="E10" s="73">
        <v>4</v>
      </c>
      <c r="F10" s="16">
        <f t="shared" si="0"/>
        <v>-20</v>
      </c>
      <c r="G10" s="1"/>
      <c r="H10" s="1"/>
      <c r="I10" s="1"/>
    </row>
    <row r="11" spans="1:12" x14ac:dyDescent="0.25">
      <c r="A11" s="9" t="s">
        <v>142</v>
      </c>
      <c r="B11" s="18">
        <v>50286</v>
      </c>
      <c r="C11" s="72">
        <v>52908</v>
      </c>
      <c r="D11" s="18">
        <v>576352</v>
      </c>
      <c r="E11" s="72">
        <v>708750</v>
      </c>
      <c r="F11" s="10">
        <f t="shared" si="0"/>
        <v>22.971725612125923</v>
      </c>
      <c r="G11" s="1"/>
      <c r="H11" s="1"/>
      <c r="I11" s="1"/>
    </row>
    <row r="12" spans="1:12" x14ac:dyDescent="0.25">
      <c r="A12" s="11" t="s">
        <v>143</v>
      </c>
      <c r="B12" s="19">
        <v>480</v>
      </c>
      <c r="C12" s="73">
        <v>599</v>
      </c>
      <c r="D12" s="19">
        <v>11673</v>
      </c>
      <c r="E12" s="73">
        <v>9765</v>
      </c>
      <c r="F12" s="12">
        <f t="shared" si="0"/>
        <v>-16.345412490362378</v>
      </c>
      <c r="G12" s="1"/>
      <c r="H12" s="1"/>
      <c r="I12" s="1"/>
    </row>
    <row r="13" spans="1:12" x14ac:dyDescent="0.25">
      <c r="A13" s="9" t="s">
        <v>32</v>
      </c>
      <c r="B13" s="18">
        <v>2</v>
      </c>
      <c r="C13" s="72">
        <v>1</v>
      </c>
      <c r="D13" s="18">
        <v>51</v>
      </c>
      <c r="E13" s="72">
        <v>75</v>
      </c>
      <c r="F13" s="10">
        <f t="shared" si="0"/>
        <v>47.058823529411768</v>
      </c>
      <c r="G13" s="1"/>
      <c r="H13" s="1"/>
      <c r="I13" s="1"/>
    </row>
    <row r="14" spans="1:12" x14ac:dyDescent="0.25">
      <c r="A14" s="11" t="s">
        <v>33</v>
      </c>
      <c r="B14" s="19">
        <v>143181</v>
      </c>
      <c r="C14" s="73">
        <v>124185</v>
      </c>
      <c r="D14" s="19">
        <v>1735258.52</v>
      </c>
      <c r="E14" s="73">
        <v>1693867</v>
      </c>
      <c r="F14" s="12">
        <f t="shared" si="0"/>
        <v>-2.38532296617106</v>
      </c>
      <c r="G14" s="1"/>
      <c r="H14" s="1"/>
      <c r="I14" s="1"/>
    </row>
    <row r="15" spans="1:12" x14ac:dyDescent="0.25">
      <c r="A15" s="9" t="s">
        <v>34</v>
      </c>
      <c r="B15" s="18">
        <v>42985</v>
      </c>
      <c r="C15" s="72">
        <v>41930</v>
      </c>
      <c r="D15" s="18">
        <v>566640.25</v>
      </c>
      <c r="E15" s="72">
        <v>552019</v>
      </c>
      <c r="F15" s="10">
        <f t="shared" si="0"/>
        <v>-2.5803408776556154</v>
      </c>
      <c r="G15" s="1"/>
      <c r="H15" s="1"/>
      <c r="I15" s="1"/>
    </row>
    <row r="16" spans="1:12" x14ac:dyDescent="0.25">
      <c r="A16" s="11" t="s">
        <v>35</v>
      </c>
      <c r="B16" s="19">
        <v>4003</v>
      </c>
      <c r="C16" s="73">
        <v>4283</v>
      </c>
      <c r="D16" s="19">
        <v>67928</v>
      </c>
      <c r="E16" s="73">
        <v>53750</v>
      </c>
      <c r="F16" s="12">
        <f t="shared" si="0"/>
        <v>-20.872099870451066</v>
      </c>
      <c r="G16" s="1"/>
      <c r="H16" s="1"/>
      <c r="I16" s="1"/>
    </row>
    <row r="17" spans="1:9" x14ac:dyDescent="0.25">
      <c r="A17" s="9" t="s">
        <v>144</v>
      </c>
      <c r="B17" s="18">
        <v>13338</v>
      </c>
      <c r="C17" s="72">
        <v>13626</v>
      </c>
      <c r="D17" s="18">
        <v>213859</v>
      </c>
      <c r="E17" s="72">
        <v>191958</v>
      </c>
      <c r="F17" s="10">
        <f t="shared" si="0"/>
        <v>-10.240859631813478</v>
      </c>
      <c r="G17" s="1"/>
      <c r="H17" s="1"/>
      <c r="I17" s="1"/>
    </row>
    <row r="18" spans="1:9" x14ac:dyDescent="0.25">
      <c r="A18" s="11" t="s">
        <v>36</v>
      </c>
      <c r="B18" s="19">
        <v>240</v>
      </c>
      <c r="C18" s="73">
        <v>85</v>
      </c>
      <c r="D18" s="19">
        <v>2427</v>
      </c>
      <c r="E18" s="73">
        <v>2609</v>
      </c>
      <c r="F18" s="12">
        <f t="shared" si="0"/>
        <v>7.4989699217140497</v>
      </c>
      <c r="G18" s="1"/>
      <c r="H18" s="1"/>
      <c r="I18" s="1"/>
    </row>
    <row r="19" spans="1:9" x14ac:dyDescent="0.25">
      <c r="A19" s="9" t="s">
        <v>37</v>
      </c>
      <c r="B19" s="18">
        <v>421</v>
      </c>
      <c r="C19" s="72">
        <v>626</v>
      </c>
      <c r="D19" s="18">
        <v>3686</v>
      </c>
      <c r="E19" s="72">
        <v>7993</v>
      </c>
      <c r="F19" s="10">
        <f t="shared" si="0"/>
        <v>116.84753119913185</v>
      </c>
      <c r="G19" s="1"/>
      <c r="H19" s="1"/>
      <c r="I19" s="1"/>
    </row>
    <row r="20" spans="1:9" x14ac:dyDescent="0.25">
      <c r="A20" s="11" t="s">
        <v>145</v>
      </c>
      <c r="B20" s="19">
        <v>4672</v>
      </c>
      <c r="C20" s="73">
        <v>4199</v>
      </c>
      <c r="D20" s="19">
        <v>58275</v>
      </c>
      <c r="E20" s="73">
        <v>55938</v>
      </c>
      <c r="F20" s="12">
        <f t="shared" si="0"/>
        <v>-4.0102960102960168</v>
      </c>
      <c r="G20" s="1"/>
      <c r="H20" s="1"/>
      <c r="I20" s="1"/>
    </row>
    <row r="21" spans="1:9" x14ac:dyDescent="0.25">
      <c r="A21" s="9" t="s">
        <v>38</v>
      </c>
      <c r="B21" s="18">
        <v>1154</v>
      </c>
      <c r="C21" s="72">
        <v>1089</v>
      </c>
      <c r="D21" s="18">
        <v>17289.900000000001</v>
      </c>
      <c r="E21" s="72">
        <v>14657</v>
      </c>
      <c r="F21" s="10">
        <f t="shared" si="0"/>
        <v>-15.227965459603595</v>
      </c>
      <c r="G21" s="1"/>
      <c r="H21" s="1"/>
      <c r="I21" s="1"/>
    </row>
    <row r="22" spans="1:9" x14ac:dyDescent="0.25">
      <c r="A22" s="11" t="s">
        <v>59</v>
      </c>
      <c r="B22" s="19">
        <v>7142</v>
      </c>
      <c r="C22" s="73">
        <v>7531</v>
      </c>
      <c r="D22" s="19">
        <v>83611</v>
      </c>
      <c r="E22" s="73">
        <v>84252</v>
      </c>
      <c r="F22" s="12">
        <f t="shared" si="0"/>
        <v>0.7666455370704881</v>
      </c>
      <c r="G22" s="1"/>
      <c r="H22" s="1"/>
      <c r="I22" s="1"/>
    </row>
    <row r="23" spans="1:9" x14ac:dyDescent="0.25">
      <c r="A23" s="9" t="s">
        <v>146</v>
      </c>
      <c r="B23" s="18">
        <v>2521</v>
      </c>
      <c r="C23" s="72">
        <v>2211</v>
      </c>
      <c r="D23" s="18">
        <v>24581</v>
      </c>
      <c r="E23" s="72">
        <v>25286</v>
      </c>
      <c r="F23" s="10">
        <f t="shared" si="0"/>
        <v>2.8680688336520035</v>
      </c>
      <c r="G23" s="1"/>
      <c r="H23" s="1"/>
      <c r="I23" s="1"/>
    </row>
    <row r="24" spans="1:9" x14ac:dyDescent="0.25">
      <c r="A24" s="11" t="s">
        <v>148</v>
      </c>
      <c r="B24" s="19">
        <v>6205</v>
      </c>
      <c r="C24" s="73">
        <v>5997</v>
      </c>
      <c r="D24" s="19">
        <v>74378</v>
      </c>
      <c r="E24" s="73">
        <v>65849</v>
      </c>
      <c r="F24" s="12">
        <f t="shared" si="0"/>
        <v>-11.46710048670306</v>
      </c>
      <c r="G24" s="1"/>
      <c r="H24" s="1"/>
      <c r="I24" s="1"/>
    </row>
    <row r="25" spans="1:9" x14ac:dyDescent="0.25">
      <c r="A25" s="9" t="s">
        <v>39</v>
      </c>
      <c r="B25" s="18">
        <v>415</v>
      </c>
      <c r="C25" s="72">
        <v>228</v>
      </c>
      <c r="D25" s="18">
        <v>5912</v>
      </c>
      <c r="E25" s="72">
        <v>3622</v>
      </c>
      <c r="F25" s="10">
        <f t="shared" si="0"/>
        <v>-38.734776725304464</v>
      </c>
      <c r="G25" s="1"/>
      <c r="H25" s="1"/>
      <c r="I25" s="1"/>
    </row>
    <row r="26" spans="1:9" x14ac:dyDescent="0.25">
      <c r="A26" s="11" t="s">
        <v>40</v>
      </c>
      <c r="B26" s="19">
        <v>22</v>
      </c>
      <c r="C26" s="73">
        <v>6</v>
      </c>
      <c r="D26" s="19">
        <v>343</v>
      </c>
      <c r="E26" s="73">
        <v>612</v>
      </c>
      <c r="F26" s="12">
        <f t="shared" si="0"/>
        <v>78.425655976676381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72">
        <v>0</v>
      </c>
      <c r="D27" s="18">
        <v>15</v>
      </c>
      <c r="E27" s="72">
        <v>0</v>
      </c>
      <c r="F27" s="17">
        <f t="shared" si="0"/>
        <v>-100</v>
      </c>
      <c r="G27" s="1"/>
      <c r="H27" s="1"/>
      <c r="I27" s="1"/>
    </row>
    <row r="28" spans="1:9" x14ac:dyDescent="0.25">
      <c r="A28" s="11" t="s">
        <v>42</v>
      </c>
      <c r="B28" s="19">
        <v>3652</v>
      </c>
      <c r="C28" s="73">
        <v>3295</v>
      </c>
      <c r="D28" s="19">
        <v>47011</v>
      </c>
      <c r="E28" s="73">
        <v>40006</v>
      </c>
      <c r="F28" s="12">
        <f t="shared" si="0"/>
        <v>-14.900767905383844</v>
      </c>
      <c r="G28" s="1"/>
      <c r="H28" s="1"/>
      <c r="I28" s="1"/>
    </row>
    <row r="29" spans="1:9" x14ac:dyDescent="0.25">
      <c r="A29" s="9" t="s">
        <v>43</v>
      </c>
      <c r="B29" s="18">
        <v>901</v>
      </c>
      <c r="C29" s="72">
        <v>1592</v>
      </c>
      <c r="D29" s="18">
        <v>10539</v>
      </c>
      <c r="E29" s="72">
        <v>14314</v>
      </c>
      <c r="F29" s="10">
        <f t="shared" si="0"/>
        <v>35.819337698073809</v>
      </c>
      <c r="G29" s="1"/>
      <c r="H29" s="1"/>
      <c r="I29" s="1"/>
    </row>
    <row r="30" spans="1:9" x14ac:dyDescent="0.25">
      <c r="A30" s="11" t="s">
        <v>44</v>
      </c>
      <c r="B30" s="19">
        <v>438</v>
      </c>
      <c r="C30" s="73">
        <v>168</v>
      </c>
      <c r="D30" s="19">
        <v>6017</v>
      </c>
      <c r="E30" s="73">
        <v>3838</v>
      </c>
      <c r="F30" s="12">
        <f t="shared" si="0"/>
        <v>-36.21406016287186</v>
      </c>
      <c r="G30" s="1"/>
      <c r="H30" s="1"/>
      <c r="I30" s="1"/>
    </row>
    <row r="31" spans="1:9" x14ac:dyDescent="0.25">
      <c r="A31" s="9" t="s">
        <v>45</v>
      </c>
      <c r="B31" s="18">
        <v>4213</v>
      </c>
      <c r="C31" s="72">
        <v>2861</v>
      </c>
      <c r="D31" s="18">
        <v>48548</v>
      </c>
      <c r="E31" s="72">
        <v>39384</v>
      </c>
      <c r="F31" s="10">
        <f t="shared" si="0"/>
        <v>-18.876163796654851</v>
      </c>
      <c r="G31" s="1"/>
      <c r="H31" s="1"/>
      <c r="I31" s="1"/>
    </row>
    <row r="32" spans="1:9" x14ac:dyDescent="0.25">
      <c r="A32" s="11" t="s">
        <v>46</v>
      </c>
      <c r="B32" s="19">
        <v>177215</v>
      </c>
      <c r="C32" s="73">
        <v>168528</v>
      </c>
      <c r="D32" s="19">
        <v>2134368</v>
      </c>
      <c r="E32" s="73">
        <v>2290130</v>
      </c>
      <c r="F32" s="12">
        <f t="shared" si="0"/>
        <v>7.2978043149072676</v>
      </c>
      <c r="G32" s="1"/>
      <c r="H32" s="1"/>
      <c r="I32" s="1"/>
    </row>
    <row r="33" spans="1:9" x14ac:dyDescent="0.25">
      <c r="A33" s="9" t="s">
        <v>47</v>
      </c>
      <c r="B33" s="18">
        <v>11010</v>
      </c>
      <c r="C33" s="72">
        <v>12887</v>
      </c>
      <c r="D33" s="18">
        <v>189566</v>
      </c>
      <c r="E33" s="72">
        <v>157367</v>
      </c>
      <c r="F33" s="10">
        <f t="shared" si="0"/>
        <v>-16.985640884968817</v>
      </c>
      <c r="G33" s="1"/>
      <c r="H33" s="1"/>
      <c r="I33" s="1"/>
    </row>
    <row r="34" spans="1:9" x14ac:dyDescent="0.25">
      <c r="A34" s="11" t="s">
        <v>147</v>
      </c>
      <c r="B34" s="19">
        <v>148</v>
      </c>
      <c r="C34" s="73">
        <v>115</v>
      </c>
      <c r="D34" s="19">
        <v>1383</v>
      </c>
      <c r="E34" s="73">
        <v>1490</v>
      </c>
      <c r="F34" s="12">
        <f t="shared" si="0"/>
        <v>7.7368040491684695</v>
      </c>
      <c r="G34" s="1"/>
      <c r="H34" s="1"/>
      <c r="I34" s="1"/>
    </row>
    <row r="35" spans="1:9" x14ac:dyDescent="0.25">
      <c r="A35" s="13" t="s">
        <v>48</v>
      </c>
      <c r="B35" s="14">
        <f>SUM(B7:B34)</f>
        <v>476508</v>
      </c>
      <c r="C35" s="76">
        <v>452956</v>
      </c>
      <c r="D35" s="14">
        <f t="shared" ref="D35:E35" si="1">SUM(D7:D34)</f>
        <v>5900137.6699999999</v>
      </c>
      <c r="E35" s="14">
        <f t="shared" si="1"/>
        <v>6057927</v>
      </c>
      <c r="F35" s="15">
        <f t="shared" ref="F35" si="2">((E35*100)/D35)-100</f>
        <v>2.6743330211140659</v>
      </c>
      <c r="G35" s="1"/>
      <c r="H35" s="1"/>
      <c r="I35" s="1"/>
    </row>
    <row r="36" spans="1:9" x14ac:dyDescent="0.25">
      <c r="A36" s="47" t="s">
        <v>104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6</v>
      </c>
      <c r="C39" s="25">
        <f t="shared" si="4"/>
        <v>26</v>
      </c>
      <c r="D39" s="25">
        <f>_xlfn.RANK.EQ(B39,$B$39:$B$66)+COUNTIF($B$39:$B$66,B39)-1</f>
        <v>26</v>
      </c>
      <c r="E39" s="24" t="str">
        <f t="shared" ref="E39:E66" si="6">INDEX($A$39:$B$66,MATCH(ROW()-38,$D$39:$D$66,0),1)</f>
        <v>VALENCIA</v>
      </c>
      <c r="F39" s="24">
        <f>LOOKUP(E39,$A$39:$A$66,$B$39:$B$66)</f>
        <v>2290130</v>
      </c>
      <c r="G39" s="24">
        <f>LOOKUP(E39,$A$39:$A$66,$C$39:$C$66)</f>
        <v>2134368</v>
      </c>
    </row>
    <row r="40" spans="1:9" x14ac:dyDescent="0.25">
      <c r="A40" s="24" t="str">
        <f t="shared" si="5"/>
        <v>ALICANTE</v>
      </c>
      <c r="B40" s="25">
        <f t="shared" si="3"/>
        <v>19493</v>
      </c>
      <c r="C40" s="25">
        <f t="shared" si="4"/>
        <v>13879</v>
      </c>
      <c r="D40" s="25">
        <f t="shared" ref="D40:D66" si="7">_xlfn.RANK.EQ(B40,$B$39:$B$66)+COUNTIF($B$39:$B$66,B40)-1</f>
        <v>15</v>
      </c>
      <c r="E40" s="24" t="str">
        <f t="shared" si="6"/>
        <v>BARCELONA</v>
      </c>
      <c r="F40" s="24">
        <f t="shared" ref="F40:F55" si="8">LOOKUP(E40,$A$39:$A$66,$B$39:$B$66)</f>
        <v>1693867</v>
      </c>
      <c r="G40" s="24">
        <f t="shared" ref="G40:G66" si="9">LOOKUP(E40,$A$39:$A$66,$C$39:$C$66)</f>
        <v>1735258.52</v>
      </c>
    </row>
    <row r="41" spans="1:9" x14ac:dyDescent="0.25">
      <c r="A41" s="24" t="str">
        <f t="shared" si="5"/>
        <v>ALMERÍA</v>
      </c>
      <c r="B41" s="25">
        <f t="shared" si="3"/>
        <v>20893</v>
      </c>
      <c r="C41" s="25">
        <f t="shared" si="4"/>
        <v>6516</v>
      </c>
      <c r="D41" s="25">
        <f t="shared" si="7"/>
        <v>14</v>
      </c>
      <c r="E41" s="24" t="str">
        <f t="shared" si="6"/>
        <v>BAHÍA DE ALGECIRAS</v>
      </c>
      <c r="F41" s="24">
        <f t="shared" si="8"/>
        <v>708750</v>
      </c>
      <c r="G41" s="24">
        <f t="shared" si="9"/>
        <v>576352</v>
      </c>
    </row>
    <row r="42" spans="1:9" x14ac:dyDescent="0.25">
      <c r="A42" s="24" t="str">
        <f t="shared" si="5"/>
        <v>AVILÉS</v>
      </c>
      <c r="B42" s="25">
        <f t="shared" si="3"/>
        <v>4</v>
      </c>
      <c r="C42" s="25">
        <f t="shared" si="4"/>
        <v>5</v>
      </c>
      <c r="D42" s="25">
        <f t="shared" si="7"/>
        <v>27</v>
      </c>
      <c r="E42" s="24" t="str">
        <f t="shared" si="6"/>
        <v>BILBAO</v>
      </c>
      <c r="F42" s="24">
        <f t="shared" si="8"/>
        <v>552019</v>
      </c>
      <c r="G42" s="24">
        <f t="shared" si="9"/>
        <v>566640.25</v>
      </c>
    </row>
    <row r="43" spans="1:9" x14ac:dyDescent="0.25">
      <c r="A43" s="24" t="str">
        <f t="shared" si="5"/>
        <v>BAHÍA DE ALGECIRAS</v>
      </c>
      <c r="B43" s="25">
        <f t="shared" si="3"/>
        <v>708750</v>
      </c>
      <c r="C43" s="25">
        <f t="shared" si="4"/>
        <v>576352</v>
      </c>
      <c r="D43" s="25">
        <f t="shared" si="7"/>
        <v>3</v>
      </c>
      <c r="E43" s="24" t="str">
        <f t="shared" si="6"/>
        <v>CASTELLÓN</v>
      </c>
      <c r="F43" s="24">
        <f t="shared" si="8"/>
        <v>191958</v>
      </c>
      <c r="G43" s="24">
        <f t="shared" si="9"/>
        <v>213859</v>
      </c>
    </row>
    <row r="44" spans="1:9" x14ac:dyDescent="0.25">
      <c r="A44" s="24" t="str">
        <f t="shared" si="5"/>
        <v>BAHÍA DE CÁDIZ</v>
      </c>
      <c r="B44" s="25">
        <f t="shared" si="3"/>
        <v>9765</v>
      </c>
      <c r="C44" s="25">
        <f t="shared" si="4"/>
        <v>11673</v>
      </c>
      <c r="D44" s="25">
        <f t="shared" si="7"/>
        <v>18</v>
      </c>
      <c r="E44" s="24" t="str">
        <f t="shared" si="6"/>
        <v>VIGO</v>
      </c>
      <c r="F44" s="24">
        <f t="shared" si="8"/>
        <v>157367</v>
      </c>
      <c r="G44" s="24">
        <f t="shared" si="9"/>
        <v>189566</v>
      </c>
    </row>
    <row r="45" spans="1:9" x14ac:dyDescent="0.25">
      <c r="A45" s="24" t="str">
        <f t="shared" si="5"/>
        <v>BALEARES</v>
      </c>
      <c r="B45" s="25">
        <f t="shared" si="3"/>
        <v>75</v>
      </c>
      <c r="C45" s="25">
        <f t="shared" si="4"/>
        <v>51</v>
      </c>
      <c r="D45" s="25">
        <f t="shared" si="7"/>
        <v>25</v>
      </c>
      <c r="E45" s="24" t="str">
        <f t="shared" si="6"/>
        <v>LAS PALMAS</v>
      </c>
      <c r="F45" s="24">
        <f t="shared" si="8"/>
        <v>84252</v>
      </c>
      <c r="G45" s="24">
        <f t="shared" si="9"/>
        <v>83611</v>
      </c>
    </row>
    <row r="46" spans="1:9" x14ac:dyDescent="0.25">
      <c r="A46" s="24" t="str">
        <f t="shared" si="5"/>
        <v>BARCELONA</v>
      </c>
      <c r="B46" s="25">
        <f t="shared" si="3"/>
        <v>1693867</v>
      </c>
      <c r="C46" s="25">
        <f t="shared" si="4"/>
        <v>1735258.52</v>
      </c>
      <c r="D46" s="25">
        <f t="shared" si="7"/>
        <v>2</v>
      </c>
      <c r="E46" s="24" t="str">
        <f t="shared" si="6"/>
        <v>MARÍN Y RÍA DE PONTEVEDRA</v>
      </c>
      <c r="F46" s="24">
        <f t="shared" si="8"/>
        <v>65849</v>
      </c>
      <c r="G46" s="24">
        <f t="shared" si="9"/>
        <v>74378</v>
      </c>
    </row>
    <row r="47" spans="1:9" x14ac:dyDescent="0.25">
      <c r="A47" s="24" t="str">
        <f t="shared" si="5"/>
        <v>BILBAO</v>
      </c>
      <c r="B47" s="25">
        <f t="shared" si="3"/>
        <v>552019</v>
      </c>
      <c r="C47" s="25">
        <f t="shared" si="4"/>
        <v>566640.25</v>
      </c>
      <c r="D47" s="25">
        <f t="shared" si="7"/>
        <v>4</v>
      </c>
      <c r="E47" s="24" t="str">
        <f t="shared" si="6"/>
        <v>GIJÓN</v>
      </c>
      <c r="F47" s="24">
        <f t="shared" si="8"/>
        <v>55938</v>
      </c>
      <c r="G47" s="24">
        <f t="shared" si="9"/>
        <v>58275</v>
      </c>
    </row>
    <row r="48" spans="1:9" x14ac:dyDescent="0.25">
      <c r="A48" s="24" t="str">
        <f t="shared" si="5"/>
        <v>CARTAGENA</v>
      </c>
      <c r="B48" s="25">
        <f t="shared" si="3"/>
        <v>53750</v>
      </c>
      <c r="C48" s="25">
        <f t="shared" si="4"/>
        <v>67928</v>
      </c>
      <c r="D48" s="25">
        <f t="shared" si="7"/>
        <v>10</v>
      </c>
      <c r="E48" s="24" t="str">
        <f t="shared" si="6"/>
        <v>CARTAGENA</v>
      </c>
      <c r="F48" s="24">
        <f t="shared" si="8"/>
        <v>53750</v>
      </c>
      <c r="G48" s="24">
        <f t="shared" si="9"/>
        <v>67928</v>
      </c>
    </row>
    <row r="49" spans="1:7" x14ac:dyDescent="0.25">
      <c r="A49" s="24" t="str">
        <f t="shared" si="5"/>
        <v>CASTELLÓN</v>
      </c>
      <c r="B49" s="25">
        <f t="shared" si="3"/>
        <v>191958</v>
      </c>
      <c r="C49" s="25">
        <f t="shared" si="4"/>
        <v>213859</v>
      </c>
      <c r="D49" s="25">
        <f t="shared" si="7"/>
        <v>5</v>
      </c>
      <c r="E49" s="24" t="str">
        <f t="shared" si="6"/>
        <v>SANTA CRUZ DE TENERIFE</v>
      </c>
      <c r="F49" s="24">
        <f t="shared" si="8"/>
        <v>40006</v>
      </c>
      <c r="G49" s="24">
        <f t="shared" si="9"/>
        <v>47011</v>
      </c>
    </row>
    <row r="50" spans="1:7" x14ac:dyDescent="0.25">
      <c r="A50" s="24" t="str">
        <f t="shared" si="5"/>
        <v>CEUTA</v>
      </c>
      <c r="B50" s="25">
        <f t="shared" si="3"/>
        <v>2609</v>
      </c>
      <c r="C50" s="25">
        <f t="shared" si="4"/>
        <v>2427</v>
      </c>
      <c r="D50" s="25">
        <f t="shared" si="7"/>
        <v>22</v>
      </c>
      <c r="E50" s="24" t="str">
        <f t="shared" si="6"/>
        <v>TARRAGONA</v>
      </c>
      <c r="F50" s="24">
        <f t="shared" si="8"/>
        <v>39384</v>
      </c>
      <c r="G50" s="24">
        <f t="shared" si="9"/>
        <v>48548</v>
      </c>
    </row>
    <row r="51" spans="1:7" x14ac:dyDescent="0.25">
      <c r="A51" s="24" t="str">
        <f t="shared" si="5"/>
        <v>FERROL-SAN CIBRAO</v>
      </c>
      <c r="B51" s="25">
        <f t="shared" si="3"/>
        <v>7993</v>
      </c>
      <c r="C51" s="25">
        <f t="shared" si="4"/>
        <v>3686</v>
      </c>
      <c r="D51" s="25">
        <f t="shared" si="7"/>
        <v>19</v>
      </c>
      <c r="E51" s="24" t="str">
        <f t="shared" si="6"/>
        <v>MÁLAGA</v>
      </c>
      <c r="F51" s="24">
        <f t="shared" si="8"/>
        <v>25286</v>
      </c>
      <c r="G51" s="24">
        <f t="shared" si="9"/>
        <v>24581</v>
      </c>
    </row>
    <row r="52" spans="1:7" x14ac:dyDescent="0.25">
      <c r="A52" s="24" t="str">
        <f t="shared" si="5"/>
        <v>GIJÓN</v>
      </c>
      <c r="B52" s="25">
        <f t="shared" si="3"/>
        <v>55938</v>
      </c>
      <c r="C52" s="25">
        <f t="shared" si="4"/>
        <v>58275</v>
      </c>
      <c r="D52" s="25">
        <f t="shared" si="7"/>
        <v>9</v>
      </c>
      <c r="E52" s="24" t="str">
        <f t="shared" si="6"/>
        <v>ALMERÍA</v>
      </c>
      <c r="F52" s="24">
        <f t="shared" si="8"/>
        <v>20893</v>
      </c>
      <c r="G52" s="24">
        <f t="shared" si="9"/>
        <v>6516</v>
      </c>
    </row>
    <row r="53" spans="1:7" x14ac:dyDescent="0.25">
      <c r="A53" s="24" t="str">
        <f t="shared" si="5"/>
        <v>HUELVA</v>
      </c>
      <c r="B53" s="25">
        <f t="shared" si="3"/>
        <v>14657</v>
      </c>
      <c r="C53" s="25">
        <f t="shared" si="4"/>
        <v>17289.900000000001</v>
      </c>
      <c r="D53" s="25">
        <f t="shared" si="7"/>
        <v>16</v>
      </c>
      <c r="E53" s="24" t="str">
        <f t="shared" si="6"/>
        <v>ALICANTE</v>
      </c>
      <c r="F53" s="24">
        <f t="shared" si="8"/>
        <v>19493</v>
      </c>
      <c r="G53" s="24">
        <f t="shared" si="9"/>
        <v>13879</v>
      </c>
    </row>
    <row r="54" spans="1:7" x14ac:dyDescent="0.25">
      <c r="A54" s="24" t="str">
        <f t="shared" si="5"/>
        <v>LAS PALMAS</v>
      </c>
      <c r="B54" s="25">
        <f t="shared" si="3"/>
        <v>84252</v>
      </c>
      <c r="C54" s="25">
        <f t="shared" si="4"/>
        <v>83611</v>
      </c>
      <c r="D54" s="25">
        <f t="shared" si="7"/>
        <v>7</v>
      </c>
      <c r="E54" s="24" t="str">
        <f t="shared" si="6"/>
        <v>HUELVA</v>
      </c>
      <c r="F54" s="24">
        <f t="shared" si="8"/>
        <v>14657</v>
      </c>
      <c r="G54" s="24">
        <f t="shared" si="9"/>
        <v>17289.900000000001</v>
      </c>
    </row>
    <row r="55" spans="1:7" x14ac:dyDescent="0.25">
      <c r="A55" s="24" t="str">
        <f t="shared" si="5"/>
        <v>MÁLAGA</v>
      </c>
      <c r="B55" s="25">
        <f t="shared" si="3"/>
        <v>25286</v>
      </c>
      <c r="C55" s="25">
        <f t="shared" si="4"/>
        <v>24581</v>
      </c>
      <c r="D55" s="25">
        <f t="shared" si="7"/>
        <v>13</v>
      </c>
      <c r="E55" s="24" t="str">
        <f t="shared" si="6"/>
        <v>SANTANDER</v>
      </c>
      <c r="F55" s="24">
        <f t="shared" si="8"/>
        <v>14314</v>
      </c>
      <c r="G55" s="24">
        <f t="shared" si="9"/>
        <v>10539</v>
      </c>
    </row>
    <row r="56" spans="1:7" x14ac:dyDescent="0.25">
      <c r="A56" s="24" t="str">
        <f t="shared" si="5"/>
        <v>MARÍN Y RÍA DE PONTEVEDRA</v>
      </c>
      <c r="B56" s="25">
        <f t="shared" si="3"/>
        <v>65849</v>
      </c>
      <c r="C56" s="25">
        <f t="shared" si="4"/>
        <v>74378</v>
      </c>
      <c r="D56" s="25">
        <f t="shared" si="7"/>
        <v>8</v>
      </c>
      <c r="E56" s="24" t="str">
        <f t="shared" si="6"/>
        <v>BAHÍA DE CÁDIZ</v>
      </c>
      <c r="F56" s="24">
        <f t="shared" ref="F56:F66" si="10">LOOKUP(E56,$A$39:$A$66,$B$39:$B$66)</f>
        <v>9765</v>
      </c>
      <c r="G56" s="24">
        <f t="shared" si="9"/>
        <v>11673</v>
      </c>
    </row>
    <row r="57" spans="1:7" x14ac:dyDescent="0.25">
      <c r="A57" s="24" t="str">
        <f t="shared" si="5"/>
        <v>MELILLA</v>
      </c>
      <c r="B57" s="25">
        <f t="shared" si="3"/>
        <v>3622</v>
      </c>
      <c r="C57" s="25">
        <f t="shared" si="4"/>
        <v>5912</v>
      </c>
      <c r="D57" s="25">
        <f t="shared" si="7"/>
        <v>21</v>
      </c>
      <c r="E57" s="24" t="str">
        <f t="shared" si="6"/>
        <v>FERROL-SAN CIBRAO</v>
      </c>
      <c r="F57" s="24">
        <f t="shared" si="10"/>
        <v>7993</v>
      </c>
      <c r="G57" s="24">
        <f t="shared" si="9"/>
        <v>3686</v>
      </c>
    </row>
    <row r="58" spans="1:7" x14ac:dyDescent="0.25">
      <c r="A58" s="24" t="str">
        <f t="shared" si="5"/>
        <v>MOTRIL</v>
      </c>
      <c r="B58" s="25">
        <f t="shared" si="3"/>
        <v>612</v>
      </c>
      <c r="C58" s="25">
        <f t="shared" si="4"/>
        <v>343</v>
      </c>
      <c r="D58" s="25">
        <f t="shared" si="7"/>
        <v>24</v>
      </c>
      <c r="E58" s="24" t="str">
        <f t="shared" si="6"/>
        <v>SEVILLA</v>
      </c>
      <c r="F58" s="24">
        <f t="shared" si="10"/>
        <v>3838</v>
      </c>
      <c r="G58" s="24">
        <f t="shared" si="9"/>
        <v>6017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15</v>
      </c>
      <c r="D59" s="25">
        <f t="shared" si="7"/>
        <v>28</v>
      </c>
      <c r="E59" s="24" t="str">
        <f t="shared" si="6"/>
        <v>MELILLA</v>
      </c>
      <c r="F59" s="24">
        <f t="shared" si="10"/>
        <v>3622</v>
      </c>
      <c r="G59" s="24">
        <f t="shared" si="9"/>
        <v>5912</v>
      </c>
    </row>
    <row r="60" spans="1:7" x14ac:dyDescent="0.25">
      <c r="A60" s="24" t="str">
        <f t="shared" si="5"/>
        <v>SANTA CRUZ DE TENERIFE</v>
      </c>
      <c r="B60" s="25">
        <f t="shared" si="3"/>
        <v>40006</v>
      </c>
      <c r="C60" s="25">
        <f t="shared" si="4"/>
        <v>47011</v>
      </c>
      <c r="D60" s="25">
        <f t="shared" si="7"/>
        <v>11</v>
      </c>
      <c r="E60" s="24" t="str">
        <f t="shared" si="6"/>
        <v>CEUTA</v>
      </c>
      <c r="F60" s="24">
        <f t="shared" si="10"/>
        <v>2609</v>
      </c>
      <c r="G60" s="24">
        <f t="shared" si="9"/>
        <v>2427</v>
      </c>
    </row>
    <row r="61" spans="1:7" x14ac:dyDescent="0.25">
      <c r="A61" s="24" t="str">
        <f t="shared" si="5"/>
        <v>SANTANDER</v>
      </c>
      <c r="B61" s="25">
        <f t="shared" si="3"/>
        <v>14314</v>
      </c>
      <c r="C61" s="25">
        <f t="shared" si="4"/>
        <v>10539</v>
      </c>
      <c r="D61" s="25">
        <f t="shared" si="7"/>
        <v>17</v>
      </c>
      <c r="E61" s="24" t="str">
        <f t="shared" si="6"/>
        <v>VILAGARCÍA</v>
      </c>
      <c r="F61" s="24">
        <f t="shared" si="10"/>
        <v>1490</v>
      </c>
      <c r="G61" s="24">
        <f t="shared" si="9"/>
        <v>1383</v>
      </c>
    </row>
    <row r="62" spans="1:7" x14ac:dyDescent="0.25">
      <c r="A62" s="24" t="str">
        <f t="shared" si="5"/>
        <v>SEVILLA</v>
      </c>
      <c r="B62" s="25">
        <f t="shared" si="3"/>
        <v>3838</v>
      </c>
      <c r="C62" s="25">
        <f t="shared" si="4"/>
        <v>6017</v>
      </c>
      <c r="D62" s="25">
        <f t="shared" si="7"/>
        <v>20</v>
      </c>
      <c r="E62" s="24" t="str">
        <f t="shared" si="6"/>
        <v>MOTRIL</v>
      </c>
      <c r="F62" s="24">
        <f t="shared" si="10"/>
        <v>612</v>
      </c>
      <c r="G62" s="24">
        <f t="shared" si="9"/>
        <v>343</v>
      </c>
    </row>
    <row r="63" spans="1:7" x14ac:dyDescent="0.25">
      <c r="A63" s="24" t="str">
        <f t="shared" si="5"/>
        <v>TARRAGONA</v>
      </c>
      <c r="B63" s="25">
        <f t="shared" si="3"/>
        <v>39384</v>
      </c>
      <c r="C63" s="25">
        <f t="shared" si="4"/>
        <v>48548</v>
      </c>
      <c r="D63" s="25">
        <f t="shared" si="7"/>
        <v>12</v>
      </c>
      <c r="E63" s="24" t="str">
        <f t="shared" si="6"/>
        <v>BALEARES</v>
      </c>
      <c r="F63" s="24">
        <f t="shared" si="10"/>
        <v>75</v>
      </c>
      <c r="G63" s="24">
        <f t="shared" si="9"/>
        <v>51</v>
      </c>
    </row>
    <row r="64" spans="1:7" x14ac:dyDescent="0.25">
      <c r="A64" s="24" t="str">
        <f t="shared" si="5"/>
        <v>VALENCIA</v>
      </c>
      <c r="B64" s="25">
        <f t="shared" si="3"/>
        <v>2290130</v>
      </c>
      <c r="C64" s="25">
        <f t="shared" si="4"/>
        <v>2134368</v>
      </c>
      <c r="D64" s="25">
        <f t="shared" si="7"/>
        <v>1</v>
      </c>
      <c r="E64" s="24" t="str">
        <f t="shared" si="6"/>
        <v>A CORUÑA</v>
      </c>
      <c r="F64" s="24">
        <f t="shared" si="10"/>
        <v>6</v>
      </c>
      <c r="G64" s="24">
        <f t="shared" si="9"/>
        <v>26</v>
      </c>
    </row>
    <row r="65" spans="1:7" x14ac:dyDescent="0.25">
      <c r="A65" s="24" t="str">
        <f t="shared" si="5"/>
        <v>VIGO</v>
      </c>
      <c r="B65" s="25">
        <f t="shared" si="3"/>
        <v>157367</v>
      </c>
      <c r="C65" s="25">
        <f t="shared" si="4"/>
        <v>189566</v>
      </c>
      <c r="D65" s="25">
        <f t="shared" si="7"/>
        <v>6</v>
      </c>
      <c r="E65" s="24" t="str">
        <f t="shared" si="6"/>
        <v>AVILÉS</v>
      </c>
      <c r="F65" s="24">
        <f t="shared" si="10"/>
        <v>4</v>
      </c>
      <c r="G65" s="24">
        <f t="shared" si="9"/>
        <v>5</v>
      </c>
    </row>
    <row r="66" spans="1:7" x14ac:dyDescent="0.25">
      <c r="A66" s="24" t="str">
        <f t="shared" si="5"/>
        <v>VILAGARCÍA</v>
      </c>
      <c r="B66" s="25">
        <f t="shared" si="3"/>
        <v>1490</v>
      </c>
      <c r="C66" s="25">
        <f t="shared" si="4"/>
        <v>1383</v>
      </c>
      <c r="D66" s="25">
        <f t="shared" si="7"/>
        <v>23</v>
      </c>
      <c r="E66" s="24" t="str">
        <f t="shared" si="6"/>
        <v>PASAIA</v>
      </c>
      <c r="F66" s="24">
        <f t="shared" si="10"/>
        <v>0</v>
      </c>
      <c r="G66" s="24">
        <f t="shared" si="9"/>
        <v>15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17</v>
      </c>
      <c r="C7" s="18">
        <v>0</v>
      </c>
      <c r="D7" s="18">
        <v>27</v>
      </c>
      <c r="E7" s="72">
        <v>6</v>
      </c>
      <c r="F7" s="10">
        <f>((E7*100)/D7)-100</f>
        <v>-77.777777777777771</v>
      </c>
      <c r="G7" s="1"/>
      <c r="H7" s="1"/>
      <c r="I7" s="1"/>
    </row>
    <row r="8" spans="1:12" x14ac:dyDescent="0.25">
      <c r="A8" s="11" t="s">
        <v>31</v>
      </c>
      <c r="B8" s="19">
        <v>13273</v>
      </c>
      <c r="C8" s="19">
        <v>13320</v>
      </c>
      <c r="D8" s="19">
        <v>161786</v>
      </c>
      <c r="E8" s="73">
        <v>170739</v>
      </c>
      <c r="F8" s="12">
        <f t="shared" ref="F8:F34" si="0">((E8*100)/D8)-100</f>
        <v>5.5338533618483723</v>
      </c>
      <c r="G8" s="1"/>
      <c r="H8" s="1"/>
      <c r="I8" s="1"/>
    </row>
    <row r="9" spans="1:12" x14ac:dyDescent="0.25">
      <c r="A9" s="9" t="s">
        <v>139</v>
      </c>
      <c r="B9" s="18">
        <v>1108</v>
      </c>
      <c r="C9" s="18">
        <v>2143</v>
      </c>
      <c r="D9" s="18">
        <v>9360.75</v>
      </c>
      <c r="E9" s="72">
        <v>23391</v>
      </c>
      <c r="F9" s="10">
        <f t="shared" si="0"/>
        <v>149.88382341158561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5</v>
      </c>
      <c r="E10" s="73">
        <v>4</v>
      </c>
      <c r="F10" s="16">
        <f t="shared" si="0"/>
        <v>-20</v>
      </c>
      <c r="G10" s="1"/>
      <c r="H10" s="1"/>
      <c r="I10" s="1"/>
    </row>
    <row r="11" spans="1:12" x14ac:dyDescent="0.25">
      <c r="A11" s="9" t="s">
        <v>142</v>
      </c>
      <c r="B11" s="18">
        <v>50309</v>
      </c>
      <c r="C11" s="18">
        <v>52908</v>
      </c>
      <c r="D11" s="18">
        <v>577814</v>
      </c>
      <c r="E11" s="72">
        <v>709152</v>
      </c>
      <c r="F11" s="10">
        <f t="shared" si="0"/>
        <v>22.730151917399027</v>
      </c>
      <c r="G11" s="1"/>
      <c r="H11" s="1"/>
      <c r="I11" s="1"/>
    </row>
    <row r="12" spans="1:12" x14ac:dyDescent="0.25">
      <c r="A12" s="11" t="s">
        <v>143</v>
      </c>
      <c r="B12" s="19">
        <v>5712</v>
      </c>
      <c r="C12" s="19">
        <v>4249</v>
      </c>
      <c r="D12" s="19">
        <v>68028</v>
      </c>
      <c r="E12" s="73">
        <v>57066</v>
      </c>
      <c r="F12" s="12">
        <f t="shared" si="0"/>
        <v>-16.113953078144291</v>
      </c>
      <c r="G12" s="1"/>
      <c r="H12" s="1"/>
      <c r="I12" s="1"/>
    </row>
    <row r="13" spans="1:12" x14ac:dyDescent="0.25">
      <c r="A13" s="9" t="s">
        <v>32</v>
      </c>
      <c r="B13" s="18">
        <v>7494</v>
      </c>
      <c r="C13" s="18">
        <v>7082</v>
      </c>
      <c r="D13" s="18">
        <v>121220</v>
      </c>
      <c r="E13" s="72">
        <v>120376</v>
      </c>
      <c r="F13" s="10">
        <f t="shared" si="0"/>
        <v>-0.6962547434416706</v>
      </c>
      <c r="G13" s="1"/>
      <c r="H13" s="1"/>
      <c r="I13" s="1"/>
    </row>
    <row r="14" spans="1:12" x14ac:dyDescent="0.25">
      <c r="A14" s="11" t="s">
        <v>33</v>
      </c>
      <c r="B14" s="19">
        <v>160435</v>
      </c>
      <c r="C14" s="19">
        <v>140415</v>
      </c>
      <c r="D14" s="19">
        <v>1971906.02</v>
      </c>
      <c r="E14" s="73">
        <v>1927007</v>
      </c>
      <c r="F14" s="12">
        <f t="shared" si="0"/>
        <v>-2.2769350843606588</v>
      </c>
      <c r="G14" s="1"/>
      <c r="H14" s="1"/>
      <c r="I14" s="1"/>
    </row>
    <row r="15" spans="1:12" x14ac:dyDescent="0.25">
      <c r="A15" s="9" t="s">
        <v>34</v>
      </c>
      <c r="B15" s="18">
        <v>48337</v>
      </c>
      <c r="C15" s="18">
        <v>46873</v>
      </c>
      <c r="D15" s="18">
        <v>636952.75</v>
      </c>
      <c r="E15" s="72">
        <v>626695</v>
      </c>
      <c r="F15" s="10">
        <f t="shared" si="0"/>
        <v>-1.6104412768451084</v>
      </c>
      <c r="G15" s="1"/>
      <c r="H15" s="1"/>
      <c r="I15" s="1"/>
    </row>
    <row r="16" spans="1:12" x14ac:dyDescent="0.25">
      <c r="A16" s="11" t="s">
        <v>35</v>
      </c>
      <c r="B16" s="19">
        <v>4729</v>
      </c>
      <c r="C16" s="19">
        <v>4973</v>
      </c>
      <c r="D16" s="19">
        <v>84012</v>
      </c>
      <c r="E16" s="73">
        <v>67471</v>
      </c>
      <c r="F16" s="12">
        <f t="shared" si="0"/>
        <v>-19.688853973241919</v>
      </c>
      <c r="G16" s="1"/>
      <c r="H16" s="1"/>
      <c r="I16" s="1"/>
    </row>
    <row r="17" spans="1:9" x14ac:dyDescent="0.25">
      <c r="A17" s="9" t="s">
        <v>144</v>
      </c>
      <c r="B17" s="18">
        <v>13667</v>
      </c>
      <c r="C17" s="18">
        <v>13726</v>
      </c>
      <c r="D17" s="18">
        <v>221907</v>
      </c>
      <c r="E17" s="72">
        <v>195140</v>
      </c>
      <c r="F17" s="10">
        <f t="shared" si="0"/>
        <v>-12.062260316258616</v>
      </c>
      <c r="G17" s="1"/>
      <c r="H17" s="1"/>
      <c r="I17" s="1"/>
    </row>
    <row r="18" spans="1:9" x14ac:dyDescent="0.25">
      <c r="A18" s="11" t="s">
        <v>36</v>
      </c>
      <c r="B18" s="19">
        <v>924</v>
      </c>
      <c r="C18" s="19">
        <v>638</v>
      </c>
      <c r="D18" s="19">
        <v>10966</v>
      </c>
      <c r="E18" s="73">
        <v>10778</v>
      </c>
      <c r="F18" s="12">
        <f t="shared" si="0"/>
        <v>-1.7143899325186993</v>
      </c>
      <c r="G18" s="1"/>
      <c r="H18" s="1"/>
      <c r="I18" s="1"/>
    </row>
    <row r="19" spans="1:9" x14ac:dyDescent="0.25">
      <c r="A19" s="9" t="s">
        <v>37</v>
      </c>
      <c r="B19" s="18">
        <v>481</v>
      </c>
      <c r="C19" s="18">
        <v>626</v>
      </c>
      <c r="D19" s="18">
        <v>4532</v>
      </c>
      <c r="E19" s="72">
        <v>8277</v>
      </c>
      <c r="F19" s="10">
        <f t="shared" si="0"/>
        <v>82.634598411297446</v>
      </c>
      <c r="G19" s="1"/>
      <c r="H19" s="1"/>
      <c r="I19" s="1"/>
    </row>
    <row r="20" spans="1:9" x14ac:dyDescent="0.25">
      <c r="A20" s="11" t="s">
        <v>145</v>
      </c>
      <c r="B20" s="19">
        <v>5163</v>
      </c>
      <c r="C20" s="19">
        <v>6552</v>
      </c>
      <c r="D20" s="19">
        <v>79352</v>
      </c>
      <c r="E20" s="73">
        <v>75687</v>
      </c>
      <c r="F20" s="12">
        <f t="shared" si="0"/>
        <v>-4.61866115535841</v>
      </c>
      <c r="G20" s="1"/>
      <c r="H20" s="1"/>
      <c r="I20" s="1"/>
    </row>
    <row r="21" spans="1:9" x14ac:dyDescent="0.25">
      <c r="A21" s="9" t="s">
        <v>38</v>
      </c>
      <c r="B21" s="18">
        <v>4705</v>
      </c>
      <c r="C21" s="18">
        <v>6424</v>
      </c>
      <c r="D21" s="18">
        <v>67744.399999999994</v>
      </c>
      <c r="E21" s="72">
        <v>73970</v>
      </c>
      <c r="F21" s="10">
        <f t="shared" si="0"/>
        <v>9.1898370935457478</v>
      </c>
      <c r="G21" s="1"/>
      <c r="H21" s="1"/>
      <c r="I21" s="1"/>
    </row>
    <row r="22" spans="1:9" x14ac:dyDescent="0.25">
      <c r="A22" s="11" t="s">
        <v>59</v>
      </c>
      <c r="B22" s="19">
        <v>46331</v>
      </c>
      <c r="C22" s="19">
        <v>47100</v>
      </c>
      <c r="D22" s="19">
        <v>557822</v>
      </c>
      <c r="E22" s="73">
        <v>559441</v>
      </c>
      <c r="F22" s="12">
        <f t="shared" si="0"/>
        <v>0.29023595340449049</v>
      </c>
      <c r="G22" s="1"/>
      <c r="H22" s="1"/>
      <c r="I22" s="1"/>
    </row>
    <row r="23" spans="1:9" x14ac:dyDescent="0.25">
      <c r="A23" s="9" t="s">
        <v>146</v>
      </c>
      <c r="B23" s="18">
        <v>3721</v>
      </c>
      <c r="C23" s="18">
        <v>3782</v>
      </c>
      <c r="D23" s="18">
        <v>39381</v>
      </c>
      <c r="E23" s="72">
        <v>38921</v>
      </c>
      <c r="F23" s="10">
        <f t="shared" si="0"/>
        <v>-1.1680759757243351</v>
      </c>
      <c r="G23" s="1"/>
      <c r="H23" s="1"/>
      <c r="I23" s="1"/>
    </row>
    <row r="24" spans="1:9" x14ac:dyDescent="0.25">
      <c r="A24" s="11" t="s">
        <v>148</v>
      </c>
      <c r="B24" s="19">
        <v>6785</v>
      </c>
      <c r="C24" s="19">
        <v>6895</v>
      </c>
      <c r="D24" s="19">
        <v>80453</v>
      </c>
      <c r="E24" s="73">
        <v>71643</v>
      </c>
      <c r="F24" s="12">
        <f t="shared" si="0"/>
        <v>-10.95049283432563</v>
      </c>
      <c r="G24" s="1"/>
      <c r="H24" s="1"/>
      <c r="I24" s="1"/>
    </row>
    <row r="25" spans="1:9" x14ac:dyDescent="0.25">
      <c r="A25" s="9" t="s">
        <v>39</v>
      </c>
      <c r="B25" s="18">
        <v>1451</v>
      </c>
      <c r="C25" s="18">
        <v>1272</v>
      </c>
      <c r="D25" s="18">
        <v>22130</v>
      </c>
      <c r="E25" s="72">
        <v>17924</v>
      </c>
      <c r="F25" s="10">
        <f t="shared" si="0"/>
        <v>-19.005874378671493</v>
      </c>
      <c r="G25" s="1"/>
      <c r="H25" s="1"/>
      <c r="I25" s="1"/>
    </row>
    <row r="26" spans="1:9" x14ac:dyDescent="0.25">
      <c r="A26" s="11" t="s">
        <v>40</v>
      </c>
      <c r="B26" s="19">
        <v>22</v>
      </c>
      <c r="C26" s="19">
        <v>6</v>
      </c>
      <c r="D26" s="19">
        <v>343</v>
      </c>
      <c r="E26" s="73">
        <v>612</v>
      </c>
      <c r="F26" s="12">
        <f t="shared" si="0"/>
        <v>78.425655976676381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15</v>
      </c>
      <c r="E27" s="72">
        <v>0</v>
      </c>
      <c r="F27" s="17">
        <f t="shared" si="0"/>
        <v>-100</v>
      </c>
      <c r="G27" s="1"/>
      <c r="H27" s="1"/>
      <c r="I27" s="1"/>
    </row>
    <row r="28" spans="1:9" x14ac:dyDescent="0.25">
      <c r="A28" s="11" t="s">
        <v>42</v>
      </c>
      <c r="B28" s="19">
        <v>33001</v>
      </c>
      <c r="C28" s="19">
        <v>33551</v>
      </c>
      <c r="D28" s="19">
        <v>405261</v>
      </c>
      <c r="E28" s="73">
        <v>398438</v>
      </c>
      <c r="F28" s="12">
        <f t="shared" si="0"/>
        <v>-1.6836063672546828</v>
      </c>
      <c r="G28" s="1"/>
      <c r="H28" s="1"/>
      <c r="I28" s="1"/>
    </row>
    <row r="29" spans="1:9" x14ac:dyDescent="0.25">
      <c r="A29" s="9" t="s">
        <v>43</v>
      </c>
      <c r="B29" s="18">
        <v>901</v>
      </c>
      <c r="C29" s="18">
        <v>1592</v>
      </c>
      <c r="D29" s="18">
        <v>10539</v>
      </c>
      <c r="E29" s="72">
        <v>14314</v>
      </c>
      <c r="F29" s="10">
        <f t="shared" si="0"/>
        <v>35.819337698073809</v>
      </c>
      <c r="G29" s="1"/>
      <c r="H29" s="1"/>
      <c r="I29" s="1"/>
    </row>
    <row r="30" spans="1:9" x14ac:dyDescent="0.25">
      <c r="A30" s="11" t="s">
        <v>44</v>
      </c>
      <c r="B30" s="19">
        <v>11510</v>
      </c>
      <c r="C30" s="19">
        <v>10858</v>
      </c>
      <c r="D30" s="19">
        <v>138130</v>
      </c>
      <c r="E30" s="73">
        <v>136627</v>
      </c>
      <c r="F30" s="12">
        <f t="shared" si="0"/>
        <v>-1.0881054079490298</v>
      </c>
      <c r="G30" s="1"/>
      <c r="H30" s="1"/>
      <c r="I30" s="1"/>
    </row>
    <row r="31" spans="1:9" x14ac:dyDescent="0.25">
      <c r="A31" s="9" t="s">
        <v>45</v>
      </c>
      <c r="B31" s="18">
        <v>4815</v>
      </c>
      <c r="C31" s="18">
        <v>3234</v>
      </c>
      <c r="D31" s="18">
        <v>58027</v>
      </c>
      <c r="E31" s="72">
        <v>47923</v>
      </c>
      <c r="F31" s="10">
        <f t="shared" si="0"/>
        <v>-17.412583797197854</v>
      </c>
      <c r="G31" s="1"/>
      <c r="H31" s="1"/>
      <c r="I31" s="1"/>
    </row>
    <row r="32" spans="1:9" x14ac:dyDescent="0.25">
      <c r="A32" s="11" t="s">
        <v>46</v>
      </c>
      <c r="B32" s="19">
        <v>196405</v>
      </c>
      <c r="C32" s="19">
        <v>184424</v>
      </c>
      <c r="D32" s="19">
        <v>2356443</v>
      </c>
      <c r="E32" s="73">
        <v>2503088</v>
      </c>
      <c r="F32" s="12">
        <f t="shared" si="0"/>
        <v>6.2231507403319313</v>
      </c>
      <c r="G32" s="1"/>
      <c r="H32" s="1"/>
      <c r="I32" s="1"/>
    </row>
    <row r="33" spans="1:9" x14ac:dyDescent="0.25">
      <c r="A33" s="9" t="s">
        <v>47</v>
      </c>
      <c r="B33" s="18">
        <v>12133</v>
      </c>
      <c r="C33" s="18">
        <v>14061</v>
      </c>
      <c r="D33" s="18">
        <v>209689</v>
      </c>
      <c r="E33" s="72">
        <v>171917</v>
      </c>
      <c r="F33" s="10">
        <f t="shared" si="0"/>
        <v>-18.013343570716629</v>
      </c>
      <c r="G33" s="1"/>
      <c r="H33" s="1"/>
      <c r="I33" s="1"/>
    </row>
    <row r="34" spans="1:9" x14ac:dyDescent="0.25">
      <c r="A34" s="11" t="s">
        <v>147</v>
      </c>
      <c r="B34" s="19">
        <v>3129</v>
      </c>
      <c r="C34" s="19">
        <v>3338</v>
      </c>
      <c r="D34" s="19">
        <v>35005</v>
      </c>
      <c r="E34" s="73">
        <v>41228</v>
      </c>
      <c r="F34" s="12">
        <f t="shared" si="0"/>
        <v>17.777460362805314</v>
      </c>
      <c r="G34" s="1"/>
      <c r="H34" s="1"/>
      <c r="I34" s="1"/>
    </row>
    <row r="35" spans="1:9" x14ac:dyDescent="0.25">
      <c r="A35" s="13" t="s">
        <v>48</v>
      </c>
      <c r="B35" s="14">
        <f>SUM(B7:B34)</f>
        <v>636558</v>
      </c>
      <c r="C35" s="14">
        <v>610041</v>
      </c>
      <c r="D35" s="14">
        <f t="shared" ref="D35:E35" si="1">SUM(D7:D34)</f>
        <v>7928850.9199999999</v>
      </c>
      <c r="E35" s="14">
        <f t="shared" si="1"/>
        <v>8067835</v>
      </c>
      <c r="F35" s="15">
        <f t="shared" ref="F35" si="2">((E35*100)/D35)-100</f>
        <v>1.7528905689148786</v>
      </c>
      <c r="G35" s="1"/>
      <c r="H35" s="1"/>
      <c r="I35" s="1"/>
    </row>
    <row r="36" spans="1:9" x14ac:dyDescent="0.25">
      <c r="A36" s="47" t="s">
        <v>105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6</v>
      </c>
      <c r="C39" s="25">
        <f t="shared" si="4"/>
        <v>27</v>
      </c>
      <c r="D39" s="25">
        <f>_xlfn.RANK.EQ(B39,$B$39:$B$66)+COUNTIF($B$39:$B$66,B39)-1</f>
        <v>26</v>
      </c>
      <c r="E39" s="24" t="str">
        <f t="shared" ref="E39:E66" si="6">INDEX($A$39:$B$66,MATCH(ROW()-38,$D$39:$D$66,0),1)</f>
        <v>VALENCIA</v>
      </c>
      <c r="F39" s="24">
        <f>LOOKUP(E39,$A$39:$A$66,$B$39:$B$66)</f>
        <v>2503088</v>
      </c>
      <c r="G39" s="24">
        <f>LOOKUP(E39,$A$39:$A$66,$C$39:$C$66)</f>
        <v>2356443</v>
      </c>
    </row>
    <row r="40" spans="1:9" x14ac:dyDescent="0.25">
      <c r="A40" s="24" t="str">
        <f t="shared" si="5"/>
        <v>ALICANTE</v>
      </c>
      <c r="B40" s="25">
        <f t="shared" si="3"/>
        <v>170739</v>
      </c>
      <c r="C40" s="25">
        <f t="shared" si="4"/>
        <v>161786</v>
      </c>
      <c r="D40" s="25">
        <f t="shared" ref="D40:D66" si="7">_xlfn.RANK.EQ(B40,$B$39:$B$66)+COUNTIF($B$39:$B$66,B40)-1</f>
        <v>9</v>
      </c>
      <c r="E40" s="24" t="str">
        <f t="shared" si="6"/>
        <v>BARCELONA</v>
      </c>
      <c r="F40" s="24">
        <f t="shared" ref="F40:F55" si="8">LOOKUP(E40,$A$39:$A$66,$B$39:$B$66)</f>
        <v>1927007</v>
      </c>
      <c r="G40" s="24">
        <f t="shared" ref="G40:G66" si="9">LOOKUP(E40,$A$39:$A$66,$C$39:$C$66)</f>
        <v>1971906.02</v>
      </c>
    </row>
    <row r="41" spans="1:9" x14ac:dyDescent="0.25">
      <c r="A41" s="24" t="str">
        <f t="shared" si="5"/>
        <v>ALMERÍA</v>
      </c>
      <c r="B41" s="25">
        <f t="shared" si="3"/>
        <v>23391</v>
      </c>
      <c r="C41" s="25">
        <f t="shared" si="4"/>
        <v>9360.75</v>
      </c>
      <c r="D41" s="25">
        <f t="shared" si="7"/>
        <v>20</v>
      </c>
      <c r="E41" s="24" t="str">
        <f t="shared" si="6"/>
        <v>BAHÍA DE ALGECIRAS</v>
      </c>
      <c r="F41" s="24">
        <f t="shared" si="8"/>
        <v>709152</v>
      </c>
      <c r="G41" s="24">
        <f t="shared" si="9"/>
        <v>577814</v>
      </c>
    </row>
    <row r="42" spans="1:9" x14ac:dyDescent="0.25">
      <c r="A42" s="24" t="str">
        <f t="shared" si="5"/>
        <v>AVILÉS</v>
      </c>
      <c r="B42" s="25">
        <f t="shared" si="3"/>
        <v>4</v>
      </c>
      <c r="C42" s="25">
        <f t="shared" si="4"/>
        <v>5</v>
      </c>
      <c r="D42" s="25">
        <f t="shared" si="7"/>
        <v>27</v>
      </c>
      <c r="E42" s="24" t="str">
        <f t="shared" si="6"/>
        <v>BILBAO</v>
      </c>
      <c r="F42" s="24">
        <f t="shared" si="8"/>
        <v>626695</v>
      </c>
      <c r="G42" s="24">
        <f t="shared" si="9"/>
        <v>636952.75</v>
      </c>
    </row>
    <row r="43" spans="1:9" x14ac:dyDescent="0.25">
      <c r="A43" s="24" t="str">
        <f t="shared" si="5"/>
        <v>BAHÍA DE ALGECIRAS</v>
      </c>
      <c r="B43" s="25">
        <f t="shared" si="3"/>
        <v>709152</v>
      </c>
      <c r="C43" s="25">
        <f t="shared" si="4"/>
        <v>577814</v>
      </c>
      <c r="D43" s="25">
        <f t="shared" si="7"/>
        <v>3</v>
      </c>
      <c r="E43" s="24" t="str">
        <f t="shared" si="6"/>
        <v>LAS PALMAS</v>
      </c>
      <c r="F43" s="24">
        <f t="shared" si="8"/>
        <v>559441</v>
      </c>
      <c r="G43" s="24">
        <f t="shared" si="9"/>
        <v>557822</v>
      </c>
    </row>
    <row r="44" spans="1:9" x14ac:dyDescent="0.25">
      <c r="A44" s="24" t="str">
        <f t="shared" si="5"/>
        <v>BAHÍA DE CÁDIZ</v>
      </c>
      <c r="B44" s="25">
        <f t="shared" si="3"/>
        <v>57066</v>
      </c>
      <c r="C44" s="25">
        <f t="shared" si="4"/>
        <v>68028</v>
      </c>
      <c r="D44" s="25">
        <f t="shared" si="7"/>
        <v>16</v>
      </c>
      <c r="E44" s="24" t="str">
        <f t="shared" si="6"/>
        <v>SANTA CRUZ DE TENERIFE</v>
      </c>
      <c r="F44" s="24">
        <f t="shared" si="8"/>
        <v>398438</v>
      </c>
      <c r="G44" s="24">
        <f t="shared" si="9"/>
        <v>405261</v>
      </c>
    </row>
    <row r="45" spans="1:9" x14ac:dyDescent="0.25">
      <c r="A45" s="24" t="str">
        <f t="shared" si="5"/>
        <v>BALEARES</v>
      </c>
      <c r="B45" s="25">
        <f t="shared" si="3"/>
        <v>120376</v>
      </c>
      <c r="C45" s="25">
        <f t="shared" si="4"/>
        <v>121220</v>
      </c>
      <c r="D45" s="25">
        <f t="shared" si="7"/>
        <v>11</v>
      </c>
      <c r="E45" s="24" t="str">
        <f t="shared" si="6"/>
        <v>CASTELLÓN</v>
      </c>
      <c r="F45" s="24">
        <f t="shared" si="8"/>
        <v>195140</v>
      </c>
      <c r="G45" s="24">
        <f t="shared" si="9"/>
        <v>221907</v>
      </c>
    </row>
    <row r="46" spans="1:9" x14ac:dyDescent="0.25">
      <c r="A46" s="24" t="str">
        <f t="shared" si="5"/>
        <v>BARCELONA</v>
      </c>
      <c r="B46" s="25">
        <f t="shared" si="3"/>
        <v>1927007</v>
      </c>
      <c r="C46" s="25">
        <f t="shared" si="4"/>
        <v>1971906.02</v>
      </c>
      <c r="D46" s="25">
        <f t="shared" si="7"/>
        <v>2</v>
      </c>
      <c r="E46" s="24" t="str">
        <f t="shared" si="6"/>
        <v>VIGO</v>
      </c>
      <c r="F46" s="24">
        <f t="shared" si="8"/>
        <v>171917</v>
      </c>
      <c r="G46" s="24">
        <f t="shared" si="9"/>
        <v>209689</v>
      </c>
    </row>
    <row r="47" spans="1:9" x14ac:dyDescent="0.25">
      <c r="A47" s="24" t="str">
        <f t="shared" si="5"/>
        <v>BILBAO</v>
      </c>
      <c r="B47" s="25">
        <f t="shared" si="3"/>
        <v>626695</v>
      </c>
      <c r="C47" s="25">
        <f t="shared" si="4"/>
        <v>636952.75</v>
      </c>
      <c r="D47" s="25">
        <f t="shared" si="7"/>
        <v>4</v>
      </c>
      <c r="E47" s="24" t="str">
        <f t="shared" si="6"/>
        <v>ALICANTE</v>
      </c>
      <c r="F47" s="24">
        <f t="shared" si="8"/>
        <v>170739</v>
      </c>
      <c r="G47" s="24">
        <f t="shared" si="9"/>
        <v>161786</v>
      </c>
    </row>
    <row r="48" spans="1:9" x14ac:dyDescent="0.25">
      <c r="A48" s="24" t="str">
        <f t="shared" si="5"/>
        <v>CARTAGENA</v>
      </c>
      <c r="B48" s="25">
        <f t="shared" si="3"/>
        <v>67471</v>
      </c>
      <c r="C48" s="25">
        <f t="shared" si="4"/>
        <v>84012</v>
      </c>
      <c r="D48" s="25">
        <f t="shared" si="7"/>
        <v>15</v>
      </c>
      <c r="E48" s="24" t="str">
        <f t="shared" si="6"/>
        <v>SEVILLA</v>
      </c>
      <c r="F48" s="24">
        <f t="shared" si="8"/>
        <v>136627</v>
      </c>
      <c r="G48" s="24">
        <f t="shared" si="9"/>
        <v>138130</v>
      </c>
    </row>
    <row r="49" spans="1:7" x14ac:dyDescent="0.25">
      <c r="A49" s="24" t="str">
        <f t="shared" si="5"/>
        <v>CASTELLÓN</v>
      </c>
      <c r="B49" s="25">
        <f t="shared" si="3"/>
        <v>195140</v>
      </c>
      <c r="C49" s="25">
        <f t="shared" si="4"/>
        <v>221907</v>
      </c>
      <c r="D49" s="25">
        <f t="shared" si="7"/>
        <v>7</v>
      </c>
      <c r="E49" s="24" t="str">
        <f t="shared" si="6"/>
        <v>BALEARES</v>
      </c>
      <c r="F49" s="24">
        <f t="shared" si="8"/>
        <v>120376</v>
      </c>
      <c r="G49" s="24">
        <f t="shared" si="9"/>
        <v>121220</v>
      </c>
    </row>
    <row r="50" spans="1:7" x14ac:dyDescent="0.25">
      <c r="A50" s="24" t="str">
        <f t="shared" si="5"/>
        <v>CEUTA</v>
      </c>
      <c r="B50" s="25">
        <f t="shared" si="3"/>
        <v>10778</v>
      </c>
      <c r="C50" s="25">
        <f t="shared" si="4"/>
        <v>10966</v>
      </c>
      <c r="D50" s="25">
        <f t="shared" si="7"/>
        <v>23</v>
      </c>
      <c r="E50" s="24" t="str">
        <f t="shared" si="6"/>
        <v>GIJÓN</v>
      </c>
      <c r="F50" s="24">
        <f t="shared" si="8"/>
        <v>75687</v>
      </c>
      <c r="G50" s="24">
        <f t="shared" si="9"/>
        <v>79352</v>
      </c>
    </row>
    <row r="51" spans="1:7" x14ac:dyDescent="0.25">
      <c r="A51" s="24" t="str">
        <f t="shared" si="5"/>
        <v>FERROL-SAN CIBRAO</v>
      </c>
      <c r="B51" s="25">
        <f t="shared" si="3"/>
        <v>8277</v>
      </c>
      <c r="C51" s="25">
        <f t="shared" si="4"/>
        <v>4532</v>
      </c>
      <c r="D51" s="25">
        <f t="shared" si="7"/>
        <v>24</v>
      </c>
      <c r="E51" s="24" t="str">
        <f t="shared" si="6"/>
        <v>HUELVA</v>
      </c>
      <c r="F51" s="24">
        <f t="shared" si="8"/>
        <v>73970</v>
      </c>
      <c r="G51" s="24">
        <f t="shared" si="9"/>
        <v>67744.399999999994</v>
      </c>
    </row>
    <row r="52" spans="1:7" x14ac:dyDescent="0.25">
      <c r="A52" s="24" t="str">
        <f t="shared" si="5"/>
        <v>GIJÓN</v>
      </c>
      <c r="B52" s="25">
        <f t="shared" si="3"/>
        <v>75687</v>
      </c>
      <c r="C52" s="25">
        <f t="shared" si="4"/>
        <v>79352</v>
      </c>
      <c r="D52" s="25">
        <f t="shared" si="7"/>
        <v>12</v>
      </c>
      <c r="E52" s="24" t="str">
        <f t="shared" si="6"/>
        <v>MARÍN Y RÍA DE PONTEVEDRA</v>
      </c>
      <c r="F52" s="24">
        <f t="shared" si="8"/>
        <v>71643</v>
      </c>
      <c r="G52" s="24">
        <f t="shared" si="9"/>
        <v>80453</v>
      </c>
    </row>
    <row r="53" spans="1:7" x14ac:dyDescent="0.25">
      <c r="A53" s="24" t="str">
        <f t="shared" si="5"/>
        <v>HUELVA</v>
      </c>
      <c r="B53" s="25">
        <f t="shared" si="3"/>
        <v>73970</v>
      </c>
      <c r="C53" s="25">
        <f t="shared" si="4"/>
        <v>67744.399999999994</v>
      </c>
      <c r="D53" s="25">
        <f t="shared" si="7"/>
        <v>13</v>
      </c>
      <c r="E53" s="24" t="str">
        <f t="shared" si="6"/>
        <v>CARTAGENA</v>
      </c>
      <c r="F53" s="24">
        <f t="shared" si="8"/>
        <v>67471</v>
      </c>
      <c r="G53" s="24">
        <f t="shared" si="9"/>
        <v>84012</v>
      </c>
    </row>
    <row r="54" spans="1:7" x14ac:dyDescent="0.25">
      <c r="A54" s="24" t="str">
        <f t="shared" si="5"/>
        <v>LAS PALMAS</v>
      </c>
      <c r="B54" s="25">
        <f t="shared" si="3"/>
        <v>559441</v>
      </c>
      <c r="C54" s="25">
        <f t="shared" si="4"/>
        <v>557822</v>
      </c>
      <c r="D54" s="25">
        <f t="shared" si="7"/>
        <v>5</v>
      </c>
      <c r="E54" s="24" t="str">
        <f t="shared" si="6"/>
        <v>BAHÍA DE CÁDIZ</v>
      </c>
      <c r="F54" s="24">
        <f t="shared" si="8"/>
        <v>57066</v>
      </c>
      <c r="G54" s="24">
        <f t="shared" si="9"/>
        <v>68028</v>
      </c>
    </row>
    <row r="55" spans="1:7" x14ac:dyDescent="0.25">
      <c r="A55" s="24" t="str">
        <f t="shared" si="5"/>
        <v>MÁLAGA</v>
      </c>
      <c r="B55" s="25">
        <f t="shared" si="3"/>
        <v>38921</v>
      </c>
      <c r="C55" s="25">
        <f t="shared" si="4"/>
        <v>39381</v>
      </c>
      <c r="D55" s="25">
        <f t="shared" si="7"/>
        <v>19</v>
      </c>
      <c r="E55" s="24" t="str">
        <f t="shared" si="6"/>
        <v>TARRAGONA</v>
      </c>
      <c r="F55" s="24">
        <f t="shared" si="8"/>
        <v>47923</v>
      </c>
      <c r="G55" s="24">
        <f t="shared" si="9"/>
        <v>58027</v>
      </c>
    </row>
    <row r="56" spans="1:7" x14ac:dyDescent="0.25">
      <c r="A56" s="24" t="str">
        <f t="shared" si="5"/>
        <v>MARÍN Y RÍA DE PONTEVEDRA</v>
      </c>
      <c r="B56" s="25">
        <f t="shared" si="3"/>
        <v>71643</v>
      </c>
      <c r="C56" s="25">
        <f t="shared" si="4"/>
        <v>80453</v>
      </c>
      <c r="D56" s="25">
        <f t="shared" si="7"/>
        <v>14</v>
      </c>
      <c r="E56" s="24" t="str">
        <f t="shared" si="6"/>
        <v>VILAGARCÍA</v>
      </c>
      <c r="F56" s="24">
        <f t="shared" ref="F56:F66" si="10">LOOKUP(E56,$A$39:$A$66,$B$39:$B$66)</f>
        <v>41228</v>
      </c>
      <c r="G56" s="24">
        <f t="shared" si="9"/>
        <v>35005</v>
      </c>
    </row>
    <row r="57" spans="1:7" x14ac:dyDescent="0.25">
      <c r="A57" s="24" t="str">
        <f t="shared" si="5"/>
        <v>MELILLA</v>
      </c>
      <c r="B57" s="25">
        <f t="shared" si="3"/>
        <v>17924</v>
      </c>
      <c r="C57" s="25">
        <f t="shared" si="4"/>
        <v>22130</v>
      </c>
      <c r="D57" s="25">
        <f t="shared" si="7"/>
        <v>21</v>
      </c>
      <c r="E57" s="24" t="str">
        <f t="shared" si="6"/>
        <v>MÁLAGA</v>
      </c>
      <c r="F57" s="24">
        <f t="shared" si="10"/>
        <v>38921</v>
      </c>
      <c r="G57" s="24">
        <f t="shared" si="9"/>
        <v>39381</v>
      </c>
    </row>
    <row r="58" spans="1:7" x14ac:dyDescent="0.25">
      <c r="A58" s="24" t="str">
        <f t="shared" si="5"/>
        <v>MOTRIL</v>
      </c>
      <c r="B58" s="25">
        <f t="shared" si="3"/>
        <v>612</v>
      </c>
      <c r="C58" s="25">
        <f t="shared" si="4"/>
        <v>343</v>
      </c>
      <c r="D58" s="25">
        <f t="shared" si="7"/>
        <v>25</v>
      </c>
      <c r="E58" s="24" t="str">
        <f t="shared" si="6"/>
        <v>ALMERÍA</v>
      </c>
      <c r="F58" s="24">
        <f t="shared" si="10"/>
        <v>23391</v>
      </c>
      <c r="G58" s="24">
        <f t="shared" si="9"/>
        <v>9360.75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15</v>
      </c>
      <c r="D59" s="25">
        <f t="shared" si="7"/>
        <v>28</v>
      </c>
      <c r="E59" s="24" t="str">
        <f t="shared" si="6"/>
        <v>MELILLA</v>
      </c>
      <c r="F59" s="24">
        <f t="shared" si="10"/>
        <v>17924</v>
      </c>
      <c r="G59" s="24">
        <f t="shared" si="9"/>
        <v>22130</v>
      </c>
    </row>
    <row r="60" spans="1:7" x14ac:dyDescent="0.25">
      <c r="A60" s="24" t="str">
        <f t="shared" si="5"/>
        <v>SANTA CRUZ DE TENERIFE</v>
      </c>
      <c r="B60" s="25">
        <f t="shared" si="3"/>
        <v>398438</v>
      </c>
      <c r="C60" s="25">
        <f t="shared" si="4"/>
        <v>405261</v>
      </c>
      <c r="D60" s="25">
        <f t="shared" si="7"/>
        <v>6</v>
      </c>
      <c r="E60" s="24" t="str">
        <f t="shared" si="6"/>
        <v>SANTANDER</v>
      </c>
      <c r="F60" s="24">
        <f t="shared" si="10"/>
        <v>14314</v>
      </c>
      <c r="G60" s="24">
        <f t="shared" si="9"/>
        <v>10539</v>
      </c>
    </row>
    <row r="61" spans="1:7" x14ac:dyDescent="0.25">
      <c r="A61" s="24" t="str">
        <f t="shared" si="5"/>
        <v>SANTANDER</v>
      </c>
      <c r="B61" s="25">
        <f t="shared" si="3"/>
        <v>14314</v>
      </c>
      <c r="C61" s="25">
        <f t="shared" si="4"/>
        <v>10539</v>
      </c>
      <c r="D61" s="25">
        <f t="shared" si="7"/>
        <v>22</v>
      </c>
      <c r="E61" s="24" t="str">
        <f t="shared" si="6"/>
        <v>CEUTA</v>
      </c>
      <c r="F61" s="24">
        <f t="shared" si="10"/>
        <v>10778</v>
      </c>
      <c r="G61" s="24">
        <f t="shared" si="9"/>
        <v>10966</v>
      </c>
    </row>
    <row r="62" spans="1:7" x14ac:dyDescent="0.25">
      <c r="A62" s="24" t="str">
        <f t="shared" si="5"/>
        <v>SEVILLA</v>
      </c>
      <c r="B62" s="25">
        <f t="shared" si="3"/>
        <v>136627</v>
      </c>
      <c r="C62" s="25">
        <f t="shared" si="4"/>
        <v>138130</v>
      </c>
      <c r="D62" s="25">
        <f t="shared" si="7"/>
        <v>10</v>
      </c>
      <c r="E62" s="24" t="str">
        <f t="shared" si="6"/>
        <v>FERROL-SAN CIBRAO</v>
      </c>
      <c r="F62" s="24">
        <f t="shared" si="10"/>
        <v>8277</v>
      </c>
      <c r="G62" s="24">
        <f t="shared" si="9"/>
        <v>4532</v>
      </c>
    </row>
    <row r="63" spans="1:7" x14ac:dyDescent="0.25">
      <c r="A63" s="24" t="str">
        <f t="shared" si="5"/>
        <v>TARRAGONA</v>
      </c>
      <c r="B63" s="25">
        <f t="shared" si="3"/>
        <v>47923</v>
      </c>
      <c r="C63" s="25">
        <f t="shared" si="4"/>
        <v>58027</v>
      </c>
      <c r="D63" s="25">
        <f t="shared" si="7"/>
        <v>17</v>
      </c>
      <c r="E63" s="24" t="str">
        <f t="shared" si="6"/>
        <v>MOTRIL</v>
      </c>
      <c r="F63" s="24">
        <f t="shared" si="10"/>
        <v>612</v>
      </c>
      <c r="G63" s="24">
        <f t="shared" si="9"/>
        <v>343</v>
      </c>
    </row>
    <row r="64" spans="1:7" x14ac:dyDescent="0.25">
      <c r="A64" s="24" t="str">
        <f t="shared" si="5"/>
        <v>VALENCIA</v>
      </c>
      <c r="B64" s="25">
        <f t="shared" si="3"/>
        <v>2503088</v>
      </c>
      <c r="C64" s="25">
        <f t="shared" si="4"/>
        <v>2356443</v>
      </c>
      <c r="D64" s="25">
        <f t="shared" si="7"/>
        <v>1</v>
      </c>
      <c r="E64" s="24" t="str">
        <f t="shared" si="6"/>
        <v>A CORUÑA</v>
      </c>
      <c r="F64" s="24">
        <f t="shared" si="10"/>
        <v>6</v>
      </c>
      <c r="G64" s="24">
        <f t="shared" si="9"/>
        <v>27</v>
      </c>
    </row>
    <row r="65" spans="1:7" x14ac:dyDescent="0.25">
      <c r="A65" s="24" t="str">
        <f t="shared" si="5"/>
        <v>VIGO</v>
      </c>
      <c r="B65" s="25">
        <f t="shared" si="3"/>
        <v>171917</v>
      </c>
      <c r="C65" s="25">
        <f t="shared" si="4"/>
        <v>209689</v>
      </c>
      <c r="D65" s="25">
        <f t="shared" si="7"/>
        <v>8</v>
      </c>
      <c r="E65" s="24" t="str">
        <f t="shared" si="6"/>
        <v>AVILÉS</v>
      </c>
      <c r="F65" s="24">
        <f t="shared" si="10"/>
        <v>4</v>
      </c>
      <c r="G65" s="24">
        <f t="shared" si="9"/>
        <v>5</v>
      </c>
    </row>
    <row r="66" spans="1:7" x14ac:dyDescent="0.25">
      <c r="A66" s="24" t="str">
        <f t="shared" si="5"/>
        <v>VILAGARCÍA</v>
      </c>
      <c r="B66" s="25">
        <f t="shared" si="3"/>
        <v>41228</v>
      </c>
      <c r="C66" s="25">
        <f t="shared" si="4"/>
        <v>35005</v>
      </c>
      <c r="D66" s="25">
        <f t="shared" si="7"/>
        <v>18</v>
      </c>
      <c r="E66" s="24" t="str">
        <f t="shared" si="6"/>
        <v>PASAIA</v>
      </c>
      <c r="F66" s="24">
        <f t="shared" si="10"/>
        <v>0</v>
      </c>
      <c r="G66" s="24">
        <f t="shared" si="9"/>
        <v>15</v>
      </c>
    </row>
    <row r="67" spans="1:7" x14ac:dyDescent="0.25">
      <c r="A67" s="57"/>
      <c r="B67" s="57"/>
      <c r="C67" s="57"/>
      <c r="D67" s="57"/>
      <c r="E67" s="57"/>
      <c r="F67" s="57"/>
      <c r="G67" s="24"/>
    </row>
    <row r="68" spans="1:7" x14ac:dyDescent="0.25">
      <c r="A68" s="58"/>
      <c r="B68" s="59"/>
      <c r="C68" s="59"/>
      <c r="D68" s="59"/>
      <c r="E68" s="59"/>
      <c r="F68" s="60"/>
      <c r="G68" s="2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131</v>
      </c>
    </row>
    <row r="2" spans="1:12" s="2" customFormat="1" ht="21" x14ac:dyDescent="0.35">
      <c r="I2" s="2" t="s">
        <v>154</v>
      </c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3002</v>
      </c>
      <c r="C7" s="18">
        <v>0</v>
      </c>
      <c r="D7" s="18">
        <v>178965</v>
      </c>
      <c r="E7" s="72">
        <v>160256</v>
      </c>
      <c r="F7" s="10">
        <f>((E7*100)/D7)-100</f>
        <v>-10.453999385354678</v>
      </c>
      <c r="G7" s="1"/>
      <c r="H7" s="1"/>
      <c r="I7" s="1"/>
    </row>
    <row r="8" spans="1:12" x14ac:dyDescent="0.25">
      <c r="A8" s="11" t="s">
        <v>31</v>
      </c>
      <c r="B8" s="19">
        <v>12171</v>
      </c>
      <c r="C8" s="19">
        <v>6859</v>
      </c>
      <c r="D8" s="19">
        <v>227297</v>
      </c>
      <c r="E8" s="73">
        <v>206457</v>
      </c>
      <c r="F8" s="12">
        <f t="shared" ref="F8:F34" si="0">((E8*100)/D8)-100</f>
        <v>-9.1686207912994888</v>
      </c>
      <c r="G8" s="1"/>
      <c r="H8" s="1"/>
      <c r="I8" s="1"/>
    </row>
    <row r="9" spans="1:12" x14ac:dyDescent="0.25">
      <c r="A9" s="9" t="s">
        <v>139</v>
      </c>
      <c r="B9" s="18">
        <v>52165</v>
      </c>
      <c r="C9" s="18">
        <v>51747</v>
      </c>
      <c r="D9" s="18">
        <v>963907</v>
      </c>
      <c r="E9" s="72">
        <v>958384</v>
      </c>
      <c r="F9" s="10">
        <f t="shared" si="0"/>
        <v>-0.57298058837626797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1986</v>
      </c>
      <c r="E10" s="73">
        <v>4544</v>
      </c>
      <c r="F10" s="16">
        <f t="shared" si="0"/>
        <v>128.80161127895266</v>
      </c>
      <c r="G10" s="1"/>
      <c r="H10" s="1"/>
      <c r="I10" s="1"/>
    </row>
    <row r="11" spans="1:12" x14ac:dyDescent="0.25">
      <c r="A11" s="9" t="s">
        <v>142</v>
      </c>
      <c r="B11" s="18">
        <v>376264</v>
      </c>
      <c r="C11" s="18">
        <v>385428</v>
      </c>
      <c r="D11" s="18">
        <v>5952840</v>
      </c>
      <c r="E11" s="72">
        <v>6102657</v>
      </c>
      <c r="F11" s="10">
        <f t="shared" si="0"/>
        <v>2.5167315096659735</v>
      </c>
      <c r="G11" s="1"/>
      <c r="H11" s="1"/>
      <c r="I11" s="1"/>
    </row>
    <row r="12" spans="1:12" x14ac:dyDescent="0.25">
      <c r="A12" s="11" t="s">
        <v>143</v>
      </c>
      <c r="B12" s="19">
        <v>26648</v>
      </c>
      <c r="C12" s="19">
        <v>26697</v>
      </c>
      <c r="D12" s="19">
        <v>447545</v>
      </c>
      <c r="E12" s="73">
        <v>499710</v>
      </c>
      <c r="F12" s="12">
        <f t="shared" si="0"/>
        <v>11.655811147482382</v>
      </c>
      <c r="G12" s="1"/>
      <c r="H12" s="1"/>
      <c r="I12" s="1"/>
    </row>
    <row r="13" spans="1:12" x14ac:dyDescent="0.25">
      <c r="A13" s="9" t="s">
        <v>32</v>
      </c>
      <c r="B13" s="18">
        <v>308609</v>
      </c>
      <c r="C13" s="18">
        <v>300830</v>
      </c>
      <c r="D13" s="18">
        <v>8942434</v>
      </c>
      <c r="E13" s="72">
        <v>9524740</v>
      </c>
      <c r="F13" s="10">
        <f t="shared" si="0"/>
        <v>6.5117170560051107</v>
      </c>
      <c r="G13" s="1"/>
      <c r="H13" s="1"/>
      <c r="I13" s="1"/>
    </row>
    <row r="14" spans="1:12" x14ac:dyDescent="0.25">
      <c r="A14" s="11" t="s">
        <v>33</v>
      </c>
      <c r="B14" s="19">
        <v>173576</v>
      </c>
      <c r="C14" s="19">
        <v>147128</v>
      </c>
      <c r="D14" s="19">
        <v>4493646</v>
      </c>
      <c r="E14" s="73">
        <v>4628562</v>
      </c>
      <c r="F14" s="12">
        <f t="shared" si="0"/>
        <v>3.0023726835625268</v>
      </c>
      <c r="G14" s="1"/>
      <c r="H14" s="1"/>
      <c r="I14" s="1"/>
    </row>
    <row r="15" spans="1:12" x14ac:dyDescent="0.25">
      <c r="A15" s="9" t="s">
        <v>34</v>
      </c>
      <c r="B15" s="18">
        <v>4655</v>
      </c>
      <c r="C15" s="18">
        <v>5085</v>
      </c>
      <c r="D15" s="18">
        <v>200631</v>
      </c>
      <c r="E15" s="72">
        <v>160544</v>
      </c>
      <c r="F15" s="10">
        <f t="shared" si="0"/>
        <v>-19.980461643514715</v>
      </c>
      <c r="G15" s="1"/>
      <c r="H15" s="1"/>
      <c r="I15" s="1"/>
    </row>
    <row r="16" spans="1:12" x14ac:dyDescent="0.25">
      <c r="A16" s="11" t="s">
        <v>35</v>
      </c>
      <c r="B16" s="19">
        <v>11664</v>
      </c>
      <c r="C16" s="19">
        <v>9283</v>
      </c>
      <c r="D16" s="19">
        <v>229313</v>
      </c>
      <c r="E16" s="73">
        <v>250058</v>
      </c>
      <c r="F16" s="12">
        <f t="shared" si="0"/>
        <v>9.0465869793688114</v>
      </c>
      <c r="G16" s="1"/>
      <c r="H16" s="1"/>
      <c r="I16" s="1"/>
    </row>
    <row r="17" spans="1:9" x14ac:dyDescent="0.25">
      <c r="A17" s="9" t="s">
        <v>144</v>
      </c>
      <c r="B17" s="18">
        <v>0</v>
      </c>
      <c r="C17" s="18">
        <v>0</v>
      </c>
      <c r="D17" s="18">
        <v>568</v>
      </c>
      <c r="E17" s="72">
        <v>5462</v>
      </c>
      <c r="F17" s="10">
        <f t="shared" si="0"/>
        <v>861.61971830985919</v>
      </c>
      <c r="G17" s="1"/>
      <c r="H17" s="1"/>
      <c r="I17" s="1"/>
    </row>
    <row r="18" spans="1:9" x14ac:dyDescent="0.25">
      <c r="A18" s="11" t="s">
        <v>36</v>
      </c>
      <c r="B18" s="19">
        <v>159909</v>
      </c>
      <c r="C18" s="19">
        <v>165366</v>
      </c>
      <c r="D18" s="19">
        <v>2012467</v>
      </c>
      <c r="E18" s="73">
        <v>2110304</v>
      </c>
      <c r="F18" s="12">
        <f t="shared" si="0"/>
        <v>4.8615455557780507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18">
        <v>0</v>
      </c>
      <c r="D19" s="18">
        <v>17534</v>
      </c>
      <c r="E19" s="72">
        <v>14928</v>
      </c>
      <c r="F19" s="10">
        <f t="shared" si="0"/>
        <v>-14.862552754648107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28771</v>
      </c>
      <c r="E20" s="73">
        <v>15434</v>
      </c>
      <c r="F20" s="12">
        <f t="shared" si="0"/>
        <v>-46.355705397796392</v>
      </c>
      <c r="G20" s="1"/>
      <c r="H20" s="1"/>
      <c r="I20" s="1"/>
    </row>
    <row r="21" spans="1:9" x14ac:dyDescent="0.25">
      <c r="A21" s="9" t="s">
        <v>38</v>
      </c>
      <c r="B21" s="18">
        <v>2536</v>
      </c>
      <c r="C21" s="18">
        <v>2499</v>
      </c>
      <c r="D21" s="18">
        <v>49038</v>
      </c>
      <c r="E21" s="72">
        <v>44601</v>
      </c>
      <c r="F21" s="10">
        <f t="shared" si="0"/>
        <v>-9.0480851584485436</v>
      </c>
      <c r="G21" s="1"/>
      <c r="H21" s="1"/>
      <c r="I21" s="1"/>
    </row>
    <row r="22" spans="1:9" x14ac:dyDescent="0.25">
      <c r="A22" s="11" t="s">
        <v>59</v>
      </c>
      <c r="B22" s="19">
        <v>323115</v>
      </c>
      <c r="C22" s="19">
        <v>384392</v>
      </c>
      <c r="D22" s="19">
        <v>2704456</v>
      </c>
      <c r="E22" s="73">
        <v>3001046</v>
      </c>
      <c r="F22" s="12">
        <f t="shared" si="0"/>
        <v>10.966715672209119</v>
      </c>
      <c r="G22" s="1"/>
      <c r="H22" s="1"/>
      <c r="I22" s="1"/>
    </row>
    <row r="23" spans="1:9" x14ac:dyDescent="0.25">
      <c r="A23" s="9" t="s">
        <v>146</v>
      </c>
      <c r="B23" s="18">
        <v>55425</v>
      </c>
      <c r="C23" s="18">
        <v>48983</v>
      </c>
      <c r="D23" s="18">
        <v>873866</v>
      </c>
      <c r="E23" s="72">
        <v>889024</v>
      </c>
      <c r="F23" s="10">
        <f t="shared" si="0"/>
        <v>1.7345908869323239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19">
        <v>0</v>
      </c>
      <c r="E24" s="73">
        <v>0</v>
      </c>
      <c r="F24" s="16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64979</v>
      </c>
      <c r="C25" s="18">
        <v>64881</v>
      </c>
      <c r="D25" s="18">
        <v>828659</v>
      </c>
      <c r="E25" s="72">
        <v>842983</v>
      </c>
      <c r="F25" s="10">
        <f t="shared" si="0"/>
        <v>1.7285759280958786</v>
      </c>
      <c r="G25" s="1"/>
      <c r="H25" s="1"/>
      <c r="I25" s="1"/>
    </row>
    <row r="26" spans="1:9" x14ac:dyDescent="0.25">
      <c r="A26" s="11" t="s">
        <v>40</v>
      </c>
      <c r="B26" s="19">
        <v>9621</v>
      </c>
      <c r="C26" s="19">
        <v>13307</v>
      </c>
      <c r="D26" s="19">
        <v>263183</v>
      </c>
      <c r="E26" s="73">
        <v>242393</v>
      </c>
      <c r="F26" s="12">
        <f t="shared" si="0"/>
        <v>-7.8994463928141272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1371</v>
      </c>
      <c r="E27" s="72">
        <v>205</v>
      </c>
      <c r="F27" s="17">
        <f t="shared" si="0"/>
        <v>-85.047410649161193</v>
      </c>
      <c r="G27" s="1"/>
      <c r="H27" s="1"/>
      <c r="I27" s="1"/>
    </row>
    <row r="28" spans="1:9" x14ac:dyDescent="0.25">
      <c r="A28" s="11" t="s">
        <v>42</v>
      </c>
      <c r="B28" s="19">
        <v>564646</v>
      </c>
      <c r="C28" s="19">
        <v>623856</v>
      </c>
      <c r="D28" s="19">
        <v>6084062</v>
      </c>
      <c r="E28" s="73">
        <v>6305604</v>
      </c>
      <c r="F28" s="12">
        <f t="shared" si="0"/>
        <v>3.6413501374575077</v>
      </c>
      <c r="G28" s="1"/>
      <c r="H28" s="1"/>
      <c r="I28" s="1"/>
    </row>
    <row r="29" spans="1:9" x14ac:dyDescent="0.25">
      <c r="A29" s="9" t="s">
        <v>43</v>
      </c>
      <c r="B29" s="18">
        <v>8668</v>
      </c>
      <c r="C29" s="18">
        <v>7401</v>
      </c>
      <c r="D29" s="18">
        <v>252622</v>
      </c>
      <c r="E29" s="72">
        <v>235625</v>
      </c>
      <c r="F29" s="10">
        <f t="shared" si="0"/>
        <v>-6.7282342788830789</v>
      </c>
      <c r="G29" s="1"/>
      <c r="H29" s="1"/>
      <c r="I29" s="1"/>
    </row>
    <row r="30" spans="1:9" x14ac:dyDescent="0.25">
      <c r="A30" s="11" t="s">
        <v>44</v>
      </c>
      <c r="B30" s="19">
        <v>522</v>
      </c>
      <c r="C30" s="19">
        <v>579</v>
      </c>
      <c r="D30" s="19">
        <v>15813</v>
      </c>
      <c r="E30" s="73">
        <v>20518</v>
      </c>
      <c r="F30" s="12">
        <f t="shared" si="0"/>
        <v>29.753999873521792</v>
      </c>
      <c r="G30" s="1"/>
      <c r="H30" s="1"/>
      <c r="I30" s="1"/>
    </row>
    <row r="31" spans="1:9" x14ac:dyDescent="0.25">
      <c r="A31" s="9" t="s">
        <v>45</v>
      </c>
      <c r="B31" s="18">
        <v>0</v>
      </c>
      <c r="C31" s="18">
        <v>0</v>
      </c>
      <c r="D31" s="18">
        <v>98141</v>
      </c>
      <c r="E31" s="72">
        <v>128089</v>
      </c>
      <c r="F31" s="10">
        <f t="shared" si="0"/>
        <v>30.515279037303458</v>
      </c>
      <c r="G31" s="1"/>
      <c r="H31" s="1"/>
      <c r="I31" s="1"/>
    </row>
    <row r="32" spans="1:9" x14ac:dyDescent="0.25">
      <c r="A32" s="11" t="s">
        <v>46</v>
      </c>
      <c r="B32" s="19">
        <v>67278</v>
      </c>
      <c r="C32" s="19">
        <v>59681</v>
      </c>
      <c r="D32" s="19">
        <v>1071963</v>
      </c>
      <c r="E32" s="73">
        <v>1112727</v>
      </c>
      <c r="F32" s="12">
        <f t="shared" si="0"/>
        <v>3.8027431916959813</v>
      </c>
      <c r="G32" s="1"/>
      <c r="H32" s="1"/>
      <c r="I32" s="1"/>
    </row>
    <row r="33" spans="1:9" x14ac:dyDescent="0.25">
      <c r="A33" s="9" t="s">
        <v>47</v>
      </c>
      <c r="B33" s="18">
        <v>3899</v>
      </c>
      <c r="C33" s="18">
        <v>1877</v>
      </c>
      <c r="D33" s="18">
        <v>158449</v>
      </c>
      <c r="E33" s="72">
        <v>141704</v>
      </c>
      <c r="F33" s="10">
        <f t="shared" si="0"/>
        <v>-10.568069221011172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0</v>
      </c>
      <c r="D34" s="19">
        <v>1158</v>
      </c>
      <c r="E34" s="73">
        <v>890</v>
      </c>
      <c r="F34" s="12">
        <f t="shared" si="0"/>
        <v>-23.143350604490507</v>
      </c>
      <c r="G34" s="1"/>
      <c r="H34" s="1"/>
      <c r="I34" s="1"/>
    </row>
    <row r="35" spans="1:9" x14ac:dyDescent="0.25">
      <c r="A35" s="13" t="s">
        <v>48</v>
      </c>
      <c r="B35" s="14">
        <f>SUM(B7:B34)</f>
        <v>2229352</v>
      </c>
      <c r="C35" s="14">
        <f t="shared" ref="C35:E35" si="1">SUM(C7:C34)</f>
        <v>2305879</v>
      </c>
      <c r="D35" s="14">
        <f t="shared" si="1"/>
        <v>36100685</v>
      </c>
      <c r="E35" s="14">
        <f t="shared" si="1"/>
        <v>37607449</v>
      </c>
      <c r="F35" s="15">
        <f t="shared" ref="F35" si="2">((E35*100)/D35)-100</f>
        <v>4.173782298036727</v>
      </c>
      <c r="G35" s="1"/>
      <c r="H35" s="1"/>
      <c r="I35" s="1"/>
    </row>
    <row r="36" spans="1:9" x14ac:dyDescent="0.25">
      <c r="A36" s="47" t="s">
        <v>106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160256</v>
      </c>
      <c r="C39" s="25">
        <f t="shared" si="4"/>
        <v>178965</v>
      </c>
      <c r="D39" s="25">
        <f>_xlfn.RANK.EQ(B39,$B$39:$B$66)+COUNTIF($B$39:$B$66,B39)-1</f>
        <v>17</v>
      </c>
      <c r="E39" s="24" t="str">
        <f t="shared" ref="E39:E66" si="6">INDEX($A$39:$B$66,MATCH(ROW()-38,$D$39:$D$66,0),1)</f>
        <v>BALEARES</v>
      </c>
      <c r="F39" s="24">
        <f>LOOKUP(E39,$A$39:$A$66,$B$39:$B$66)</f>
        <v>9524740</v>
      </c>
      <c r="G39" s="24">
        <f>LOOKUP(E39,$A$39:$A$66,$C$39:$C$66)</f>
        <v>8942434</v>
      </c>
    </row>
    <row r="40" spans="1:9" x14ac:dyDescent="0.25">
      <c r="A40" s="24" t="str">
        <f t="shared" si="5"/>
        <v>ALICANTE</v>
      </c>
      <c r="B40" s="25">
        <f t="shared" si="3"/>
        <v>206457</v>
      </c>
      <c r="C40" s="25">
        <f t="shared" si="4"/>
        <v>227297</v>
      </c>
      <c r="D40" s="25">
        <f t="shared" ref="D40:D66" si="7">_xlfn.RANK.EQ(B40,$B$39:$B$66)+COUNTIF($B$39:$B$66,B40)-1</f>
        <v>15</v>
      </c>
      <c r="E40" s="24" t="str">
        <f t="shared" si="6"/>
        <v>SANTA CRUZ DE TENERIFE</v>
      </c>
      <c r="F40" s="24">
        <f t="shared" ref="F40:F55" si="8">LOOKUP(E40,$A$39:$A$66,$B$39:$B$66)</f>
        <v>6305604</v>
      </c>
      <c r="G40" s="24">
        <f t="shared" ref="G40:G66" si="9">LOOKUP(E40,$A$39:$A$66,$C$39:$C$66)</f>
        <v>6084062</v>
      </c>
    </row>
    <row r="41" spans="1:9" x14ac:dyDescent="0.25">
      <c r="A41" s="24" t="str">
        <f t="shared" si="5"/>
        <v>ALMERÍA</v>
      </c>
      <c r="B41" s="25">
        <f t="shared" si="3"/>
        <v>958384</v>
      </c>
      <c r="C41" s="25">
        <f t="shared" si="4"/>
        <v>963907</v>
      </c>
      <c r="D41" s="25">
        <f t="shared" si="7"/>
        <v>8</v>
      </c>
      <c r="E41" s="24" t="str">
        <f t="shared" si="6"/>
        <v>BAHÍA DE ALGECIRAS</v>
      </c>
      <c r="F41" s="24">
        <f t="shared" si="8"/>
        <v>6102657</v>
      </c>
      <c r="G41" s="24">
        <f t="shared" si="9"/>
        <v>5952840</v>
      </c>
    </row>
    <row r="42" spans="1:9" x14ac:dyDescent="0.25">
      <c r="A42" s="24" t="str">
        <f t="shared" si="5"/>
        <v>AVILÉS</v>
      </c>
      <c r="B42" s="25">
        <f t="shared" si="3"/>
        <v>4544</v>
      </c>
      <c r="C42" s="25">
        <f t="shared" si="4"/>
        <v>1986</v>
      </c>
      <c r="D42" s="25">
        <f t="shared" si="7"/>
        <v>25</v>
      </c>
      <c r="E42" s="24" t="str">
        <f t="shared" si="6"/>
        <v>BARCELONA</v>
      </c>
      <c r="F42" s="24">
        <f t="shared" si="8"/>
        <v>4628562</v>
      </c>
      <c r="G42" s="24">
        <f t="shared" si="9"/>
        <v>4493646</v>
      </c>
    </row>
    <row r="43" spans="1:9" x14ac:dyDescent="0.25">
      <c r="A43" s="24" t="str">
        <f t="shared" si="5"/>
        <v>BAHÍA DE ALGECIRAS</v>
      </c>
      <c r="B43" s="25">
        <f t="shared" si="3"/>
        <v>6102657</v>
      </c>
      <c r="C43" s="25">
        <f t="shared" si="4"/>
        <v>5952840</v>
      </c>
      <c r="D43" s="25">
        <f t="shared" si="7"/>
        <v>3</v>
      </c>
      <c r="E43" s="24" t="str">
        <f t="shared" si="6"/>
        <v>LAS PALMAS</v>
      </c>
      <c r="F43" s="24">
        <f t="shared" si="8"/>
        <v>3001046</v>
      </c>
      <c r="G43" s="24">
        <f t="shared" si="9"/>
        <v>2704456</v>
      </c>
    </row>
    <row r="44" spans="1:9" x14ac:dyDescent="0.25">
      <c r="A44" s="24" t="str">
        <f t="shared" si="5"/>
        <v>BAHÍA DE CÁDIZ</v>
      </c>
      <c r="B44" s="25">
        <f t="shared" si="3"/>
        <v>499710</v>
      </c>
      <c r="C44" s="25">
        <f t="shared" si="4"/>
        <v>447545</v>
      </c>
      <c r="D44" s="25">
        <f t="shared" si="7"/>
        <v>11</v>
      </c>
      <c r="E44" s="24" t="str">
        <f t="shared" si="6"/>
        <v>CEUTA</v>
      </c>
      <c r="F44" s="24">
        <f t="shared" si="8"/>
        <v>2110304</v>
      </c>
      <c r="G44" s="24">
        <f t="shared" si="9"/>
        <v>2012467</v>
      </c>
    </row>
    <row r="45" spans="1:9" x14ac:dyDescent="0.25">
      <c r="A45" s="24" t="str">
        <f t="shared" si="5"/>
        <v>BALEARES</v>
      </c>
      <c r="B45" s="25">
        <f t="shared" si="3"/>
        <v>9524740</v>
      </c>
      <c r="C45" s="25">
        <f t="shared" si="4"/>
        <v>8942434</v>
      </c>
      <c r="D45" s="25">
        <f t="shared" si="7"/>
        <v>1</v>
      </c>
      <c r="E45" s="24" t="str">
        <f t="shared" si="6"/>
        <v>VALENCIA</v>
      </c>
      <c r="F45" s="24">
        <f t="shared" si="8"/>
        <v>1112727</v>
      </c>
      <c r="G45" s="24">
        <f t="shared" si="9"/>
        <v>1071963</v>
      </c>
    </row>
    <row r="46" spans="1:9" x14ac:dyDescent="0.25">
      <c r="A46" s="24" t="str">
        <f t="shared" si="5"/>
        <v>BARCELONA</v>
      </c>
      <c r="B46" s="25">
        <f t="shared" si="3"/>
        <v>4628562</v>
      </c>
      <c r="C46" s="25">
        <f t="shared" si="4"/>
        <v>4493646</v>
      </c>
      <c r="D46" s="25">
        <f t="shared" si="7"/>
        <v>4</v>
      </c>
      <c r="E46" s="24" t="str">
        <f t="shared" si="6"/>
        <v>ALMERÍA</v>
      </c>
      <c r="F46" s="24">
        <f t="shared" si="8"/>
        <v>958384</v>
      </c>
      <c r="G46" s="24">
        <f t="shared" si="9"/>
        <v>963907</v>
      </c>
    </row>
    <row r="47" spans="1:9" x14ac:dyDescent="0.25">
      <c r="A47" s="24" t="str">
        <f t="shared" si="5"/>
        <v>BILBAO</v>
      </c>
      <c r="B47" s="25">
        <f t="shared" si="3"/>
        <v>160544</v>
      </c>
      <c r="C47" s="25">
        <f t="shared" si="4"/>
        <v>200631</v>
      </c>
      <c r="D47" s="25">
        <f t="shared" si="7"/>
        <v>16</v>
      </c>
      <c r="E47" s="24" t="str">
        <f t="shared" si="6"/>
        <v>MÁLAGA</v>
      </c>
      <c r="F47" s="24">
        <f t="shared" si="8"/>
        <v>889024</v>
      </c>
      <c r="G47" s="24">
        <f t="shared" si="9"/>
        <v>873866</v>
      </c>
    </row>
    <row r="48" spans="1:9" x14ac:dyDescent="0.25">
      <c r="A48" s="24" t="str">
        <f t="shared" si="5"/>
        <v>CARTAGENA</v>
      </c>
      <c r="B48" s="25">
        <f t="shared" si="3"/>
        <v>250058</v>
      </c>
      <c r="C48" s="25">
        <f t="shared" si="4"/>
        <v>229313</v>
      </c>
      <c r="D48" s="25">
        <f t="shared" si="7"/>
        <v>12</v>
      </c>
      <c r="E48" s="24" t="str">
        <f t="shared" si="6"/>
        <v>MELILLA</v>
      </c>
      <c r="F48" s="24">
        <f t="shared" si="8"/>
        <v>842983</v>
      </c>
      <c r="G48" s="24">
        <f t="shared" si="9"/>
        <v>828659</v>
      </c>
    </row>
    <row r="49" spans="1:7" x14ac:dyDescent="0.25">
      <c r="A49" s="24" t="str">
        <f t="shared" si="5"/>
        <v>CASTELLÓN</v>
      </c>
      <c r="B49" s="25">
        <f t="shared" si="3"/>
        <v>5462</v>
      </c>
      <c r="C49" s="25">
        <f t="shared" si="4"/>
        <v>568</v>
      </c>
      <c r="D49" s="25">
        <f t="shared" si="7"/>
        <v>24</v>
      </c>
      <c r="E49" s="24" t="str">
        <f t="shared" si="6"/>
        <v>BAHÍA DE CÁDIZ</v>
      </c>
      <c r="F49" s="24">
        <f t="shared" si="8"/>
        <v>499710</v>
      </c>
      <c r="G49" s="24">
        <f t="shared" si="9"/>
        <v>447545</v>
      </c>
    </row>
    <row r="50" spans="1:7" x14ac:dyDescent="0.25">
      <c r="A50" s="24" t="str">
        <f t="shared" si="5"/>
        <v>CEUTA</v>
      </c>
      <c r="B50" s="25">
        <f t="shared" si="3"/>
        <v>2110304</v>
      </c>
      <c r="C50" s="25">
        <f t="shared" si="4"/>
        <v>2012467</v>
      </c>
      <c r="D50" s="25">
        <f t="shared" si="7"/>
        <v>6</v>
      </c>
      <c r="E50" s="24" t="str">
        <f t="shared" si="6"/>
        <v>CARTAGENA</v>
      </c>
      <c r="F50" s="24">
        <f t="shared" si="8"/>
        <v>250058</v>
      </c>
      <c r="G50" s="24">
        <f t="shared" si="9"/>
        <v>229313</v>
      </c>
    </row>
    <row r="51" spans="1:7" x14ac:dyDescent="0.25">
      <c r="A51" s="24" t="str">
        <f t="shared" si="5"/>
        <v>FERROL-SAN CIBRAO</v>
      </c>
      <c r="B51" s="25">
        <f t="shared" si="3"/>
        <v>14928</v>
      </c>
      <c r="C51" s="25">
        <f t="shared" si="4"/>
        <v>17534</v>
      </c>
      <c r="D51" s="25">
        <f t="shared" si="7"/>
        <v>23</v>
      </c>
      <c r="E51" s="24" t="str">
        <f t="shared" si="6"/>
        <v>MOTRIL</v>
      </c>
      <c r="F51" s="24">
        <f t="shared" si="8"/>
        <v>242393</v>
      </c>
      <c r="G51" s="24">
        <f t="shared" si="9"/>
        <v>263183</v>
      </c>
    </row>
    <row r="52" spans="1:7" x14ac:dyDescent="0.25">
      <c r="A52" s="24" t="str">
        <f t="shared" si="5"/>
        <v>GIJÓN</v>
      </c>
      <c r="B52" s="25">
        <f t="shared" si="3"/>
        <v>15434</v>
      </c>
      <c r="C52" s="25">
        <f t="shared" si="4"/>
        <v>28771</v>
      </c>
      <c r="D52" s="25">
        <f t="shared" si="7"/>
        <v>22</v>
      </c>
      <c r="E52" s="24" t="str">
        <f t="shared" si="6"/>
        <v>SANTANDER</v>
      </c>
      <c r="F52" s="24">
        <f t="shared" si="8"/>
        <v>235625</v>
      </c>
      <c r="G52" s="24">
        <f t="shared" si="9"/>
        <v>252622</v>
      </c>
    </row>
    <row r="53" spans="1:7" x14ac:dyDescent="0.25">
      <c r="A53" s="24" t="str">
        <f t="shared" si="5"/>
        <v>HUELVA</v>
      </c>
      <c r="B53" s="25">
        <f t="shared" si="3"/>
        <v>44601</v>
      </c>
      <c r="C53" s="25">
        <f t="shared" si="4"/>
        <v>49038</v>
      </c>
      <c r="D53" s="25">
        <f t="shared" si="7"/>
        <v>20</v>
      </c>
      <c r="E53" s="24" t="str">
        <f t="shared" si="6"/>
        <v>ALICANTE</v>
      </c>
      <c r="F53" s="24">
        <f t="shared" si="8"/>
        <v>206457</v>
      </c>
      <c r="G53" s="24">
        <f t="shared" si="9"/>
        <v>227297</v>
      </c>
    </row>
    <row r="54" spans="1:7" x14ac:dyDescent="0.25">
      <c r="A54" s="24" t="str">
        <f t="shared" si="5"/>
        <v>LAS PALMAS</v>
      </c>
      <c r="B54" s="25">
        <f t="shared" si="3"/>
        <v>3001046</v>
      </c>
      <c r="C54" s="25">
        <f t="shared" si="4"/>
        <v>2704456</v>
      </c>
      <c r="D54" s="25">
        <f t="shared" si="7"/>
        <v>5</v>
      </c>
      <c r="E54" s="24" t="str">
        <f t="shared" si="6"/>
        <v>BILBAO</v>
      </c>
      <c r="F54" s="24">
        <f t="shared" si="8"/>
        <v>160544</v>
      </c>
      <c r="G54" s="24">
        <f t="shared" si="9"/>
        <v>200631</v>
      </c>
    </row>
    <row r="55" spans="1:7" x14ac:dyDescent="0.25">
      <c r="A55" s="24" t="str">
        <f t="shared" si="5"/>
        <v>MÁLAGA</v>
      </c>
      <c r="B55" s="25">
        <f t="shared" si="3"/>
        <v>889024</v>
      </c>
      <c r="C55" s="25">
        <f t="shared" si="4"/>
        <v>873866</v>
      </c>
      <c r="D55" s="25">
        <f t="shared" si="7"/>
        <v>9</v>
      </c>
      <c r="E55" s="24" t="str">
        <f t="shared" si="6"/>
        <v>A CORUÑA</v>
      </c>
      <c r="F55" s="24">
        <f t="shared" si="8"/>
        <v>160256</v>
      </c>
      <c r="G55" s="24">
        <f t="shared" si="9"/>
        <v>178965</v>
      </c>
    </row>
    <row r="56" spans="1:7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VIGO</v>
      </c>
      <c r="F56" s="24">
        <f t="shared" ref="F56:F66" si="10">LOOKUP(E56,$A$39:$A$66,$B$39:$B$66)</f>
        <v>141704</v>
      </c>
      <c r="G56" s="24">
        <f t="shared" si="9"/>
        <v>158449</v>
      </c>
    </row>
    <row r="57" spans="1:7" x14ac:dyDescent="0.25">
      <c r="A57" s="24" t="str">
        <f t="shared" si="5"/>
        <v>MELILLA</v>
      </c>
      <c r="B57" s="25">
        <f t="shared" si="3"/>
        <v>842983</v>
      </c>
      <c r="C57" s="25">
        <f t="shared" si="4"/>
        <v>828659</v>
      </c>
      <c r="D57" s="25">
        <f t="shared" si="7"/>
        <v>10</v>
      </c>
      <c r="E57" s="24" t="str">
        <f t="shared" si="6"/>
        <v>TARRAGONA</v>
      </c>
      <c r="F57" s="24">
        <f t="shared" si="10"/>
        <v>128089</v>
      </c>
      <c r="G57" s="24">
        <f t="shared" si="9"/>
        <v>98141</v>
      </c>
    </row>
    <row r="58" spans="1:7" x14ac:dyDescent="0.25">
      <c r="A58" s="24" t="str">
        <f t="shared" si="5"/>
        <v>MOTRIL</v>
      </c>
      <c r="B58" s="25">
        <f t="shared" si="3"/>
        <v>242393</v>
      </c>
      <c r="C58" s="25">
        <f t="shared" si="4"/>
        <v>263183</v>
      </c>
      <c r="D58" s="25">
        <f t="shared" si="7"/>
        <v>13</v>
      </c>
      <c r="E58" s="24" t="str">
        <f t="shared" si="6"/>
        <v>HUELVA</v>
      </c>
      <c r="F58" s="24">
        <f t="shared" si="10"/>
        <v>44601</v>
      </c>
      <c r="G58" s="24">
        <f t="shared" si="9"/>
        <v>49038</v>
      </c>
    </row>
    <row r="59" spans="1:7" x14ac:dyDescent="0.25">
      <c r="A59" s="24" t="str">
        <f t="shared" si="5"/>
        <v>PASAIA</v>
      </c>
      <c r="B59" s="25">
        <f t="shared" si="3"/>
        <v>205</v>
      </c>
      <c r="C59" s="25">
        <f t="shared" si="4"/>
        <v>1371</v>
      </c>
      <c r="D59" s="25">
        <f t="shared" si="7"/>
        <v>27</v>
      </c>
      <c r="E59" s="24" t="str">
        <f t="shared" si="6"/>
        <v>SEVILLA</v>
      </c>
      <c r="F59" s="24">
        <f t="shared" si="10"/>
        <v>20518</v>
      </c>
      <c r="G59" s="24">
        <f t="shared" si="9"/>
        <v>15813</v>
      </c>
    </row>
    <row r="60" spans="1:7" x14ac:dyDescent="0.25">
      <c r="A60" s="24" t="str">
        <f t="shared" si="5"/>
        <v>SANTA CRUZ DE TENERIFE</v>
      </c>
      <c r="B60" s="25">
        <f t="shared" si="3"/>
        <v>6305604</v>
      </c>
      <c r="C60" s="25">
        <f t="shared" si="4"/>
        <v>6084062</v>
      </c>
      <c r="D60" s="25">
        <f t="shared" si="7"/>
        <v>2</v>
      </c>
      <c r="E60" s="24" t="str">
        <f t="shared" si="6"/>
        <v>GIJÓN</v>
      </c>
      <c r="F60" s="24">
        <f t="shared" si="10"/>
        <v>15434</v>
      </c>
      <c r="G60" s="24">
        <f t="shared" si="9"/>
        <v>28771</v>
      </c>
    </row>
    <row r="61" spans="1:7" x14ac:dyDescent="0.25">
      <c r="A61" s="24" t="str">
        <f t="shared" si="5"/>
        <v>SANTANDER</v>
      </c>
      <c r="B61" s="25">
        <f t="shared" si="3"/>
        <v>235625</v>
      </c>
      <c r="C61" s="25">
        <f t="shared" si="4"/>
        <v>252622</v>
      </c>
      <c r="D61" s="25">
        <f t="shared" si="7"/>
        <v>14</v>
      </c>
      <c r="E61" s="24" t="str">
        <f t="shared" si="6"/>
        <v>FERROL-SAN CIBRAO</v>
      </c>
      <c r="F61" s="24">
        <f t="shared" si="10"/>
        <v>14928</v>
      </c>
      <c r="G61" s="24">
        <f t="shared" si="9"/>
        <v>17534</v>
      </c>
    </row>
    <row r="62" spans="1:7" x14ac:dyDescent="0.25">
      <c r="A62" s="24" t="str">
        <f t="shared" si="5"/>
        <v>SEVILLA</v>
      </c>
      <c r="B62" s="25">
        <f t="shared" si="3"/>
        <v>20518</v>
      </c>
      <c r="C62" s="25">
        <f t="shared" si="4"/>
        <v>15813</v>
      </c>
      <c r="D62" s="25">
        <f t="shared" si="7"/>
        <v>21</v>
      </c>
      <c r="E62" s="24" t="str">
        <f t="shared" si="6"/>
        <v>CASTELLÓN</v>
      </c>
      <c r="F62" s="24">
        <f t="shared" si="10"/>
        <v>5462</v>
      </c>
      <c r="G62" s="24">
        <f t="shared" si="9"/>
        <v>568</v>
      </c>
    </row>
    <row r="63" spans="1:7" x14ac:dyDescent="0.25">
      <c r="A63" s="24" t="str">
        <f t="shared" si="5"/>
        <v>TARRAGONA</v>
      </c>
      <c r="B63" s="25">
        <f t="shared" si="3"/>
        <v>128089</v>
      </c>
      <c r="C63" s="25">
        <f t="shared" si="4"/>
        <v>98141</v>
      </c>
      <c r="D63" s="25">
        <f t="shared" si="7"/>
        <v>19</v>
      </c>
      <c r="E63" s="24" t="str">
        <f t="shared" si="6"/>
        <v>AVILÉS</v>
      </c>
      <c r="F63" s="24">
        <f t="shared" si="10"/>
        <v>4544</v>
      </c>
      <c r="G63" s="24">
        <f t="shared" si="9"/>
        <v>1986</v>
      </c>
    </row>
    <row r="64" spans="1:7" x14ac:dyDescent="0.25">
      <c r="A64" s="24" t="str">
        <f t="shared" si="5"/>
        <v>VALENCIA</v>
      </c>
      <c r="B64" s="25">
        <f t="shared" si="3"/>
        <v>1112727</v>
      </c>
      <c r="C64" s="25">
        <f t="shared" si="4"/>
        <v>1071963</v>
      </c>
      <c r="D64" s="25">
        <f t="shared" si="7"/>
        <v>7</v>
      </c>
      <c r="E64" s="24" t="str">
        <f t="shared" si="6"/>
        <v>VILAGARCÍA</v>
      </c>
      <c r="F64" s="24">
        <f t="shared" si="10"/>
        <v>890</v>
      </c>
      <c r="G64" s="24">
        <f t="shared" si="9"/>
        <v>1158</v>
      </c>
    </row>
    <row r="65" spans="1:7" x14ac:dyDescent="0.25">
      <c r="A65" s="24" t="str">
        <f t="shared" si="5"/>
        <v>VIGO</v>
      </c>
      <c r="B65" s="25">
        <f t="shared" si="3"/>
        <v>141704</v>
      </c>
      <c r="C65" s="25">
        <f t="shared" si="4"/>
        <v>158449</v>
      </c>
      <c r="D65" s="25">
        <f t="shared" si="7"/>
        <v>18</v>
      </c>
      <c r="E65" s="24" t="str">
        <f t="shared" si="6"/>
        <v>PASAIA</v>
      </c>
      <c r="F65" s="24">
        <f t="shared" si="10"/>
        <v>205</v>
      </c>
      <c r="G65" s="24">
        <f t="shared" si="9"/>
        <v>1371</v>
      </c>
    </row>
    <row r="66" spans="1:7" x14ac:dyDescent="0.25">
      <c r="A66" s="24" t="str">
        <f t="shared" si="5"/>
        <v>VILAGARCÍA</v>
      </c>
      <c r="B66" s="25">
        <f t="shared" si="3"/>
        <v>890</v>
      </c>
      <c r="C66" s="25">
        <f t="shared" si="4"/>
        <v>1158</v>
      </c>
      <c r="D66" s="25">
        <f t="shared" si="7"/>
        <v>26</v>
      </c>
      <c r="E66" s="24" t="str">
        <f t="shared" si="6"/>
        <v>MARÍN Y RÍA DE PONTEVEDRA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/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3002</v>
      </c>
      <c r="C7" s="18">
        <v>0</v>
      </c>
      <c r="D7" s="18">
        <v>178965</v>
      </c>
      <c r="E7" s="72">
        <v>160256</v>
      </c>
      <c r="F7" s="10">
        <f>((E7*100)/D7)-100</f>
        <v>-10.453999385354678</v>
      </c>
      <c r="G7" s="1"/>
      <c r="H7" s="1"/>
      <c r="I7" s="1"/>
    </row>
    <row r="8" spans="1:12" x14ac:dyDescent="0.25">
      <c r="A8" s="11" t="s">
        <v>31</v>
      </c>
      <c r="B8" s="19">
        <v>7514</v>
      </c>
      <c r="C8" s="19">
        <v>0</v>
      </c>
      <c r="D8" s="19">
        <v>100752</v>
      </c>
      <c r="E8" s="73">
        <v>63088</v>
      </c>
      <c r="F8" s="12">
        <f t="shared" ref="F8:F34" si="0">((E8*100)/D8)-100</f>
        <v>-37.382880736858823</v>
      </c>
      <c r="G8" s="1"/>
      <c r="H8" s="1"/>
      <c r="I8" s="1"/>
    </row>
    <row r="9" spans="1:12" x14ac:dyDescent="0.25">
      <c r="A9" s="9" t="s">
        <v>139</v>
      </c>
      <c r="B9" s="18">
        <v>581</v>
      </c>
      <c r="C9" s="18">
        <v>0</v>
      </c>
      <c r="D9" s="18">
        <v>29384</v>
      </c>
      <c r="E9" s="72">
        <v>7177</v>
      </c>
      <c r="F9" s="10">
        <f t="shared" si="0"/>
        <v>-75.575142934930568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1986</v>
      </c>
      <c r="E10" s="73">
        <v>4544</v>
      </c>
      <c r="F10" s="16">
        <f t="shared" si="0"/>
        <v>128.80161127895266</v>
      </c>
      <c r="G10" s="1"/>
      <c r="H10" s="1"/>
      <c r="I10" s="1"/>
    </row>
    <row r="11" spans="1:12" x14ac:dyDescent="0.25">
      <c r="A11" s="9" t="s">
        <v>142</v>
      </c>
      <c r="B11" s="18">
        <v>0</v>
      </c>
      <c r="C11" s="18">
        <v>0</v>
      </c>
      <c r="D11" s="18">
        <v>0</v>
      </c>
      <c r="E11" s="72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143</v>
      </c>
      <c r="B12" s="19">
        <v>24942</v>
      </c>
      <c r="C12" s="19">
        <v>25182</v>
      </c>
      <c r="D12" s="19">
        <v>424900</v>
      </c>
      <c r="E12" s="73">
        <v>477392</v>
      </c>
      <c r="F12" s="12">
        <f t="shared" si="0"/>
        <v>12.353965638973875</v>
      </c>
      <c r="G12" s="1"/>
      <c r="H12" s="1"/>
      <c r="I12" s="1"/>
    </row>
    <row r="13" spans="1:12" x14ac:dyDescent="0.25">
      <c r="A13" s="9" t="s">
        <v>32</v>
      </c>
      <c r="B13" s="18">
        <v>49517</v>
      </c>
      <c r="C13" s="18">
        <v>63416</v>
      </c>
      <c r="D13" s="18">
        <v>2430149</v>
      </c>
      <c r="E13" s="72">
        <v>2663692</v>
      </c>
      <c r="F13" s="10">
        <f t="shared" si="0"/>
        <v>9.6102337757890552</v>
      </c>
      <c r="G13" s="1"/>
      <c r="H13" s="1"/>
      <c r="I13" s="1"/>
    </row>
    <row r="14" spans="1:12" x14ac:dyDescent="0.25">
      <c r="A14" s="11" t="s">
        <v>33</v>
      </c>
      <c r="B14" s="19">
        <v>97406</v>
      </c>
      <c r="C14" s="19">
        <v>76042</v>
      </c>
      <c r="D14" s="19">
        <v>3041963</v>
      </c>
      <c r="E14" s="73">
        <v>3137918</v>
      </c>
      <c r="F14" s="12">
        <f t="shared" si="0"/>
        <v>3.1543776173477482</v>
      </c>
      <c r="G14" s="1"/>
      <c r="H14" s="1"/>
      <c r="I14" s="1"/>
    </row>
    <row r="15" spans="1:12" x14ac:dyDescent="0.25">
      <c r="A15" s="9" t="s">
        <v>34</v>
      </c>
      <c r="B15" s="18">
        <v>0</v>
      </c>
      <c r="C15" s="18">
        <v>0</v>
      </c>
      <c r="D15" s="18">
        <v>84157</v>
      </c>
      <c r="E15" s="72">
        <v>55448</v>
      </c>
      <c r="F15" s="10">
        <f t="shared" si="0"/>
        <v>-34.113620970329265</v>
      </c>
      <c r="G15" s="1"/>
      <c r="H15" s="1"/>
      <c r="I15" s="1"/>
    </row>
    <row r="16" spans="1:12" x14ac:dyDescent="0.25">
      <c r="A16" s="11" t="s">
        <v>35</v>
      </c>
      <c r="B16" s="19">
        <v>11664</v>
      </c>
      <c r="C16" s="19">
        <v>9283</v>
      </c>
      <c r="D16" s="19">
        <v>229313</v>
      </c>
      <c r="E16" s="73">
        <v>250058</v>
      </c>
      <c r="F16" s="12">
        <f t="shared" si="0"/>
        <v>9.0465869793688114</v>
      </c>
      <c r="G16" s="1"/>
      <c r="H16" s="1"/>
      <c r="I16" s="1"/>
    </row>
    <row r="17" spans="1:9" x14ac:dyDescent="0.25">
      <c r="A17" s="9" t="s">
        <v>144</v>
      </c>
      <c r="B17" s="18">
        <v>0</v>
      </c>
      <c r="C17" s="18">
        <v>0</v>
      </c>
      <c r="D17" s="18">
        <v>568</v>
      </c>
      <c r="E17" s="72">
        <v>5462</v>
      </c>
      <c r="F17" s="10">
        <f t="shared" si="0"/>
        <v>861.61971830985919</v>
      </c>
      <c r="G17" s="1"/>
      <c r="H17" s="1"/>
      <c r="I17" s="1"/>
    </row>
    <row r="18" spans="1:9" x14ac:dyDescent="0.25">
      <c r="A18" s="11" t="s">
        <v>36</v>
      </c>
      <c r="B18" s="19">
        <v>0</v>
      </c>
      <c r="C18" s="19">
        <v>0</v>
      </c>
      <c r="D18" s="19">
        <v>15861</v>
      </c>
      <c r="E18" s="73">
        <v>9374</v>
      </c>
      <c r="F18" s="12">
        <f t="shared" si="0"/>
        <v>-40.899060588865773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18">
        <v>0</v>
      </c>
      <c r="D19" s="18">
        <v>17534</v>
      </c>
      <c r="E19" s="72">
        <v>14928</v>
      </c>
      <c r="F19" s="10">
        <f t="shared" si="0"/>
        <v>-14.862552754648107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28771</v>
      </c>
      <c r="E20" s="73">
        <v>15434</v>
      </c>
      <c r="F20" s="12">
        <f t="shared" si="0"/>
        <v>-46.355705397796392</v>
      </c>
      <c r="G20" s="1"/>
      <c r="H20" s="1"/>
      <c r="I20" s="1"/>
    </row>
    <row r="21" spans="1:9" x14ac:dyDescent="0.25">
      <c r="A21" s="9" t="s">
        <v>38</v>
      </c>
      <c r="B21" s="18">
        <v>0</v>
      </c>
      <c r="C21" s="18">
        <v>0</v>
      </c>
      <c r="D21" s="18">
        <v>11533</v>
      </c>
      <c r="E21" s="72">
        <v>1357</v>
      </c>
      <c r="F21" s="17">
        <f t="shared" si="0"/>
        <v>-88.233763981617969</v>
      </c>
      <c r="G21" s="1"/>
      <c r="H21" s="1"/>
      <c r="I21" s="1"/>
    </row>
    <row r="22" spans="1:9" x14ac:dyDescent="0.25">
      <c r="A22" s="11" t="s">
        <v>59</v>
      </c>
      <c r="B22" s="19">
        <v>219066</v>
      </c>
      <c r="C22" s="19">
        <v>263104</v>
      </c>
      <c r="D22" s="19">
        <v>1332556</v>
      </c>
      <c r="E22" s="73">
        <v>1486281</v>
      </c>
      <c r="F22" s="12">
        <f t="shared" si="0"/>
        <v>11.536100546618684</v>
      </c>
      <c r="G22" s="1"/>
      <c r="H22" s="1"/>
      <c r="I22" s="1"/>
    </row>
    <row r="23" spans="1:9" x14ac:dyDescent="0.25">
      <c r="A23" s="9" t="s">
        <v>146</v>
      </c>
      <c r="B23" s="18">
        <v>21191</v>
      </c>
      <c r="C23" s="18">
        <v>16051</v>
      </c>
      <c r="D23" s="18">
        <v>507421</v>
      </c>
      <c r="E23" s="72">
        <v>476973</v>
      </c>
      <c r="F23" s="10">
        <f t="shared" si="0"/>
        <v>-6.0005399855347008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19">
        <v>0</v>
      </c>
      <c r="E24" s="73">
        <v>0</v>
      </c>
      <c r="F24" s="16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18">
        <v>0</v>
      </c>
      <c r="D25" s="18">
        <v>368</v>
      </c>
      <c r="E25" s="72">
        <v>631</v>
      </c>
      <c r="F25" s="10">
        <f t="shared" si="0"/>
        <v>71.467391304347814</v>
      </c>
      <c r="G25" s="1"/>
      <c r="H25" s="1"/>
      <c r="I25" s="1"/>
    </row>
    <row r="26" spans="1:9" x14ac:dyDescent="0.25">
      <c r="A26" s="11" t="s">
        <v>40</v>
      </c>
      <c r="B26" s="19">
        <v>0</v>
      </c>
      <c r="C26" s="19">
        <v>0</v>
      </c>
      <c r="D26" s="19">
        <v>5313</v>
      </c>
      <c r="E26" s="73">
        <v>9415</v>
      </c>
      <c r="F26" s="12">
        <f t="shared" si="0"/>
        <v>77.206851119894594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1371</v>
      </c>
      <c r="E27" s="72">
        <v>205</v>
      </c>
      <c r="F27" s="17">
        <f t="shared" si="0"/>
        <v>-85.047410649161193</v>
      </c>
      <c r="G27" s="1"/>
      <c r="H27" s="1"/>
      <c r="I27" s="1"/>
    </row>
    <row r="28" spans="1:9" x14ac:dyDescent="0.25">
      <c r="A28" s="11" t="s">
        <v>42</v>
      </c>
      <c r="B28" s="19">
        <v>153803</v>
      </c>
      <c r="C28" s="19">
        <v>193312</v>
      </c>
      <c r="D28" s="19">
        <v>1020128</v>
      </c>
      <c r="E28" s="73">
        <v>1067440</v>
      </c>
      <c r="F28" s="12">
        <f t="shared" si="0"/>
        <v>4.6378493679224562</v>
      </c>
      <c r="G28" s="1"/>
      <c r="H28" s="1"/>
      <c r="I28" s="1"/>
    </row>
    <row r="29" spans="1:9" x14ac:dyDescent="0.25">
      <c r="A29" s="9" t="s">
        <v>43</v>
      </c>
      <c r="B29" s="18">
        <v>2</v>
      </c>
      <c r="C29" s="18">
        <v>604</v>
      </c>
      <c r="D29" s="18">
        <v>12307</v>
      </c>
      <c r="E29" s="72">
        <v>30691</v>
      </c>
      <c r="F29" s="10">
        <f t="shared" si="0"/>
        <v>149.37840253514261</v>
      </c>
      <c r="G29" s="1"/>
      <c r="H29" s="1"/>
      <c r="I29" s="1"/>
    </row>
    <row r="30" spans="1:9" x14ac:dyDescent="0.25">
      <c r="A30" s="11" t="s">
        <v>44</v>
      </c>
      <c r="B30" s="19">
        <v>522</v>
      </c>
      <c r="C30" s="19">
        <v>579</v>
      </c>
      <c r="D30" s="19">
        <v>15813</v>
      </c>
      <c r="E30" s="73">
        <v>20518</v>
      </c>
      <c r="F30" s="12">
        <f t="shared" si="0"/>
        <v>29.753999873521792</v>
      </c>
      <c r="G30" s="1"/>
      <c r="H30" s="1"/>
      <c r="I30" s="1"/>
    </row>
    <row r="31" spans="1:9" x14ac:dyDescent="0.25">
      <c r="A31" s="9" t="s">
        <v>45</v>
      </c>
      <c r="B31" s="18">
        <v>0</v>
      </c>
      <c r="C31" s="18">
        <v>0</v>
      </c>
      <c r="D31" s="18">
        <v>98141</v>
      </c>
      <c r="E31" s="72">
        <v>128089</v>
      </c>
      <c r="F31" s="10">
        <f t="shared" si="0"/>
        <v>30.515279037303458</v>
      </c>
      <c r="G31" s="1"/>
      <c r="H31" s="1"/>
      <c r="I31" s="1"/>
    </row>
    <row r="32" spans="1:9" x14ac:dyDescent="0.25">
      <c r="A32" s="11" t="s">
        <v>46</v>
      </c>
      <c r="B32" s="19">
        <v>17429</v>
      </c>
      <c r="C32" s="19">
        <v>7382</v>
      </c>
      <c r="D32" s="19">
        <v>421518</v>
      </c>
      <c r="E32" s="73">
        <v>435616</v>
      </c>
      <c r="F32" s="12">
        <f t="shared" si="0"/>
        <v>3.3445784047181917</v>
      </c>
      <c r="G32" s="1"/>
      <c r="H32" s="1"/>
      <c r="I32" s="1"/>
    </row>
    <row r="33" spans="1:9" x14ac:dyDescent="0.25">
      <c r="A33" s="9" t="s">
        <v>47</v>
      </c>
      <c r="B33" s="18">
        <v>3899</v>
      </c>
      <c r="C33" s="18">
        <v>1877</v>
      </c>
      <c r="D33" s="18">
        <v>158449</v>
      </c>
      <c r="E33" s="72">
        <v>141704</v>
      </c>
      <c r="F33" s="10">
        <f t="shared" si="0"/>
        <v>-10.568069221011172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0</v>
      </c>
      <c r="D34" s="19">
        <v>1158</v>
      </c>
      <c r="E34" s="73">
        <v>890</v>
      </c>
      <c r="F34" s="12">
        <f t="shared" si="0"/>
        <v>-23.143350604490507</v>
      </c>
      <c r="G34" s="1"/>
      <c r="H34" s="1"/>
      <c r="I34" s="1"/>
    </row>
    <row r="35" spans="1:9" x14ac:dyDescent="0.25">
      <c r="A35" s="13" t="s">
        <v>48</v>
      </c>
      <c r="B35" s="14">
        <f>SUM(B7:B34)</f>
        <v>610538</v>
      </c>
      <c r="C35" s="14">
        <f t="shared" ref="C35:E35" si="1">SUM(C7:C34)</f>
        <v>656832</v>
      </c>
      <c r="D35" s="14">
        <f t="shared" si="1"/>
        <v>10170379</v>
      </c>
      <c r="E35" s="14">
        <f t="shared" si="1"/>
        <v>10664581</v>
      </c>
      <c r="F35" s="15">
        <f t="shared" ref="F35" si="2">((E35*100)/D35)-100</f>
        <v>4.8592289431888389</v>
      </c>
      <c r="G35" s="1"/>
      <c r="H35" s="1"/>
      <c r="I35" s="1"/>
    </row>
    <row r="36" spans="1:9" x14ac:dyDescent="0.25">
      <c r="A36" s="47" t="s">
        <v>107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160256</v>
      </c>
      <c r="C39" s="25">
        <f t="shared" si="4"/>
        <v>178965</v>
      </c>
      <c r="D39" s="25">
        <f>_xlfn.RANK.EQ(B39,$B$39:$B$66)+COUNTIF($B$39:$B$66,B39)-1</f>
        <v>9</v>
      </c>
      <c r="E39" s="24" t="str">
        <f t="shared" ref="E39:E66" si="6">INDEX($A$39:$B$66,MATCH(ROW()-38,$D$39:$D$66,0),1)</f>
        <v>BARCELONA</v>
      </c>
      <c r="F39" s="24">
        <f>LOOKUP(E39,$A$39:$A$66,$B$39:$B$66)</f>
        <v>3137918</v>
      </c>
      <c r="G39" s="24">
        <f>LOOKUP(E39,$A$39:$A$66,$C$39:$C$66)</f>
        <v>3041963</v>
      </c>
    </row>
    <row r="40" spans="1:9" x14ac:dyDescent="0.25">
      <c r="A40" s="24" t="str">
        <f t="shared" si="5"/>
        <v>ALICANTE</v>
      </c>
      <c r="B40" s="25">
        <f t="shared" si="3"/>
        <v>63088</v>
      </c>
      <c r="C40" s="25">
        <f t="shared" si="4"/>
        <v>100752</v>
      </c>
      <c r="D40" s="25">
        <f t="shared" ref="D40:D66" si="7">_xlfn.RANK.EQ(B40,$B$39:$B$66)+COUNTIF($B$39:$B$66,B40)-1</f>
        <v>12</v>
      </c>
      <c r="E40" s="24" t="str">
        <f t="shared" si="6"/>
        <v>BALEARES</v>
      </c>
      <c r="F40" s="24">
        <f t="shared" ref="F40:F55" si="8">LOOKUP(E40,$A$39:$A$66,$B$39:$B$66)</f>
        <v>2663692</v>
      </c>
      <c r="G40" s="24">
        <f t="shared" ref="G40:G66" si="9">LOOKUP(E40,$A$39:$A$66,$C$39:$C$66)</f>
        <v>2430149</v>
      </c>
    </row>
    <row r="41" spans="1:9" x14ac:dyDescent="0.25">
      <c r="A41" s="24" t="str">
        <f t="shared" si="5"/>
        <v>ALMERÍA</v>
      </c>
      <c r="B41" s="25">
        <f t="shared" si="3"/>
        <v>7177</v>
      </c>
      <c r="C41" s="25">
        <f t="shared" si="4"/>
        <v>29384</v>
      </c>
      <c r="D41" s="25">
        <f t="shared" si="7"/>
        <v>20</v>
      </c>
      <c r="E41" s="24" t="str">
        <f t="shared" si="6"/>
        <v>LAS PALMAS</v>
      </c>
      <c r="F41" s="24">
        <f t="shared" si="8"/>
        <v>1486281</v>
      </c>
      <c r="G41" s="24">
        <f t="shared" si="9"/>
        <v>1332556</v>
      </c>
    </row>
    <row r="42" spans="1:9" x14ac:dyDescent="0.25">
      <c r="A42" s="24" t="str">
        <f t="shared" si="5"/>
        <v>AVILÉS</v>
      </c>
      <c r="B42" s="25">
        <f t="shared" si="3"/>
        <v>4544</v>
      </c>
      <c r="C42" s="25">
        <f t="shared" si="4"/>
        <v>1986</v>
      </c>
      <c r="D42" s="25">
        <f t="shared" si="7"/>
        <v>22</v>
      </c>
      <c r="E42" s="24" t="str">
        <f t="shared" si="6"/>
        <v>SANTA CRUZ DE TENERIFE</v>
      </c>
      <c r="F42" s="24">
        <f t="shared" si="8"/>
        <v>1067440</v>
      </c>
      <c r="G42" s="24">
        <f t="shared" si="9"/>
        <v>1020128</v>
      </c>
    </row>
    <row r="43" spans="1:9" x14ac:dyDescent="0.25">
      <c r="A43" s="24" t="str">
        <f t="shared" si="5"/>
        <v>BAHÍA DE ALGECIRAS</v>
      </c>
      <c r="B43" s="25">
        <f t="shared" si="3"/>
        <v>0</v>
      </c>
      <c r="C43" s="25">
        <f t="shared" si="4"/>
        <v>0</v>
      </c>
      <c r="D43" s="25">
        <f t="shared" si="7"/>
        <v>28</v>
      </c>
      <c r="E43" s="24" t="str">
        <f t="shared" si="6"/>
        <v>BAHÍA DE CÁDIZ</v>
      </c>
      <c r="F43" s="24">
        <f t="shared" si="8"/>
        <v>477392</v>
      </c>
      <c r="G43" s="24">
        <f t="shared" si="9"/>
        <v>424900</v>
      </c>
    </row>
    <row r="44" spans="1:9" x14ac:dyDescent="0.25">
      <c r="A44" s="24" t="str">
        <f t="shared" si="5"/>
        <v>BAHÍA DE CÁDIZ</v>
      </c>
      <c r="B44" s="25">
        <f t="shared" si="3"/>
        <v>477392</v>
      </c>
      <c r="C44" s="25">
        <f t="shared" si="4"/>
        <v>424900</v>
      </c>
      <c r="D44" s="25">
        <f t="shared" si="7"/>
        <v>5</v>
      </c>
      <c r="E44" s="24" t="str">
        <f t="shared" si="6"/>
        <v>MÁLAGA</v>
      </c>
      <c r="F44" s="24">
        <f t="shared" si="8"/>
        <v>476973</v>
      </c>
      <c r="G44" s="24">
        <f t="shared" si="9"/>
        <v>507421</v>
      </c>
    </row>
    <row r="45" spans="1:9" x14ac:dyDescent="0.25">
      <c r="A45" s="24" t="str">
        <f t="shared" si="5"/>
        <v>BALEARES</v>
      </c>
      <c r="B45" s="25">
        <f t="shared" si="3"/>
        <v>2663692</v>
      </c>
      <c r="C45" s="25">
        <f t="shared" si="4"/>
        <v>2430149</v>
      </c>
      <c r="D45" s="25">
        <f t="shared" si="7"/>
        <v>2</v>
      </c>
      <c r="E45" s="24" t="str">
        <f t="shared" si="6"/>
        <v>VALENCIA</v>
      </c>
      <c r="F45" s="24">
        <f t="shared" si="8"/>
        <v>435616</v>
      </c>
      <c r="G45" s="24">
        <f t="shared" si="9"/>
        <v>421518</v>
      </c>
    </row>
    <row r="46" spans="1:9" x14ac:dyDescent="0.25">
      <c r="A46" s="24" t="str">
        <f t="shared" si="5"/>
        <v>BARCELONA</v>
      </c>
      <c r="B46" s="25">
        <f t="shared" si="3"/>
        <v>3137918</v>
      </c>
      <c r="C46" s="25">
        <f t="shared" si="4"/>
        <v>3041963</v>
      </c>
      <c r="D46" s="25">
        <f t="shared" si="7"/>
        <v>1</v>
      </c>
      <c r="E46" s="24" t="str">
        <f t="shared" si="6"/>
        <v>CARTAGENA</v>
      </c>
      <c r="F46" s="24">
        <f t="shared" si="8"/>
        <v>250058</v>
      </c>
      <c r="G46" s="24">
        <f t="shared" si="9"/>
        <v>229313</v>
      </c>
    </row>
    <row r="47" spans="1:9" x14ac:dyDescent="0.25">
      <c r="A47" s="24" t="str">
        <f t="shared" si="5"/>
        <v>BILBAO</v>
      </c>
      <c r="B47" s="25">
        <f t="shared" si="3"/>
        <v>55448</v>
      </c>
      <c r="C47" s="25">
        <f t="shared" si="4"/>
        <v>84157</v>
      </c>
      <c r="D47" s="25">
        <f t="shared" si="7"/>
        <v>13</v>
      </c>
      <c r="E47" s="24" t="str">
        <f t="shared" si="6"/>
        <v>A CORUÑA</v>
      </c>
      <c r="F47" s="24">
        <f t="shared" si="8"/>
        <v>160256</v>
      </c>
      <c r="G47" s="24">
        <f t="shared" si="9"/>
        <v>178965</v>
      </c>
    </row>
    <row r="48" spans="1:9" x14ac:dyDescent="0.25">
      <c r="A48" s="24" t="str">
        <f t="shared" si="5"/>
        <v>CARTAGENA</v>
      </c>
      <c r="B48" s="25">
        <f t="shared" si="3"/>
        <v>250058</v>
      </c>
      <c r="C48" s="25">
        <f t="shared" si="4"/>
        <v>229313</v>
      </c>
      <c r="D48" s="25">
        <f t="shared" si="7"/>
        <v>8</v>
      </c>
      <c r="E48" s="24" t="str">
        <f t="shared" si="6"/>
        <v>VIGO</v>
      </c>
      <c r="F48" s="24">
        <f t="shared" si="8"/>
        <v>141704</v>
      </c>
      <c r="G48" s="24">
        <f t="shared" si="9"/>
        <v>158449</v>
      </c>
    </row>
    <row r="49" spans="1:7" x14ac:dyDescent="0.25">
      <c r="A49" s="24" t="str">
        <f t="shared" si="5"/>
        <v>CASTELLÓN</v>
      </c>
      <c r="B49" s="25">
        <f t="shared" si="3"/>
        <v>5462</v>
      </c>
      <c r="C49" s="25">
        <f t="shared" si="4"/>
        <v>568</v>
      </c>
      <c r="D49" s="25">
        <f t="shared" si="7"/>
        <v>21</v>
      </c>
      <c r="E49" s="24" t="str">
        <f t="shared" si="6"/>
        <v>TARRAGONA</v>
      </c>
      <c r="F49" s="24">
        <f t="shared" si="8"/>
        <v>128089</v>
      </c>
      <c r="G49" s="24">
        <f t="shared" si="9"/>
        <v>98141</v>
      </c>
    </row>
    <row r="50" spans="1:7" x14ac:dyDescent="0.25">
      <c r="A50" s="24" t="str">
        <f t="shared" si="5"/>
        <v>CEUTA</v>
      </c>
      <c r="B50" s="25">
        <f t="shared" si="3"/>
        <v>9374</v>
      </c>
      <c r="C50" s="25">
        <f t="shared" si="4"/>
        <v>15861</v>
      </c>
      <c r="D50" s="25">
        <f t="shared" si="7"/>
        <v>19</v>
      </c>
      <c r="E50" s="24" t="str">
        <f t="shared" si="6"/>
        <v>ALICANTE</v>
      </c>
      <c r="F50" s="24">
        <f t="shared" si="8"/>
        <v>63088</v>
      </c>
      <c r="G50" s="24">
        <f t="shared" si="9"/>
        <v>100752</v>
      </c>
    </row>
    <row r="51" spans="1:7" x14ac:dyDescent="0.25">
      <c r="A51" s="24" t="str">
        <f t="shared" si="5"/>
        <v>FERROL-SAN CIBRAO</v>
      </c>
      <c r="B51" s="25">
        <f t="shared" si="3"/>
        <v>14928</v>
      </c>
      <c r="C51" s="25">
        <f t="shared" si="4"/>
        <v>17534</v>
      </c>
      <c r="D51" s="25">
        <f t="shared" si="7"/>
        <v>17</v>
      </c>
      <c r="E51" s="24" t="str">
        <f t="shared" si="6"/>
        <v>BILBAO</v>
      </c>
      <c r="F51" s="24">
        <f t="shared" si="8"/>
        <v>55448</v>
      </c>
      <c r="G51" s="24">
        <f t="shared" si="9"/>
        <v>84157</v>
      </c>
    </row>
    <row r="52" spans="1:7" x14ac:dyDescent="0.25">
      <c r="A52" s="24" t="str">
        <f t="shared" si="5"/>
        <v>GIJÓN</v>
      </c>
      <c r="B52" s="25">
        <f t="shared" si="3"/>
        <v>15434</v>
      </c>
      <c r="C52" s="25">
        <f t="shared" si="4"/>
        <v>28771</v>
      </c>
      <c r="D52" s="25">
        <f t="shared" si="7"/>
        <v>16</v>
      </c>
      <c r="E52" s="24" t="str">
        <f t="shared" si="6"/>
        <v>SANTANDER</v>
      </c>
      <c r="F52" s="24">
        <f t="shared" si="8"/>
        <v>30691</v>
      </c>
      <c r="G52" s="24">
        <f t="shared" si="9"/>
        <v>12307</v>
      </c>
    </row>
    <row r="53" spans="1:7" x14ac:dyDescent="0.25">
      <c r="A53" s="24" t="str">
        <f t="shared" si="5"/>
        <v>HUELVA</v>
      </c>
      <c r="B53" s="25">
        <f t="shared" si="3"/>
        <v>1357</v>
      </c>
      <c r="C53" s="25">
        <f t="shared" si="4"/>
        <v>11533</v>
      </c>
      <c r="D53" s="25">
        <f t="shared" si="7"/>
        <v>23</v>
      </c>
      <c r="E53" s="24" t="str">
        <f t="shared" si="6"/>
        <v>SEVILLA</v>
      </c>
      <c r="F53" s="24">
        <f t="shared" si="8"/>
        <v>20518</v>
      </c>
      <c r="G53" s="24">
        <f t="shared" si="9"/>
        <v>15813</v>
      </c>
    </row>
    <row r="54" spans="1:7" x14ac:dyDescent="0.25">
      <c r="A54" s="24" t="str">
        <f t="shared" si="5"/>
        <v>LAS PALMAS</v>
      </c>
      <c r="B54" s="25">
        <f t="shared" si="3"/>
        <v>1486281</v>
      </c>
      <c r="C54" s="25">
        <f t="shared" si="4"/>
        <v>1332556</v>
      </c>
      <c r="D54" s="25">
        <f t="shared" si="7"/>
        <v>3</v>
      </c>
      <c r="E54" s="24" t="str">
        <f t="shared" si="6"/>
        <v>GIJÓN</v>
      </c>
      <c r="F54" s="24">
        <f t="shared" si="8"/>
        <v>15434</v>
      </c>
      <c r="G54" s="24">
        <f t="shared" si="9"/>
        <v>28771</v>
      </c>
    </row>
    <row r="55" spans="1:7" x14ac:dyDescent="0.25">
      <c r="A55" s="24" t="str">
        <f t="shared" si="5"/>
        <v>MÁLAGA</v>
      </c>
      <c r="B55" s="25">
        <f t="shared" si="3"/>
        <v>476973</v>
      </c>
      <c r="C55" s="25">
        <f t="shared" si="4"/>
        <v>507421</v>
      </c>
      <c r="D55" s="25">
        <f t="shared" si="7"/>
        <v>6</v>
      </c>
      <c r="E55" s="24" t="str">
        <f t="shared" si="6"/>
        <v>FERROL-SAN CIBRAO</v>
      </c>
      <c r="F55" s="24">
        <f t="shared" si="8"/>
        <v>14928</v>
      </c>
      <c r="G55" s="24">
        <f t="shared" si="9"/>
        <v>17534</v>
      </c>
    </row>
    <row r="56" spans="1:7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MOTRIL</v>
      </c>
      <c r="F56" s="24">
        <f t="shared" ref="F56:F66" si="10">LOOKUP(E56,$A$39:$A$66,$B$39:$B$66)</f>
        <v>9415</v>
      </c>
      <c r="G56" s="24">
        <f t="shared" si="9"/>
        <v>5313</v>
      </c>
    </row>
    <row r="57" spans="1:7" x14ac:dyDescent="0.25">
      <c r="A57" s="24" t="str">
        <f t="shared" si="5"/>
        <v>MELILLA</v>
      </c>
      <c r="B57" s="25">
        <f t="shared" si="3"/>
        <v>631</v>
      </c>
      <c r="C57" s="25">
        <f t="shared" si="4"/>
        <v>368</v>
      </c>
      <c r="D57" s="25">
        <f t="shared" si="7"/>
        <v>25</v>
      </c>
      <c r="E57" s="24" t="str">
        <f t="shared" si="6"/>
        <v>CEUTA</v>
      </c>
      <c r="F57" s="24">
        <f t="shared" si="10"/>
        <v>9374</v>
      </c>
      <c r="G57" s="24">
        <f t="shared" si="9"/>
        <v>15861</v>
      </c>
    </row>
    <row r="58" spans="1:7" x14ac:dyDescent="0.25">
      <c r="A58" s="24" t="str">
        <f t="shared" si="5"/>
        <v>MOTRIL</v>
      </c>
      <c r="B58" s="25">
        <f t="shared" si="3"/>
        <v>9415</v>
      </c>
      <c r="C58" s="25">
        <f t="shared" si="4"/>
        <v>5313</v>
      </c>
      <c r="D58" s="25">
        <f t="shared" si="7"/>
        <v>18</v>
      </c>
      <c r="E58" s="24" t="str">
        <f t="shared" si="6"/>
        <v>ALMERÍA</v>
      </c>
      <c r="F58" s="24">
        <f t="shared" si="10"/>
        <v>7177</v>
      </c>
      <c r="G58" s="24">
        <f t="shared" si="9"/>
        <v>29384</v>
      </c>
    </row>
    <row r="59" spans="1:7" x14ac:dyDescent="0.25">
      <c r="A59" s="24" t="str">
        <f t="shared" si="5"/>
        <v>PASAIA</v>
      </c>
      <c r="B59" s="25">
        <f t="shared" si="3"/>
        <v>205</v>
      </c>
      <c r="C59" s="25">
        <f t="shared" si="4"/>
        <v>1371</v>
      </c>
      <c r="D59" s="25">
        <f t="shared" si="7"/>
        <v>26</v>
      </c>
      <c r="E59" s="24" t="str">
        <f t="shared" si="6"/>
        <v>CASTELLÓN</v>
      </c>
      <c r="F59" s="24">
        <f t="shared" si="10"/>
        <v>5462</v>
      </c>
      <c r="G59" s="24">
        <f t="shared" si="9"/>
        <v>568</v>
      </c>
    </row>
    <row r="60" spans="1:7" x14ac:dyDescent="0.25">
      <c r="A60" s="24" t="str">
        <f t="shared" si="5"/>
        <v>SANTA CRUZ DE TENERIFE</v>
      </c>
      <c r="B60" s="25">
        <f t="shared" si="3"/>
        <v>1067440</v>
      </c>
      <c r="C60" s="25">
        <f t="shared" si="4"/>
        <v>1020128</v>
      </c>
      <c r="D60" s="25">
        <f t="shared" si="7"/>
        <v>4</v>
      </c>
      <c r="E60" s="24" t="str">
        <f t="shared" si="6"/>
        <v>AVILÉS</v>
      </c>
      <c r="F60" s="24">
        <f t="shared" si="10"/>
        <v>4544</v>
      </c>
      <c r="G60" s="24">
        <f t="shared" si="9"/>
        <v>1986</v>
      </c>
    </row>
    <row r="61" spans="1:7" x14ac:dyDescent="0.25">
      <c r="A61" s="24" t="str">
        <f t="shared" si="5"/>
        <v>SANTANDER</v>
      </c>
      <c r="B61" s="25">
        <f t="shared" si="3"/>
        <v>30691</v>
      </c>
      <c r="C61" s="25">
        <f t="shared" si="4"/>
        <v>12307</v>
      </c>
      <c r="D61" s="25">
        <f t="shared" si="7"/>
        <v>14</v>
      </c>
      <c r="E61" s="24" t="str">
        <f t="shared" si="6"/>
        <v>HUELVA</v>
      </c>
      <c r="F61" s="24">
        <f t="shared" si="10"/>
        <v>1357</v>
      </c>
      <c r="G61" s="24">
        <f t="shared" si="9"/>
        <v>11533</v>
      </c>
    </row>
    <row r="62" spans="1:7" x14ac:dyDescent="0.25">
      <c r="A62" s="24" t="str">
        <f t="shared" si="5"/>
        <v>SEVILLA</v>
      </c>
      <c r="B62" s="25">
        <f t="shared" si="3"/>
        <v>20518</v>
      </c>
      <c r="C62" s="25">
        <f t="shared" si="4"/>
        <v>15813</v>
      </c>
      <c r="D62" s="25">
        <f t="shared" si="7"/>
        <v>15</v>
      </c>
      <c r="E62" s="24" t="str">
        <f t="shared" si="6"/>
        <v>VILAGARCÍA</v>
      </c>
      <c r="F62" s="24">
        <f t="shared" si="10"/>
        <v>890</v>
      </c>
      <c r="G62" s="24">
        <f t="shared" si="9"/>
        <v>1158</v>
      </c>
    </row>
    <row r="63" spans="1:7" x14ac:dyDescent="0.25">
      <c r="A63" s="24" t="str">
        <f t="shared" si="5"/>
        <v>TARRAGONA</v>
      </c>
      <c r="B63" s="25">
        <f t="shared" si="3"/>
        <v>128089</v>
      </c>
      <c r="C63" s="25">
        <f t="shared" si="4"/>
        <v>98141</v>
      </c>
      <c r="D63" s="25">
        <f t="shared" si="7"/>
        <v>11</v>
      </c>
      <c r="E63" s="24" t="str">
        <f t="shared" si="6"/>
        <v>MELILLA</v>
      </c>
      <c r="F63" s="24">
        <f t="shared" si="10"/>
        <v>631</v>
      </c>
      <c r="G63" s="24">
        <f t="shared" si="9"/>
        <v>368</v>
      </c>
    </row>
    <row r="64" spans="1:7" x14ac:dyDescent="0.25">
      <c r="A64" s="24" t="str">
        <f t="shared" si="5"/>
        <v>VALENCIA</v>
      </c>
      <c r="B64" s="25">
        <f t="shared" si="3"/>
        <v>435616</v>
      </c>
      <c r="C64" s="25">
        <f t="shared" si="4"/>
        <v>421518</v>
      </c>
      <c r="D64" s="25">
        <f t="shared" si="7"/>
        <v>7</v>
      </c>
      <c r="E64" s="24" t="str">
        <f t="shared" si="6"/>
        <v>PASAIA</v>
      </c>
      <c r="F64" s="24">
        <f t="shared" si="10"/>
        <v>205</v>
      </c>
      <c r="G64" s="24">
        <f t="shared" si="9"/>
        <v>1371</v>
      </c>
    </row>
    <row r="65" spans="1:7" x14ac:dyDescent="0.25">
      <c r="A65" s="24" t="str">
        <f t="shared" si="5"/>
        <v>VIGO</v>
      </c>
      <c r="B65" s="25">
        <f t="shared" si="3"/>
        <v>141704</v>
      </c>
      <c r="C65" s="25">
        <f t="shared" si="4"/>
        <v>158449</v>
      </c>
      <c r="D65" s="25">
        <f t="shared" si="7"/>
        <v>10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890</v>
      </c>
      <c r="C66" s="25">
        <f t="shared" si="4"/>
        <v>1158</v>
      </c>
      <c r="D66" s="25">
        <f t="shared" si="7"/>
        <v>24</v>
      </c>
      <c r="E66" s="24" t="str">
        <f t="shared" si="6"/>
        <v>BAHÍA DE ALGECIRAS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>
      <c r="F2" s="3"/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0</v>
      </c>
      <c r="C7" s="18">
        <v>0</v>
      </c>
      <c r="D7" s="18">
        <v>0</v>
      </c>
      <c r="E7" s="72">
        <v>0</v>
      </c>
      <c r="F7" s="17" t="e">
        <f t="shared" ref="F7:F34" si="0">((E7*100)/D7)-100</f>
        <v>#DIV/0!</v>
      </c>
      <c r="G7" s="1"/>
      <c r="H7" s="1"/>
      <c r="I7" s="1"/>
    </row>
    <row r="8" spans="1:12" x14ac:dyDescent="0.25">
      <c r="A8" s="11" t="s">
        <v>31</v>
      </c>
      <c r="B8" s="19">
        <v>1432</v>
      </c>
      <c r="C8" s="19">
        <v>2587</v>
      </c>
      <c r="D8" s="19">
        <v>34978</v>
      </c>
      <c r="E8" s="73">
        <v>41790</v>
      </c>
      <c r="F8" s="12">
        <f t="shared" si="0"/>
        <v>19.475098633426725</v>
      </c>
      <c r="G8" s="1"/>
      <c r="H8" s="1"/>
      <c r="I8" s="1"/>
    </row>
    <row r="9" spans="1:12" x14ac:dyDescent="0.25">
      <c r="A9" s="9" t="s">
        <v>139</v>
      </c>
      <c r="B9" s="18">
        <v>13254</v>
      </c>
      <c r="C9" s="18">
        <v>13434</v>
      </c>
      <c r="D9" s="18">
        <v>216658</v>
      </c>
      <c r="E9" s="72">
        <v>226259</v>
      </c>
      <c r="F9" s="10">
        <f t="shared" si="0"/>
        <v>4.4314080255517894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0</v>
      </c>
      <c r="E10" s="73">
        <v>0</v>
      </c>
      <c r="F10" s="16" t="e">
        <f t="shared" si="0"/>
        <v>#DIV/0!</v>
      </c>
      <c r="G10" s="1"/>
      <c r="H10" s="1"/>
      <c r="I10" s="1"/>
    </row>
    <row r="11" spans="1:12" x14ac:dyDescent="0.25">
      <c r="A11" s="9" t="s">
        <v>142</v>
      </c>
      <c r="B11" s="18">
        <v>75986</v>
      </c>
      <c r="C11" s="18">
        <v>77056</v>
      </c>
      <c r="D11" s="18">
        <v>1213451</v>
      </c>
      <c r="E11" s="72">
        <v>1223572</v>
      </c>
      <c r="F11" s="10">
        <f t="shared" si="0"/>
        <v>0.83406746543535348</v>
      </c>
      <c r="G11" s="1"/>
      <c r="H11" s="1"/>
      <c r="I11" s="1"/>
    </row>
    <row r="12" spans="1:12" x14ac:dyDescent="0.25">
      <c r="A12" s="11" t="s">
        <v>143</v>
      </c>
      <c r="B12" s="19">
        <v>996</v>
      </c>
      <c r="C12" s="19">
        <v>904</v>
      </c>
      <c r="D12" s="19">
        <v>12081</v>
      </c>
      <c r="E12" s="73">
        <v>11975</v>
      </c>
      <c r="F12" s="12">
        <f t="shared" si="0"/>
        <v>-0.87741081036338642</v>
      </c>
      <c r="G12" s="1"/>
      <c r="H12" s="1"/>
      <c r="I12" s="1"/>
    </row>
    <row r="13" spans="1:12" x14ac:dyDescent="0.25">
      <c r="A13" s="9" t="s">
        <v>32</v>
      </c>
      <c r="B13" s="18">
        <v>52229</v>
      </c>
      <c r="C13" s="18">
        <v>48923</v>
      </c>
      <c r="D13" s="18">
        <v>730953</v>
      </c>
      <c r="E13" s="72">
        <v>872645</v>
      </c>
      <c r="F13" s="10">
        <f t="shared" si="0"/>
        <v>19.384556873013722</v>
      </c>
      <c r="G13" s="1"/>
      <c r="H13" s="1"/>
      <c r="I13" s="1"/>
    </row>
    <row r="14" spans="1:12" x14ac:dyDescent="0.25">
      <c r="A14" s="11" t="s">
        <v>33</v>
      </c>
      <c r="B14" s="19">
        <v>22295</v>
      </c>
      <c r="C14" s="19">
        <v>21250</v>
      </c>
      <c r="D14" s="19">
        <v>395643</v>
      </c>
      <c r="E14" s="73">
        <v>405828</v>
      </c>
      <c r="F14" s="12">
        <f t="shared" si="0"/>
        <v>2.5742904588227304</v>
      </c>
      <c r="G14" s="1"/>
      <c r="H14" s="1"/>
      <c r="I14" s="1"/>
    </row>
    <row r="15" spans="1:12" x14ac:dyDescent="0.25">
      <c r="A15" s="9" t="s">
        <v>34</v>
      </c>
      <c r="B15" s="18">
        <v>2147</v>
      </c>
      <c r="C15" s="18">
        <v>2280</v>
      </c>
      <c r="D15" s="18">
        <v>51493</v>
      </c>
      <c r="E15" s="72">
        <v>47069</v>
      </c>
      <c r="F15" s="10">
        <f t="shared" si="0"/>
        <v>-8.5914590332666592</v>
      </c>
      <c r="G15" s="1"/>
      <c r="H15" s="1"/>
      <c r="I15" s="1"/>
    </row>
    <row r="16" spans="1:12" x14ac:dyDescent="0.25">
      <c r="A16" s="11" t="s">
        <v>35</v>
      </c>
      <c r="B16" s="19">
        <v>0</v>
      </c>
      <c r="C16" s="19">
        <v>0</v>
      </c>
      <c r="D16" s="19">
        <v>0</v>
      </c>
      <c r="E16" s="73">
        <v>0</v>
      </c>
      <c r="F16" s="16" t="e">
        <f t="shared" si="0"/>
        <v>#DIV/0!</v>
      </c>
      <c r="G16" s="1"/>
      <c r="H16" s="1"/>
      <c r="I16" s="1"/>
    </row>
    <row r="17" spans="1:9" x14ac:dyDescent="0.25">
      <c r="A17" s="9" t="s">
        <v>144</v>
      </c>
      <c r="B17" s="18">
        <v>0</v>
      </c>
      <c r="C17" s="18">
        <v>0</v>
      </c>
      <c r="D17" s="18">
        <v>0</v>
      </c>
      <c r="E17" s="72">
        <v>0</v>
      </c>
      <c r="F17" s="17" t="e">
        <f t="shared" si="0"/>
        <v>#DIV/0!</v>
      </c>
      <c r="G17" s="1"/>
      <c r="H17" s="1"/>
      <c r="I17" s="1"/>
    </row>
    <row r="18" spans="1:9" x14ac:dyDescent="0.25">
      <c r="A18" s="11" t="s">
        <v>36</v>
      </c>
      <c r="B18" s="19">
        <v>34039</v>
      </c>
      <c r="C18" s="19">
        <v>36280</v>
      </c>
      <c r="D18" s="19">
        <v>427892</v>
      </c>
      <c r="E18" s="73">
        <v>449962</v>
      </c>
      <c r="F18" s="12">
        <f t="shared" si="0"/>
        <v>5.1578435680031447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18">
        <v>0</v>
      </c>
      <c r="D19" s="18">
        <v>0</v>
      </c>
      <c r="E19" s="72">
        <v>0</v>
      </c>
      <c r="F19" s="17" t="e">
        <f t="shared" si="0"/>
        <v>#DIV/0!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0</v>
      </c>
      <c r="E20" s="73">
        <v>0</v>
      </c>
      <c r="F20" s="12" t="e">
        <f t="shared" si="0"/>
        <v>#DIV/0!</v>
      </c>
      <c r="G20" s="1"/>
      <c r="H20" s="1"/>
      <c r="I20" s="1"/>
    </row>
    <row r="21" spans="1:9" x14ac:dyDescent="0.25">
      <c r="A21" s="9" t="s">
        <v>38</v>
      </c>
      <c r="B21" s="18">
        <v>1540</v>
      </c>
      <c r="C21" s="18">
        <v>1361</v>
      </c>
      <c r="D21" s="18">
        <v>21719</v>
      </c>
      <c r="E21" s="72">
        <v>24078</v>
      </c>
      <c r="F21" s="10">
        <f t="shared" si="0"/>
        <v>10.861457709839314</v>
      </c>
      <c r="G21" s="1"/>
      <c r="H21" s="1"/>
      <c r="I21" s="1"/>
    </row>
    <row r="22" spans="1:9" x14ac:dyDescent="0.25">
      <c r="A22" s="11" t="s">
        <v>59</v>
      </c>
      <c r="B22" s="19">
        <v>42290</v>
      </c>
      <c r="C22" s="19">
        <v>50075</v>
      </c>
      <c r="D22" s="19">
        <v>515605</v>
      </c>
      <c r="E22" s="73">
        <v>594184</v>
      </c>
      <c r="F22" s="12">
        <f t="shared" si="0"/>
        <v>15.240154769639545</v>
      </c>
      <c r="G22" s="1"/>
      <c r="H22" s="1"/>
      <c r="I22" s="1"/>
    </row>
    <row r="23" spans="1:9" x14ac:dyDescent="0.25">
      <c r="A23" s="9" t="s">
        <v>146</v>
      </c>
      <c r="B23" s="18">
        <v>5222</v>
      </c>
      <c r="C23" s="18">
        <v>4992</v>
      </c>
      <c r="D23" s="18">
        <v>53488</v>
      </c>
      <c r="E23" s="72">
        <v>70266</v>
      </c>
      <c r="F23" s="10">
        <f t="shared" si="0"/>
        <v>31.36778342805863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19">
        <v>0</v>
      </c>
      <c r="E24" s="73">
        <v>0</v>
      </c>
      <c r="F24" s="16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11833</v>
      </c>
      <c r="C25" s="18">
        <v>12544</v>
      </c>
      <c r="D25" s="18">
        <v>155188</v>
      </c>
      <c r="E25" s="72">
        <v>163742</v>
      </c>
      <c r="F25" s="10">
        <f t="shared" si="0"/>
        <v>5.5120241255767155</v>
      </c>
      <c r="G25" s="1"/>
      <c r="H25" s="1"/>
      <c r="I25" s="1"/>
    </row>
    <row r="26" spans="1:9" x14ac:dyDescent="0.25">
      <c r="A26" s="11" t="s">
        <v>40</v>
      </c>
      <c r="B26" s="19">
        <v>1902</v>
      </c>
      <c r="C26" s="19">
        <v>3373</v>
      </c>
      <c r="D26" s="19">
        <v>56070</v>
      </c>
      <c r="E26" s="73">
        <v>53863</v>
      </c>
      <c r="F26" s="12">
        <f t="shared" si="0"/>
        <v>-3.9361512395220331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0</v>
      </c>
      <c r="E27" s="72">
        <v>0</v>
      </c>
      <c r="F27" s="17" t="e">
        <f t="shared" si="0"/>
        <v>#DIV/0!</v>
      </c>
      <c r="G27" s="1"/>
      <c r="H27" s="1"/>
      <c r="I27" s="1"/>
    </row>
    <row r="28" spans="1:9" x14ac:dyDescent="0.25">
      <c r="A28" s="11" t="s">
        <v>42</v>
      </c>
      <c r="B28" s="19">
        <v>114556</v>
      </c>
      <c r="C28" s="19">
        <v>125800</v>
      </c>
      <c r="D28" s="19">
        <v>1366723</v>
      </c>
      <c r="E28" s="73">
        <v>1471088</v>
      </c>
      <c r="F28" s="12">
        <f t="shared" si="0"/>
        <v>7.6361486563114767</v>
      </c>
      <c r="G28" s="1"/>
      <c r="H28" s="1"/>
      <c r="I28" s="1"/>
    </row>
    <row r="29" spans="1:9" x14ac:dyDescent="0.25">
      <c r="A29" s="9" t="s">
        <v>43</v>
      </c>
      <c r="B29" s="18">
        <v>3776</v>
      </c>
      <c r="C29" s="18">
        <v>2958</v>
      </c>
      <c r="D29" s="18">
        <v>101333</v>
      </c>
      <c r="E29" s="72">
        <v>85846</v>
      </c>
      <c r="F29" s="10">
        <f t="shared" si="0"/>
        <v>-15.283273958138025</v>
      </c>
      <c r="G29" s="1"/>
      <c r="H29" s="1"/>
      <c r="I29" s="1"/>
    </row>
    <row r="30" spans="1:9" x14ac:dyDescent="0.25">
      <c r="A30" s="11" t="s">
        <v>44</v>
      </c>
      <c r="B30" s="19">
        <v>0</v>
      </c>
      <c r="C30" s="19">
        <v>0</v>
      </c>
      <c r="D30" s="19">
        <v>340</v>
      </c>
      <c r="E30" s="73">
        <v>0</v>
      </c>
      <c r="F30" s="16">
        <f t="shared" si="0"/>
        <v>-100</v>
      </c>
      <c r="G30" s="1"/>
      <c r="H30" s="1"/>
      <c r="I30" s="1"/>
    </row>
    <row r="31" spans="1:9" x14ac:dyDescent="0.25">
      <c r="A31" s="9" t="s">
        <v>45</v>
      </c>
      <c r="B31" s="18">
        <v>0</v>
      </c>
      <c r="C31" s="18">
        <v>0</v>
      </c>
      <c r="D31" s="18">
        <v>0</v>
      </c>
      <c r="E31" s="72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46</v>
      </c>
      <c r="B32" s="19">
        <v>14814</v>
      </c>
      <c r="C32" s="19">
        <v>15940</v>
      </c>
      <c r="D32" s="19">
        <v>158475</v>
      </c>
      <c r="E32" s="73">
        <v>175743</v>
      </c>
      <c r="F32" s="12">
        <f t="shared" si="0"/>
        <v>10.896355892096551</v>
      </c>
      <c r="G32" s="1"/>
      <c r="H32" s="1"/>
      <c r="I32" s="1"/>
    </row>
    <row r="33" spans="1:9" x14ac:dyDescent="0.25">
      <c r="A33" s="9" t="s">
        <v>47</v>
      </c>
      <c r="B33" s="18">
        <v>0</v>
      </c>
      <c r="C33" s="18">
        <v>0</v>
      </c>
      <c r="D33" s="18">
        <v>0</v>
      </c>
      <c r="E33" s="72">
        <v>0</v>
      </c>
      <c r="F33" s="17" t="e">
        <f t="shared" si="0"/>
        <v>#DIV/0!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0</v>
      </c>
      <c r="D34" s="19">
        <v>0</v>
      </c>
      <c r="E34" s="73">
        <v>0</v>
      </c>
      <c r="F34" s="16" t="e">
        <f t="shared" si="0"/>
        <v>#DIV/0!</v>
      </c>
      <c r="G34" s="1"/>
      <c r="H34" s="1"/>
      <c r="I34" s="1"/>
    </row>
    <row r="35" spans="1:9" x14ac:dyDescent="0.25">
      <c r="A35" s="13" t="s">
        <v>48</v>
      </c>
      <c r="B35" s="14">
        <f>SUM(B7:B34)</f>
        <v>398311</v>
      </c>
      <c r="C35" s="14">
        <f t="shared" ref="C35:E35" si="1">SUM(C7:C34)</f>
        <v>419757</v>
      </c>
      <c r="D35" s="14">
        <f t="shared" si="1"/>
        <v>5512090</v>
      </c>
      <c r="E35" s="14">
        <f t="shared" si="1"/>
        <v>5917910</v>
      </c>
      <c r="F35" s="15">
        <f t="shared" ref="F35" si="2">((E35*100)/D35)-100</f>
        <v>7.3623616450384475</v>
      </c>
      <c r="G35" s="1"/>
      <c r="H35" s="1"/>
      <c r="I35" s="1"/>
    </row>
    <row r="36" spans="1:9" x14ac:dyDescent="0.25">
      <c r="A36" s="47" t="s">
        <v>106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SANTA CRUZ DE TENERIFE</v>
      </c>
      <c r="F39" s="24">
        <f>LOOKUP(E39,$A$39:$A$66,$B$39:$B$66)</f>
        <v>1471088</v>
      </c>
      <c r="G39" s="24">
        <f>LOOKUP(E39,$A$39:$A$66,$C$39:$C$66)</f>
        <v>1366723</v>
      </c>
    </row>
    <row r="40" spans="1:9" x14ac:dyDescent="0.25">
      <c r="A40" s="24" t="str">
        <f t="shared" si="5"/>
        <v>ALICANTE</v>
      </c>
      <c r="B40" s="25">
        <f t="shared" si="3"/>
        <v>41790</v>
      </c>
      <c r="C40" s="25">
        <f t="shared" si="4"/>
        <v>34978</v>
      </c>
      <c r="D40" s="25">
        <f t="shared" ref="D40:D66" si="7">_xlfn.RANK.EQ(B40,$B$39:$B$66)+COUNTIF($B$39:$B$66,B40)-1</f>
        <v>14</v>
      </c>
      <c r="E40" s="24" t="str">
        <f t="shared" si="6"/>
        <v>BAHÍA DE ALGECIRAS</v>
      </c>
      <c r="F40" s="24">
        <f t="shared" ref="F40:F55" si="8">LOOKUP(E40,$A$39:$A$66,$B$39:$B$66)</f>
        <v>1223572</v>
      </c>
      <c r="G40" s="24">
        <f t="shared" ref="G40:G66" si="9">LOOKUP(E40,$A$39:$A$66,$C$39:$C$66)</f>
        <v>1213451</v>
      </c>
    </row>
    <row r="41" spans="1:9" x14ac:dyDescent="0.25">
      <c r="A41" s="24" t="str">
        <f t="shared" si="5"/>
        <v>ALMERÍA</v>
      </c>
      <c r="B41" s="25">
        <f t="shared" si="3"/>
        <v>226259</v>
      </c>
      <c r="C41" s="25">
        <f t="shared" si="4"/>
        <v>216658</v>
      </c>
      <c r="D41" s="25">
        <f t="shared" si="7"/>
        <v>7</v>
      </c>
      <c r="E41" s="24" t="str">
        <f t="shared" si="6"/>
        <v>BALEARES</v>
      </c>
      <c r="F41" s="24">
        <f t="shared" si="8"/>
        <v>872645</v>
      </c>
      <c r="G41" s="24">
        <f t="shared" si="9"/>
        <v>730953</v>
      </c>
    </row>
    <row r="42" spans="1:9" x14ac:dyDescent="0.25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594184</v>
      </c>
      <c r="G42" s="24">
        <f t="shared" si="9"/>
        <v>515605</v>
      </c>
    </row>
    <row r="43" spans="1:9" x14ac:dyDescent="0.25">
      <c r="A43" s="24" t="str">
        <f t="shared" si="5"/>
        <v>BAHÍA DE ALGECIRAS</v>
      </c>
      <c r="B43" s="25">
        <f t="shared" si="3"/>
        <v>1223572</v>
      </c>
      <c r="C43" s="25">
        <f t="shared" si="4"/>
        <v>1213451</v>
      </c>
      <c r="D43" s="25">
        <f t="shared" si="7"/>
        <v>2</v>
      </c>
      <c r="E43" s="24" t="str">
        <f t="shared" si="6"/>
        <v>CEUTA</v>
      </c>
      <c r="F43" s="24">
        <f t="shared" si="8"/>
        <v>449962</v>
      </c>
      <c r="G43" s="24">
        <f t="shared" si="9"/>
        <v>427892</v>
      </c>
    </row>
    <row r="44" spans="1:9" x14ac:dyDescent="0.25">
      <c r="A44" s="24" t="str">
        <f t="shared" si="5"/>
        <v>BAHÍA DE CÁDIZ</v>
      </c>
      <c r="B44" s="25">
        <f t="shared" si="3"/>
        <v>11975</v>
      </c>
      <c r="C44" s="25">
        <f t="shared" si="4"/>
        <v>12081</v>
      </c>
      <c r="D44" s="25">
        <f t="shared" si="7"/>
        <v>16</v>
      </c>
      <c r="E44" s="24" t="str">
        <f t="shared" si="6"/>
        <v>BARCELONA</v>
      </c>
      <c r="F44" s="24">
        <f t="shared" si="8"/>
        <v>405828</v>
      </c>
      <c r="G44" s="24">
        <f t="shared" si="9"/>
        <v>395643</v>
      </c>
    </row>
    <row r="45" spans="1:9" x14ac:dyDescent="0.25">
      <c r="A45" s="24" t="str">
        <f t="shared" si="5"/>
        <v>BALEARES</v>
      </c>
      <c r="B45" s="25">
        <f t="shared" si="3"/>
        <v>872645</v>
      </c>
      <c r="C45" s="25">
        <f t="shared" si="4"/>
        <v>730953</v>
      </c>
      <c r="D45" s="25">
        <f t="shared" si="7"/>
        <v>3</v>
      </c>
      <c r="E45" s="24" t="str">
        <f t="shared" si="6"/>
        <v>ALMERÍA</v>
      </c>
      <c r="F45" s="24">
        <f t="shared" si="8"/>
        <v>226259</v>
      </c>
      <c r="G45" s="24">
        <f t="shared" si="9"/>
        <v>216658</v>
      </c>
    </row>
    <row r="46" spans="1:9" x14ac:dyDescent="0.25">
      <c r="A46" s="24" t="str">
        <f t="shared" si="5"/>
        <v>BARCELONA</v>
      </c>
      <c r="B46" s="25">
        <f t="shared" si="3"/>
        <v>405828</v>
      </c>
      <c r="C46" s="25">
        <f t="shared" si="4"/>
        <v>395643</v>
      </c>
      <c r="D46" s="25">
        <f t="shared" si="7"/>
        <v>6</v>
      </c>
      <c r="E46" s="24" t="str">
        <f t="shared" si="6"/>
        <v>VALENCIA</v>
      </c>
      <c r="F46" s="24">
        <f t="shared" si="8"/>
        <v>175743</v>
      </c>
      <c r="G46" s="24">
        <f t="shared" si="9"/>
        <v>158475</v>
      </c>
    </row>
    <row r="47" spans="1:9" x14ac:dyDescent="0.25">
      <c r="A47" s="24" t="str">
        <f t="shared" si="5"/>
        <v>BILBAO</v>
      </c>
      <c r="B47" s="25">
        <f t="shared" si="3"/>
        <v>47069</v>
      </c>
      <c r="C47" s="25">
        <f t="shared" si="4"/>
        <v>51493</v>
      </c>
      <c r="D47" s="25">
        <f t="shared" si="7"/>
        <v>13</v>
      </c>
      <c r="E47" s="24" t="str">
        <f t="shared" si="6"/>
        <v>MELILLA</v>
      </c>
      <c r="F47" s="24">
        <f t="shared" si="8"/>
        <v>163742</v>
      </c>
      <c r="G47" s="24">
        <f t="shared" si="9"/>
        <v>155188</v>
      </c>
    </row>
    <row r="48" spans="1:9" x14ac:dyDescent="0.25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SANTANDER</v>
      </c>
      <c r="F48" s="24">
        <f t="shared" si="8"/>
        <v>85846</v>
      </c>
      <c r="G48" s="24">
        <f t="shared" si="9"/>
        <v>101333</v>
      </c>
    </row>
    <row r="49" spans="1:7" x14ac:dyDescent="0.25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str">
        <f t="shared" si="6"/>
        <v>MÁLAGA</v>
      </c>
      <c r="F49" s="24">
        <f t="shared" si="8"/>
        <v>70266</v>
      </c>
      <c r="G49" s="24">
        <f t="shared" si="9"/>
        <v>53488</v>
      </c>
    </row>
    <row r="50" spans="1:7" x14ac:dyDescent="0.25">
      <c r="A50" s="24" t="str">
        <f t="shared" si="5"/>
        <v>CEUTA</v>
      </c>
      <c r="B50" s="25">
        <f t="shared" si="3"/>
        <v>449962</v>
      </c>
      <c r="C50" s="25">
        <f t="shared" si="4"/>
        <v>427892</v>
      </c>
      <c r="D50" s="25">
        <f t="shared" si="7"/>
        <v>5</v>
      </c>
      <c r="E50" s="24" t="str">
        <f t="shared" si="6"/>
        <v>MOTRIL</v>
      </c>
      <c r="F50" s="24">
        <f t="shared" si="8"/>
        <v>53863</v>
      </c>
      <c r="G50" s="24">
        <f t="shared" si="9"/>
        <v>56070</v>
      </c>
    </row>
    <row r="51" spans="1:7" x14ac:dyDescent="0.25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BILBAO</v>
      </c>
      <c r="F51" s="24">
        <f t="shared" si="8"/>
        <v>47069</v>
      </c>
      <c r="G51" s="24">
        <f t="shared" si="9"/>
        <v>51493</v>
      </c>
    </row>
    <row r="52" spans="1:7" x14ac:dyDescent="0.25">
      <c r="A52" s="24" t="str">
        <f t="shared" si="5"/>
        <v>GIJÓN</v>
      </c>
      <c r="B52" s="25">
        <f t="shared" si="3"/>
        <v>0</v>
      </c>
      <c r="C52" s="25">
        <f t="shared" si="4"/>
        <v>0</v>
      </c>
      <c r="D52" s="25">
        <f t="shared" si="7"/>
        <v>28</v>
      </c>
      <c r="E52" s="24" t="str">
        <f t="shared" si="6"/>
        <v>ALICANTE</v>
      </c>
      <c r="F52" s="24">
        <f t="shared" si="8"/>
        <v>41790</v>
      </c>
      <c r="G52" s="24">
        <f t="shared" si="9"/>
        <v>34978</v>
      </c>
    </row>
    <row r="53" spans="1:7" x14ac:dyDescent="0.25">
      <c r="A53" s="24" t="str">
        <f t="shared" si="5"/>
        <v>HUELVA</v>
      </c>
      <c r="B53" s="25">
        <f t="shared" si="3"/>
        <v>24078</v>
      </c>
      <c r="C53" s="25">
        <f t="shared" si="4"/>
        <v>21719</v>
      </c>
      <c r="D53" s="25">
        <f t="shared" si="7"/>
        <v>15</v>
      </c>
      <c r="E53" s="24" t="str">
        <f t="shared" si="6"/>
        <v>HUELVA</v>
      </c>
      <c r="F53" s="24">
        <f t="shared" si="8"/>
        <v>24078</v>
      </c>
      <c r="G53" s="24">
        <f t="shared" si="9"/>
        <v>21719</v>
      </c>
    </row>
    <row r="54" spans="1:7" x14ac:dyDescent="0.25">
      <c r="A54" s="24" t="str">
        <f t="shared" si="5"/>
        <v>LAS PALMAS</v>
      </c>
      <c r="B54" s="25">
        <f t="shared" si="3"/>
        <v>594184</v>
      </c>
      <c r="C54" s="25">
        <f t="shared" si="4"/>
        <v>515605</v>
      </c>
      <c r="D54" s="25">
        <f t="shared" si="7"/>
        <v>4</v>
      </c>
      <c r="E54" s="24" t="str">
        <f t="shared" si="6"/>
        <v>BAHÍA DE CÁDIZ</v>
      </c>
      <c r="F54" s="24">
        <f t="shared" si="8"/>
        <v>11975</v>
      </c>
      <c r="G54" s="24">
        <f t="shared" si="9"/>
        <v>12081</v>
      </c>
    </row>
    <row r="55" spans="1:7" x14ac:dyDescent="0.25">
      <c r="A55" s="24" t="str">
        <f t="shared" si="5"/>
        <v>MÁLAGA</v>
      </c>
      <c r="B55" s="25">
        <f t="shared" si="3"/>
        <v>70266</v>
      </c>
      <c r="C55" s="25">
        <f t="shared" si="4"/>
        <v>53488</v>
      </c>
      <c r="D55" s="25">
        <f t="shared" si="7"/>
        <v>11</v>
      </c>
      <c r="E55" s="24" t="e">
        <f t="shared" si="6"/>
        <v>#N/A</v>
      </c>
      <c r="F55" s="24" t="e">
        <f t="shared" si="8"/>
        <v>#N/A</v>
      </c>
      <c r="G55" s="24" t="e">
        <f t="shared" si="9"/>
        <v>#N/A</v>
      </c>
    </row>
    <row r="56" spans="1:7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e">
        <f t="shared" si="6"/>
        <v>#N/A</v>
      </c>
      <c r="F56" s="24" t="e">
        <f t="shared" ref="F56:F66" si="10">LOOKUP(E56,$A$39:$A$66,$B$39:$B$66)</f>
        <v>#N/A</v>
      </c>
      <c r="G56" s="24" t="e">
        <f t="shared" si="9"/>
        <v>#N/A</v>
      </c>
    </row>
    <row r="57" spans="1:7" x14ac:dyDescent="0.25">
      <c r="A57" s="24" t="str">
        <f t="shared" si="5"/>
        <v>MELILLA</v>
      </c>
      <c r="B57" s="25">
        <f t="shared" si="3"/>
        <v>163742</v>
      </c>
      <c r="C57" s="25">
        <f t="shared" si="4"/>
        <v>155188</v>
      </c>
      <c r="D57" s="25">
        <f t="shared" si="7"/>
        <v>9</v>
      </c>
      <c r="E57" s="24" t="e">
        <f t="shared" si="6"/>
        <v>#N/A</v>
      </c>
      <c r="F57" s="24" t="e">
        <f t="shared" si="10"/>
        <v>#N/A</v>
      </c>
      <c r="G57" s="24" t="e">
        <f t="shared" si="9"/>
        <v>#N/A</v>
      </c>
    </row>
    <row r="58" spans="1:7" x14ac:dyDescent="0.25">
      <c r="A58" s="24" t="str">
        <f t="shared" si="5"/>
        <v>MOTRIL</v>
      </c>
      <c r="B58" s="25">
        <f t="shared" si="3"/>
        <v>53863</v>
      </c>
      <c r="C58" s="25">
        <f t="shared" si="4"/>
        <v>56070</v>
      </c>
      <c r="D58" s="25">
        <f t="shared" si="7"/>
        <v>12</v>
      </c>
      <c r="E58" s="24" t="e">
        <f t="shared" si="6"/>
        <v>#N/A</v>
      </c>
      <c r="F58" s="24" t="e">
        <f t="shared" si="10"/>
        <v>#N/A</v>
      </c>
      <c r="G58" s="24" t="e">
        <f t="shared" si="9"/>
        <v>#N/A</v>
      </c>
    </row>
    <row r="59" spans="1:7" x14ac:dyDescent="0.25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e">
        <f t="shared" si="6"/>
        <v>#N/A</v>
      </c>
      <c r="F59" s="24" t="e">
        <f t="shared" si="10"/>
        <v>#N/A</v>
      </c>
      <c r="G59" s="24" t="e">
        <f t="shared" si="9"/>
        <v>#N/A</v>
      </c>
    </row>
    <row r="60" spans="1:7" x14ac:dyDescent="0.25">
      <c r="A60" s="24" t="str">
        <f t="shared" si="5"/>
        <v>SANTA CRUZ DE TENERIFE</v>
      </c>
      <c r="B60" s="25">
        <f t="shared" si="3"/>
        <v>1471088</v>
      </c>
      <c r="C60" s="25">
        <f t="shared" si="4"/>
        <v>1366723</v>
      </c>
      <c r="D60" s="25">
        <f t="shared" si="7"/>
        <v>1</v>
      </c>
      <c r="E60" s="24" t="e">
        <f t="shared" si="6"/>
        <v>#N/A</v>
      </c>
      <c r="F60" s="24" t="e">
        <f t="shared" si="10"/>
        <v>#N/A</v>
      </c>
      <c r="G60" s="24" t="e">
        <f t="shared" si="9"/>
        <v>#N/A</v>
      </c>
    </row>
    <row r="61" spans="1:7" x14ac:dyDescent="0.25">
      <c r="A61" s="24" t="str">
        <f t="shared" si="5"/>
        <v>SANTANDER</v>
      </c>
      <c r="B61" s="25">
        <f t="shared" si="3"/>
        <v>85846</v>
      </c>
      <c r="C61" s="25">
        <f t="shared" si="4"/>
        <v>101333</v>
      </c>
      <c r="D61" s="25">
        <f t="shared" si="7"/>
        <v>10</v>
      </c>
      <c r="E61" s="24" t="e">
        <f t="shared" si="6"/>
        <v>#N/A</v>
      </c>
      <c r="F61" s="24" t="e">
        <f t="shared" si="10"/>
        <v>#N/A</v>
      </c>
      <c r="G61" s="24" t="e">
        <f t="shared" si="9"/>
        <v>#N/A</v>
      </c>
    </row>
    <row r="62" spans="1:7" x14ac:dyDescent="0.25">
      <c r="A62" s="24" t="str">
        <f t="shared" si="5"/>
        <v>SEVILLA</v>
      </c>
      <c r="B62" s="25">
        <f t="shared" si="3"/>
        <v>0</v>
      </c>
      <c r="C62" s="25">
        <f t="shared" si="4"/>
        <v>340</v>
      </c>
      <c r="D62" s="25">
        <f t="shared" si="7"/>
        <v>28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25">
      <c r="A63" s="24" t="str">
        <f t="shared" si="5"/>
        <v>TARRAGONA</v>
      </c>
      <c r="B63" s="25">
        <f t="shared" si="3"/>
        <v>0</v>
      </c>
      <c r="C63" s="25">
        <f t="shared" si="4"/>
        <v>0</v>
      </c>
      <c r="D63" s="25">
        <f t="shared" si="7"/>
        <v>28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175743</v>
      </c>
      <c r="C64" s="25">
        <f t="shared" si="4"/>
        <v>158475</v>
      </c>
      <c r="D64" s="25">
        <f t="shared" si="7"/>
        <v>8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0</v>
      </c>
      <c r="C65" s="25">
        <f t="shared" si="4"/>
        <v>0</v>
      </c>
      <c r="D65" s="25">
        <f t="shared" si="7"/>
        <v>28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22" t="s">
        <v>99</v>
      </c>
    </row>
    <row r="2" spans="1:12" s="2" customFormat="1" ht="21" x14ac:dyDescent="0.35">
      <c r="F2" s="3"/>
      <c r="H2" s="23" t="s">
        <v>58</v>
      </c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0</v>
      </c>
      <c r="C7" s="18">
        <v>0</v>
      </c>
      <c r="D7" s="18">
        <v>0</v>
      </c>
      <c r="E7" s="72">
        <v>0</v>
      </c>
      <c r="F7" s="10" t="e">
        <f t="shared" ref="F7:F34" si="0">((E7*100)/D7)-100</f>
        <v>#DIV/0!</v>
      </c>
      <c r="G7" s="1"/>
      <c r="H7" s="1"/>
      <c r="I7" s="1"/>
    </row>
    <row r="8" spans="1:12" x14ac:dyDescent="0.25">
      <c r="A8" s="11" t="s">
        <v>31</v>
      </c>
      <c r="B8" s="19">
        <v>0</v>
      </c>
      <c r="C8" s="19">
        <v>0</v>
      </c>
      <c r="D8" s="19">
        <v>3115</v>
      </c>
      <c r="E8" s="73">
        <v>4442</v>
      </c>
      <c r="F8" s="12">
        <f t="shared" si="0"/>
        <v>42.600321027287322</v>
      </c>
      <c r="G8" s="1"/>
      <c r="H8" s="1"/>
      <c r="I8" s="1"/>
    </row>
    <row r="9" spans="1:12" x14ac:dyDescent="0.25">
      <c r="A9" s="9" t="s">
        <v>139</v>
      </c>
      <c r="B9" s="18">
        <v>51</v>
      </c>
      <c r="C9" s="18">
        <v>107</v>
      </c>
      <c r="D9" s="18">
        <v>321</v>
      </c>
      <c r="E9" s="72">
        <v>1260</v>
      </c>
      <c r="F9" s="10">
        <f t="shared" si="0"/>
        <v>292.52336448598129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0</v>
      </c>
      <c r="E10" s="73">
        <v>0</v>
      </c>
      <c r="F10" s="12" t="e">
        <f t="shared" si="0"/>
        <v>#DIV/0!</v>
      </c>
      <c r="G10" s="1"/>
      <c r="H10" s="1"/>
      <c r="I10" s="1"/>
    </row>
    <row r="11" spans="1:12" x14ac:dyDescent="0.25">
      <c r="A11" s="9" t="s">
        <v>142</v>
      </c>
      <c r="B11" s="18">
        <v>538</v>
      </c>
      <c r="C11" s="18">
        <v>393</v>
      </c>
      <c r="D11" s="18">
        <v>4077</v>
      </c>
      <c r="E11" s="72">
        <v>4435</v>
      </c>
      <c r="F11" s="10">
        <f t="shared" si="0"/>
        <v>8.7809663968604355</v>
      </c>
      <c r="G11" s="1"/>
      <c r="H11" s="1"/>
      <c r="I11" s="1"/>
    </row>
    <row r="12" spans="1:12" x14ac:dyDescent="0.25">
      <c r="A12" s="11" t="s">
        <v>143</v>
      </c>
      <c r="B12" s="19">
        <v>1261</v>
      </c>
      <c r="C12" s="19">
        <v>1115</v>
      </c>
      <c r="D12" s="19">
        <v>16599</v>
      </c>
      <c r="E12" s="73">
        <v>15872</v>
      </c>
      <c r="F12" s="12">
        <f t="shared" si="0"/>
        <v>-4.3797819145731722</v>
      </c>
      <c r="G12" s="1"/>
      <c r="H12" s="1"/>
      <c r="I12" s="1"/>
    </row>
    <row r="13" spans="1:12" x14ac:dyDescent="0.25">
      <c r="A13" s="9" t="s">
        <v>32</v>
      </c>
      <c r="B13" s="18">
        <v>8536</v>
      </c>
      <c r="C13" s="18">
        <v>7851</v>
      </c>
      <c r="D13" s="18">
        <v>184426</v>
      </c>
      <c r="E13" s="72">
        <v>180795</v>
      </c>
      <c r="F13" s="10">
        <f t="shared" si="0"/>
        <v>-1.9688113389652244</v>
      </c>
      <c r="G13" s="1"/>
      <c r="H13" s="1"/>
      <c r="I13" s="1"/>
    </row>
    <row r="14" spans="1:12" x14ac:dyDescent="0.25">
      <c r="A14" s="11" t="s">
        <v>33</v>
      </c>
      <c r="B14" s="19">
        <v>60674</v>
      </c>
      <c r="C14" s="19">
        <v>60999</v>
      </c>
      <c r="D14" s="19">
        <v>809354</v>
      </c>
      <c r="E14" s="73">
        <v>777178</v>
      </c>
      <c r="F14" s="12">
        <f t="shared" si="0"/>
        <v>-3.9755162759435336</v>
      </c>
      <c r="G14" s="1"/>
      <c r="H14" s="1"/>
      <c r="I14" s="1"/>
    </row>
    <row r="15" spans="1:12" x14ac:dyDescent="0.25">
      <c r="A15" s="9" t="s">
        <v>34</v>
      </c>
      <c r="B15" s="18">
        <v>690</v>
      </c>
      <c r="C15" s="18">
        <v>536</v>
      </c>
      <c r="D15" s="18">
        <v>12472</v>
      </c>
      <c r="E15" s="72">
        <v>12054</v>
      </c>
      <c r="F15" s="10">
        <f t="shared" si="0"/>
        <v>-3.3515073765234149</v>
      </c>
      <c r="G15" s="1"/>
      <c r="H15" s="1"/>
      <c r="I15" s="1"/>
    </row>
    <row r="16" spans="1:12" x14ac:dyDescent="0.25">
      <c r="A16" s="11" t="s">
        <v>35</v>
      </c>
      <c r="B16" s="19">
        <v>0</v>
      </c>
      <c r="C16" s="19">
        <v>0</v>
      </c>
      <c r="D16" s="19">
        <v>0</v>
      </c>
      <c r="E16" s="73">
        <v>0</v>
      </c>
      <c r="F16" s="12" t="e">
        <f t="shared" si="0"/>
        <v>#DIV/0!</v>
      </c>
      <c r="G16" s="1"/>
      <c r="H16" s="1"/>
      <c r="I16" s="1"/>
    </row>
    <row r="17" spans="1:9" x14ac:dyDescent="0.25">
      <c r="A17" s="9" t="s">
        <v>144</v>
      </c>
      <c r="B17" s="18">
        <v>2</v>
      </c>
      <c r="C17" s="18">
        <v>9</v>
      </c>
      <c r="D17" s="18">
        <v>489</v>
      </c>
      <c r="E17" s="72">
        <v>851</v>
      </c>
      <c r="F17" s="10">
        <f t="shared" si="0"/>
        <v>74.028629856850728</v>
      </c>
      <c r="G17" s="1"/>
      <c r="H17" s="1"/>
      <c r="I17" s="1"/>
    </row>
    <row r="18" spans="1:9" x14ac:dyDescent="0.25">
      <c r="A18" s="11" t="s">
        <v>36</v>
      </c>
      <c r="B18" s="19">
        <v>116</v>
      </c>
      <c r="C18" s="19">
        <v>142</v>
      </c>
      <c r="D18" s="19">
        <v>1156</v>
      </c>
      <c r="E18" s="73">
        <v>1469</v>
      </c>
      <c r="F18" s="12">
        <f t="shared" si="0"/>
        <v>27.076124567474054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18">
        <v>0</v>
      </c>
      <c r="D19" s="18">
        <v>0</v>
      </c>
      <c r="E19" s="72">
        <v>7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0</v>
      </c>
      <c r="E20" s="73">
        <v>0</v>
      </c>
      <c r="F20" s="12" t="e">
        <f t="shared" si="0"/>
        <v>#DIV/0!</v>
      </c>
      <c r="G20" s="1"/>
      <c r="H20" s="1"/>
      <c r="I20" s="1"/>
    </row>
    <row r="21" spans="1:9" x14ac:dyDescent="0.25">
      <c r="A21" s="9" t="s">
        <v>38</v>
      </c>
      <c r="B21" s="18">
        <v>0</v>
      </c>
      <c r="C21" s="18">
        <v>303</v>
      </c>
      <c r="D21" s="18">
        <v>2282</v>
      </c>
      <c r="E21" s="72">
        <v>3419</v>
      </c>
      <c r="F21" s="10">
        <f t="shared" si="0"/>
        <v>49.824715162138489</v>
      </c>
      <c r="G21" s="1"/>
      <c r="H21" s="1"/>
      <c r="I21" s="1"/>
    </row>
    <row r="22" spans="1:9" x14ac:dyDescent="0.25">
      <c r="A22" s="11" t="s">
        <v>59</v>
      </c>
      <c r="B22" s="19">
        <v>9513</v>
      </c>
      <c r="C22" s="19">
        <v>6240</v>
      </c>
      <c r="D22" s="19">
        <v>106589</v>
      </c>
      <c r="E22" s="73">
        <v>96835</v>
      </c>
      <c r="F22" s="12">
        <f t="shared" si="0"/>
        <v>-9.1510380996162866</v>
      </c>
      <c r="G22" s="1"/>
      <c r="H22" s="1"/>
      <c r="I22" s="1"/>
    </row>
    <row r="23" spans="1:9" x14ac:dyDescent="0.25">
      <c r="A23" s="9" t="s">
        <v>146</v>
      </c>
      <c r="B23" s="18">
        <v>0</v>
      </c>
      <c r="C23" s="18">
        <v>5705</v>
      </c>
      <c r="D23" s="18">
        <v>64315</v>
      </c>
      <c r="E23" s="72">
        <v>74493</v>
      </c>
      <c r="F23" s="10">
        <f t="shared" si="0"/>
        <v>15.82523517064449</v>
      </c>
      <c r="G23" s="1"/>
      <c r="H23" s="1"/>
      <c r="I23" s="1"/>
    </row>
    <row r="24" spans="1:9" x14ac:dyDescent="0.25">
      <c r="A24" s="11" t="s">
        <v>148</v>
      </c>
      <c r="B24" s="19">
        <v>792</v>
      </c>
      <c r="C24" s="19">
        <v>2</v>
      </c>
      <c r="D24" s="19">
        <v>0</v>
      </c>
      <c r="E24" s="73">
        <v>0</v>
      </c>
      <c r="F24" s="12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100</v>
      </c>
      <c r="C25" s="18">
        <v>126</v>
      </c>
      <c r="D25" s="18">
        <v>1610</v>
      </c>
      <c r="E25" s="72">
        <v>1465</v>
      </c>
      <c r="F25" s="10">
        <f t="shared" si="0"/>
        <v>-9.0062111801242253</v>
      </c>
      <c r="G25" s="1"/>
      <c r="H25" s="1"/>
      <c r="I25" s="1"/>
    </row>
    <row r="26" spans="1:9" x14ac:dyDescent="0.25">
      <c r="A26" s="11" t="s">
        <v>40</v>
      </c>
      <c r="B26" s="19">
        <v>3</v>
      </c>
      <c r="C26" s="19">
        <v>30</v>
      </c>
      <c r="D26" s="19">
        <v>2220</v>
      </c>
      <c r="E26" s="73">
        <v>341</v>
      </c>
      <c r="F26" s="12">
        <f t="shared" si="0"/>
        <v>-84.63963963963964</v>
      </c>
      <c r="G26" s="1"/>
      <c r="H26" s="1"/>
      <c r="I26" s="1"/>
    </row>
    <row r="27" spans="1:9" x14ac:dyDescent="0.25">
      <c r="A27" s="9" t="s">
        <v>41</v>
      </c>
      <c r="B27" s="18">
        <v>13575</v>
      </c>
      <c r="C27" s="18">
        <v>22952</v>
      </c>
      <c r="D27" s="18">
        <v>254673</v>
      </c>
      <c r="E27" s="72">
        <v>273275</v>
      </c>
      <c r="F27" s="10">
        <f t="shared" si="0"/>
        <v>7.3042686111209321</v>
      </c>
      <c r="G27" s="1"/>
      <c r="H27" s="1"/>
      <c r="I27" s="1"/>
    </row>
    <row r="28" spans="1:9" x14ac:dyDescent="0.25">
      <c r="A28" s="11" t="s">
        <v>42</v>
      </c>
      <c r="B28" s="19">
        <v>7146</v>
      </c>
      <c r="C28" s="19">
        <v>5377</v>
      </c>
      <c r="D28" s="19">
        <v>75418</v>
      </c>
      <c r="E28" s="73">
        <v>75999</v>
      </c>
      <c r="F28" s="12">
        <f t="shared" si="0"/>
        <v>0.77037312047521311</v>
      </c>
      <c r="G28" s="1"/>
      <c r="H28" s="1"/>
      <c r="I28" s="1"/>
    </row>
    <row r="29" spans="1:9" x14ac:dyDescent="0.25">
      <c r="A29" s="9" t="s">
        <v>43</v>
      </c>
      <c r="B29" s="18">
        <v>44832</v>
      </c>
      <c r="C29" s="18">
        <v>38537</v>
      </c>
      <c r="D29" s="18">
        <v>489641</v>
      </c>
      <c r="E29" s="72">
        <v>466158</v>
      </c>
      <c r="F29" s="10">
        <f t="shared" si="0"/>
        <v>-4.7959627563868281</v>
      </c>
      <c r="G29" s="1"/>
      <c r="H29" s="1"/>
      <c r="I29" s="1"/>
    </row>
    <row r="30" spans="1:9" x14ac:dyDescent="0.25">
      <c r="A30" s="11" t="s">
        <v>44</v>
      </c>
      <c r="B30" s="19">
        <v>95</v>
      </c>
      <c r="C30" s="19">
        <v>0</v>
      </c>
      <c r="D30" s="19">
        <v>1586</v>
      </c>
      <c r="E30" s="73">
        <v>269</v>
      </c>
      <c r="F30" s="12">
        <f t="shared" si="0"/>
        <v>-83.039092055485497</v>
      </c>
      <c r="G30" s="1"/>
      <c r="H30" s="1"/>
      <c r="I30" s="1"/>
    </row>
    <row r="31" spans="1:9" x14ac:dyDescent="0.25">
      <c r="A31" s="9" t="s">
        <v>45</v>
      </c>
      <c r="B31" s="18">
        <v>18103</v>
      </c>
      <c r="C31" s="18">
        <v>21543</v>
      </c>
      <c r="D31" s="18">
        <v>194738</v>
      </c>
      <c r="E31" s="72">
        <v>211210</v>
      </c>
      <c r="F31" s="10">
        <f t="shared" si="0"/>
        <v>8.4585443005474019</v>
      </c>
      <c r="G31" s="1"/>
      <c r="H31" s="1"/>
      <c r="I31" s="1"/>
    </row>
    <row r="32" spans="1:9" x14ac:dyDescent="0.25">
      <c r="A32" s="11" t="s">
        <v>46</v>
      </c>
      <c r="B32" s="19">
        <v>67641</v>
      </c>
      <c r="C32" s="19">
        <v>51229</v>
      </c>
      <c r="D32" s="19">
        <v>818225</v>
      </c>
      <c r="E32" s="73">
        <v>720857</v>
      </c>
      <c r="F32" s="12">
        <f t="shared" si="0"/>
        <v>-11.899905282776743</v>
      </c>
      <c r="G32" s="1"/>
      <c r="H32" s="1"/>
      <c r="I32" s="1"/>
    </row>
    <row r="33" spans="1:9" x14ac:dyDescent="0.25">
      <c r="A33" s="9" t="s">
        <v>47</v>
      </c>
      <c r="B33" s="18">
        <v>44216</v>
      </c>
      <c r="C33" s="18">
        <v>45746</v>
      </c>
      <c r="D33" s="18">
        <v>450350</v>
      </c>
      <c r="E33" s="72">
        <v>482640</v>
      </c>
      <c r="F33" s="10">
        <f t="shared" si="0"/>
        <v>7.1699789052958778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5</v>
      </c>
      <c r="D34" s="19">
        <v>0</v>
      </c>
      <c r="E34" s="73">
        <v>0</v>
      </c>
      <c r="F34" s="12" t="e">
        <f t="shared" si="0"/>
        <v>#DIV/0!</v>
      </c>
      <c r="G34" s="1"/>
      <c r="H34" s="1"/>
      <c r="I34" s="1"/>
    </row>
    <row r="35" spans="1:9" x14ac:dyDescent="0.25">
      <c r="A35" s="13" t="s">
        <v>48</v>
      </c>
      <c r="B35" s="14">
        <f t="shared" ref="B35:E35" si="1">SUM(B7:B34)</f>
        <v>277884</v>
      </c>
      <c r="C35" s="14">
        <f t="shared" si="1"/>
        <v>268947</v>
      </c>
      <c r="D35" s="14">
        <f t="shared" si="1"/>
        <v>3493656</v>
      </c>
      <c r="E35" s="14">
        <f t="shared" si="1"/>
        <v>3405324</v>
      </c>
      <c r="F35" s="15">
        <f t="shared" ref="F35" si="2">((E35*100)/D35)-100</f>
        <v>-2.528354251248544</v>
      </c>
      <c r="G35" s="1"/>
      <c r="H35" s="1"/>
      <c r="I35" s="1"/>
    </row>
    <row r="36" spans="1:9" x14ac:dyDescent="0.25">
      <c r="A36" s="47" t="s">
        <v>108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BARCELONA</v>
      </c>
      <c r="F39" s="24">
        <f>LOOKUP(E39,$A$39:$A$66,$B$39:$B$66)</f>
        <v>777178</v>
      </c>
      <c r="G39" s="24">
        <f>LOOKUP(E39,$A$39:$A$66,$C$39:$C$66)</f>
        <v>809354</v>
      </c>
    </row>
    <row r="40" spans="1:9" x14ac:dyDescent="0.25">
      <c r="A40" s="24" t="str">
        <f t="shared" si="5"/>
        <v>ALICANTE</v>
      </c>
      <c r="B40" s="25">
        <f t="shared" si="3"/>
        <v>4442</v>
      </c>
      <c r="C40" s="25">
        <f t="shared" si="4"/>
        <v>3115</v>
      </c>
      <c r="D40" s="25">
        <f t="shared" ref="D40:D66" si="7">_xlfn.RANK.EQ(B40,$B$39:$B$66)+COUNTIF($B$39:$B$66,B40)-1</f>
        <v>13</v>
      </c>
      <c r="E40" s="24" t="str">
        <f t="shared" si="6"/>
        <v>VALENCIA</v>
      </c>
      <c r="F40" s="24">
        <f t="shared" ref="F40:F66" si="8">LOOKUP(E40,$A$39:$A$66,$B$39:$B$66)</f>
        <v>720857</v>
      </c>
      <c r="G40" s="24">
        <f t="shared" ref="G40:G66" si="9">LOOKUP(E40,$A$39:$A$66,$C$39:$C$66)</f>
        <v>818225</v>
      </c>
    </row>
    <row r="41" spans="1:9" x14ac:dyDescent="0.25">
      <c r="A41" s="24" t="str">
        <f t="shared" si="5"/>
        <v>ALMERÍA</v>
      </c>
      <c r="B41" s="25">
        <f t="shared" si="3"/>
        <v>1260</v>
      </c>
      <c r="C41" s="25">
        <f t="shared" si="4"/>
        <v>321</v>
      </c>
      <c r="D41" s="25">
        <f t="shared" si="7"/>
        <v>18</v>
      </c>
      <c r="E41" s="24" t="str">
        <f t="shared" si="6"/>
        <v>VIGO</v>
      </c>
      <c r="F41" s="24">
        <f t="shared" si="8"/>
        <v>482640</v>
      </c>
      <c r="G41" s="24">
        <f t="shared" si="9"/>
        <v>450350</v>
      </c>
    </row>
    <row r="42" spans="1:9" x14ac:dyDescent="0.25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SANTANDER</v>
      </c>
      <c r="F42" s="24">
        <f t="shared" si="8"/>
        <v>466158</v>
      </c>
      <c r="G42" s="24">
        <f t="shared" si="9"/>
        <v>489641</v>
      </c>
    </row>
    <row r="43" spans="1:9" x14ac:dyDescent="0.25">
      <c r="A43" s="24" t="str">
        <f t="shared" si="5"/>
        <v>BAHÍA DE ALGECIRAS</v>
      </c>
      <c r="B43" s="25">
        <f t="shared" si="3"/>
        <v>4435</v>
      </c>
      <c r="C43" s="25">
        <f t="shared" si="4"/>
        <v>4077</v>
      </c>
      <c r="D43" s="25">
        <f t="shared" si="7"/>
        <v>14</v>
      </c>
      <c r="E43" s="24" t="str">
        <f t="shared" si="6"/>
        <v>PASAIA</v>
      </c>
      <c r="F43" s="24">
        <f t="shared" si="8"/>
        <v>273275</v>
      </c>
      <c r="G43" s="24">
        <f t="shared" si="9"/>
        <v>254673</v>
      </c>
    </row>
    <row r="44" spans="1:9" x14ac:dyDescent="0.25">
      <c r="A44" s="24" t="str">
        <f t="shared" si="5"/>
        <v>BAHÍA DE CÁDIZ</v>
      </c>
      <c r="B44" s="25">
        <f t="shared" si="3"/>
        <v>15872</v>
      </c>
      <c r="C44" s="25">
        <f t="shared" si="4"/>
        <v>16599</v>
      </c>
      <c r="D44" s="25">
        <f t="shared" si="7"/>
        <v>11</v>
      </c>
      <c r="E44" s="24" t="str">
        <f t="shared" si="6"/>
        <v>TARRAGONA</v>
      </c>
      <c r="F44" s="24">
        <f t="shared" si="8"/>
        <v>211210</v>
      </c>
      <c r="G44" s="24">
        <f t="shared" si="9"/>
        <v>194738</v>
      </c>
    </row>
    <row r="45" spans="1:9" x14ac:dyDescent="0.25">
      <c r="A45" s="24" t="str">
        <f t="shared" si="5"/>
        <v>BALEARES</v>
      </c>
      <c r="B45" s="25">
        <f t="shared" si="3"/>
        <v>180795</v>
      </c>
      <c r="C45" s="25">
        <f t="shared" si="4"/>
        <v>184426</v>
      </c>
      <c r="D45" s="25">
        <f t="shared" si="7"/>
        <v>7</v>
      </c>
      <c r="E45" s="24" t="str">
        <f t="shared" si="6"/>
        <v>BALEARES</v>
      </c>
      <c r="F45" s="24">
        <f t="shared" si="8"/>
        <v>180795</v>
      </c>
      <c r="G45" s="24">
        <f t="shared" si="9"/>
        <v>184426</v>
      </c>
    </row>
    <row r="46" spans="1:9" x14ac:dyDescent="0.25">
      <c r="A46" s="24" t="str">
        <f t="shared" si="5"/>
        <v>BARCELONA</v>
      </c>
      <c r="B46" s="25">
        <f t="shared" si="3"/>
        <v>777178</v>
      </c>
      <c r="C46" s="25">
        <f t="shared" si="4"/>
        <v>809354</v>
      </c>
      <c r="D46" s="25">
        <f t="shared" si="7"/>
        <v>1</v>
      </c>
      <c r="E46" s="24" t="str">
        <f t="shared" si="6"/>
        <v>LAS PALMAS</v>
      </c>
      <c r="F46" s="24">
        <f t="shared" si="8"/>
        <v>96835</v>
      </c>
      <c r="G46" s="24">
        <f t="shared" si="9"/>
        <v>106589</v>
      </c>
    </row>
    <row r="47" spans="1:9" x14ac:dyDescent="0.25">
      <c r="A47" s="24" t="str">
        <f t="shared" si="5"/>
        <v>BILBAO</v>
      </c>
      <c r="B47" s="25">
        <f t="shared" si="3"/>
        <v>12054</v>
      </c>
      <c r="C47" s="25">
        <f t="shared" si="4"/>
        <v>12472</v>
      </c>
      <c r="D47" s="25">
        <f t="shared" si="7"/>
        <v>12</v>
      </c>
      <c r="E47" s="24" t="str">
        <f t="shared" si="6"/>
        <v>SANTA CRUZ DE TENERIFE</v>
      </c>
      <c r="F47" s="24">
        <f t="shared" si="8"/>
        <v>75999</v>
      </c>
      <c r="G47" s="24">
        <f t="shared" si="9"/>
        <v>75418</v>
      </c>
    </row>
    <row r="48" spans="1:9" x14ac:dyDescent="0.25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MÁLAGA</v>
      </c>
      <c r="F48" s="24">
        <f t="shared" si="8"/>
        <v>74493</v>
      </c>
      <c r="G48" s="24">
        <f t="shared" si="9"/>
        <v>64315</v>
      </c>
    </row>
    <row r="49" spans="1:7" x14ac:dyDescent="0.25">
      <c r="A49" s="24" t="str">
        <f t="shared" si="5"/>
        <v>CASTELLÓN</v>
      </c>
      <c r="B49" s="25">
        <f t="shared" si="3"/>
        <v>851</v>
      </c>
      <c r="C49" s="25">
        <f t="shared" si="4"/>
        <v>489</v>
      </c>
      <c r="D49" s="25">
        <f t="shared" si="7"/>
        <v>19</v>
      </c>
      <c r="E49" s="24" t="str">
        <f t="shared" si="6"/>
        <v>BAHÍA DE CÁDIZ</v>
      </c>
      <c r="F49" s="24">
        <f t="shared" si="8"/>
        <v>15872</v>
      </c>
      <c r="G49" s="24">
        <f t="shared" si="9"/>
        <v>16599</v>
      </c>
    </row>
    <row r="50" spans="1:7" x14ac:dyDescent="0.25">
      <c r="A50" s="24" t="str">
        <f t="shared" si="5"/>
        <v>CEUTA</v>
      </c>
      <c r="B50" s="25">
        <f t="shared" si="3"/>
        <v>1469</v>
      </c>
      <c r="C50" s="25">
        <f t="shared" si="4"/>
        <v>1156</v>
      </c>
      <c r="D50" s="25">
        <f t="shared" si="7"/>
        <v>16</v>
      </c>
      <c r="E50" s="24" t="str">
        <f t="shared" si="6"/>
        <v>BILBAO</v>
      </c>
      <c r="F50" s="24">
        <f t="shared" si="8"/>
        <v>12054</v>
      </c>
      <c r="G50" s="24">
        <f t="shared" si="9"/>
        <v>12472</v>
      </c>
    </row>
    <row r="51" spans="1:7" x14ac:dyDescent="0.25">
      <c r="A51" s="24" t="str">
        <f t="shared" si="5"/>
        <v>FERROL-SAN CIBRAO</v>
      </c>
      <c r="B51" s="25">
        <f t="shared" si="3"/>
        <v>7</v>
      </c>
      <c r="C51" s="25">
        <f t="shared" si="4"/>
        <v>0</v>
      </c>
      <c r="D51" s="25">
        <f t="shared" si="7"/>
        <v>22</v>
      </c>
      <c r="E51" s="24" t="str">
        <f t="shared" si="6"/>
        <v>ALICANTE</v>
      </c>
      <c r="F51" s="24">
        <f t="shared" si="8"/>
        <v>4442</v>
      </c>
      <c r="G51" s="24">
        <f t="shared" si="9"/>
        <v>3115</v>
      </c>
    </row>
    <row r="52" spans="1:7" x14ac:dyDescent="0.25">
      <c r="A52" s="24" t="str">
        <f t="shared" si="5"/>
        <v>GIJÓN</v>
      </c>
      <c r="B52" s="25">
        <f t="shared" si="3"/>
        <v>0</v>
      </c>
      <c r="C52" s="25">
        <f t="shared" si="4"/>
        <v>0</v>
      </c>
      <c r="D52" s="25">
        <f t="shared" si="7"/>
        <v>28</v>
      </c>
      <c r="E52" s="24" t="str">
        <f t="shared" si="6"/>
        <v>BAHÍA DE ALGECIRAS</v>
      </c>
      <c r="F52" s="24">
        <f t="shared" si="8"/>
        <v>4435</v>
      </c>
      <c r="G52" s="24">
        <f t="shared" si="9"/>
        <v>4077</v>
      </c>
    </row>
    <row r="53" spans="1:7" x14ac:dyDescent="0.25">
      <c r="A53" s="24" t="str">
        <f t="shared" si="5"/>
        <v>HUELVA</v>
      </c>
      <c r="B53" s="25">
        <f t="shared" si="3"/>
        <v>3419</v>
      </c>
      <c r="C53" s="25">
        <f t="shared" si="4"/>
        <v>2282</v>
      </c>
      <c r="D53" s="25">
        <f t="shared" si="7"/>
        <v>15</v>
      </c>
      <c r="E53" s="24" t="str">
        <f t="shared" si="6"/>
        <v>HUELVA</v>
      </c>
      <c r="F53" s="24">
        <f t="shared" si="8"/>
        <v>3419</v>
      </c>
      <c r="G53" s="24">
        <f t="shared" si="9"/>
        <v>2282</v>
      </c>
    </row>
    <row r="54" spans="1:7" x14ac:dyDescent="0.25">
      <c r="A54" s="24" t="str">
        <f t="shared" si="5"/>
        <v>LAS PALMAS</v>
      </c>
      <c r="B54" s="25">
        <f t="shared" si="3"/>
        <v>96835</v>
      </c>
      <c r="C54" s="25">
        <f t="shared" si="4"/>
        <v>106589</v>
      </c>
      <c r="D54" s="25">
        <f t="shared" si="7"/>
        <v>8</v>
      </c>
      <c r="E54" s="24" t="str">
        <f t="shared" si="6"/>
        <v>CEUTA</v>
      </c>
      <c r="F54" s="24">
        <f t="shared" si="8"/>
        <v>1469</v>
      </c>
      <c r="G54" s="24">
        <f t="shared" si="9"/>
        <v>1156</v>
      </c>
    </row>
    <row r="55" spans="1:7" x14ac:dyDescent="0.25">
      <c r="A55" s="24" t="str">
        <f t="shared" si="5"/>
        <v>MÁLAGA</v>
      </c>
      <c r="B55" s="25">
        <f t="shared" si="3"/>
        <v>74493</v>
      </c>
      <c r="C55" s="25">
        <f t="shared" si="4"/>
        <v>64315</v>
      </c>
      <c r="D55" s="25">
        <f t="shared" si="7"/>
        <v>10</v>
      </c>
      <c r="E55" s="24" t="str">
        <f t="shared" si="6"/>
        <v>MELILLA</v>
      </c>
      <c r="F55" s="24">
        <f t="shared" si="8"/>
        <v>1465</v>
      </c>
      <c r="G55" s="24">
        <f t="shared" si="9"/>
        <v>1610</v>
      </c>
    </row>
    <row r="56" spans="1:7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ALMERÍA</v>
      </c>
      <c r="F56" s="24">
        <f t="shared" si="8"/>
        <v>1260</v>
      </c>
      <c r="G56" s="24">
        <f t="shared" si="9"/>
        <v>321</v>
      </c>
    </row>
    <row r="57" spans="1:7" x14ac:dyDescent="0.25">
      <c r="A57" s="24" t="str">
        <f t="shared" si="5"/>
        <v>MELILLA</v>
      </c>
      <c r="B57" s="25">
        <f t="shared" si="3"/>
        <v>1465</v>
      </c>
      <c r="C57" s="25">
        <f t="shared" si="4"/>
        <v>1610</v>
      </c>
      <c r="D57" s="25">
        <f t="shared" si="7"/>
        <v>17</v>
      </c>
      <c r="E57" s="24" t="str">
        <f t="shared" si="6"/>
        <v>CASTELLÓN</v>
      </c>
      <c r="F57" s="24">
        <f t="shared" si="8"/>
        <v>851</v>
      </c>
      <c r="G57" s="24">
        <f t="shared" si="9"/>
        <v>489</v>
      </c>
    </row>
    <row r="58" spans="1:7" x14ac:dyDescent="0.25">
      <c r="A58" s="24" t="str">
        <f t="shared" si="5"/>
        <v>MOTRIL</v>
      </c>
      <c r="B58" s="25">
        <f t="shared" si="3"/>
        <v>341</v>
      </c>
      <c r="C58" s="25">
        <f t="shared" si="4"/>
        <v>2220</v>
      </c>
      <c r="D58" s="25">
        <f t="shared" si="7"/>
        <v>20</v>
      </c>
      <c r="E58" s="24" t="str">
        <f t="shared" si="6"/>
        <v>MOTRIL</v>
      </c>
      <c r="F58" s="24">
        <f t="shared" si="8"/>
        <v>341</v>
      </c>
      <c r="G58" s="24">
        <f t="shared" si="9"/>
        <v>2220</v>
      </c>
    </row>
    <row r="59" spans="1:7" x14ac:dyDescent="0.25">
      <c r="A59" s="24" t="str">
        <f t="shared" si="5"/>
        <v>PASAIA</v>
      </c>
      <c r="B59" s="25">
        <f t="shared" si="3"/>
        <v>273275</v>
      </c>
      <c r="C59" s="25">
        <f t="shared" si="4"/>
        <v>254673</v>
      </c>
      <c r="D59" s="25">
        <f t="shared" si="7"/>
        <v>5</v>
      </c>
      <c r="E59" s="24" t="str">
        <f t="shared" si="6"/>
        <v>SEVILLA</v>
      </c>
      <c r="F59" s="24">
        <f t="shared" si="8"/>
        <v>269</v>
      </c>
      <c r="G59" s="24">
        <f t="shared" si="9"/>
        <v>1586</v>
      </c>
    </row>
    <row r="60" spans="1:7" x14ac:dyDescent="0.25">
      <c r="A60" s="24" t="str">
        <f t="shared" si="5"/>
        <v>SANTA CRUZ DE TENERIFE</v>
      </c>
      <c r="B60" s="25">
        <f t="shared" si="3"/>
        <v>75999</v>
      </c>
      <c r="C60" s="25">
        <f t="shared" si="4"/>
        <v>75418</v>
      </c>
      <c r="D60" s="25">
        <f t="shared" si="7"/>
        <v>9</v>
      </c>
      <c r="E60" s="24" t="str">
        <f t="shared" si="6"/>
        <v>FERROL-SAN CIBRAO</v>
      </c>
      <c r="F60" s="24">
        <f t="shared" si="8"/>
        <v>7</v>
      </c>
      <c r="G60" s="24">
        <f t="shared" si="9"/>
        <v>0</v>
      </c>
    </row>
    <row r="61" spans="1:7" x14ac:dyDescent="0.25">
      <c r="A61" s="24" t="str">
        <f t="shared" si="5"/>
        <v>SANTANDER</v>
      </c>
      <c r="B61" s="25">
        <f t="shared" si="3"/>
        <v>466158</v>
      </c>
      <c r="C61" s="25">
        <f t="shared" si="4"/>
        <v>489641</v>
      </c>
      <c r="D61" s="25">
        <f t="shared" si="7"/>
        <v>4</v>
      </c>
      <c r="E61" s="24" t="e">
        <f t="shared" si="6"/>
        <v>#N/A</v>
      </c>
      <c r="F61" s="24" t="e">
        <f t="shared" si="8"/>
        <v>#N/A</v>
      </c>
      <c r="G61" s="24" t="e">
        <f t="shared" si="9"/>
        <v>#N/A</v>
      </c>
    </row>
    <row r="62" spans="1:7" x14ac:dyDescent="0.25">
      <c r="A62" s="24" t="str">
        <f t="shared" si="5"/>
        <v>SEVILLA</v>
      </c>
      <c r="B62" s="25">
        <f t="shared" si="3"/>
        <v>269</v>
      </c>
      <c r="C62" s="25">
        <f t="shared" si="4"/>
        <v>1586</v>
      </c>
      <c r="D62" s="25">
        <f t="shared" si="7"/>
        <v>21</v>
      </c>
      <c r="E62" s="24" t="e">
        <f t="shared" si="6"/>
        <v>#N/A</v>
      </c>
      <c r="F62" s="24" t="e">
        <f t="shared" si="8"/>
        <v>#N/A</v>
      </c>
      <c r="G62" s="24" t="e">
        <f t="shared" si="9"/>
        <v>#N/A</v>
      </c>
    </row>
    <row r="63" spans="1:7" x14ac:dyDescent="0.25">
      <c r="A63" s="24" t="str">
        <f t="shared" si="5"/>
        <v>TARRAGONA</v>
      </c>
      <c r="B63" s="25">
        <f t="shared" si="3"/>
        <v>211210</v>
      </c>
      <c r="C63" s="25">
        <f t="shared" si="4"/>
        <v>194738</v>
      </c>
      <c r="D63" s="25">
        <f t="shared" si="7"/>
        <v>6</v>
      </c>
      <c r="E63" s="24" t="e">
        <f t="shared" si="6"/>
        <v>#N/A</v>
      </c>
      <c r="F63" s="24" t="e">
        <f t="shared" si="8"/>
        <v>#N/A</v>
      </c>
      <c r="G63" s="24" t="e">
        <f t="shared" si="9"/>
        <v>#N/A</v>
      </c>
    </row>
    <row r="64" spans="1:7" x14ac:dyDescent="0.25">
      <c r="A64" s="24" t="str">
        <f t="shared" si="5"/>
        <v>VALENCIA</v>
      </c>
      <c r="B64" s="25">
        <f t="shared" si="3"/>
        <v>720857</v>
      </c>
      <c r="C64" s="25">
        <f t="shared" si="4"/>
        <v>818225</v>
      </c>
      <c r="D64" s="25">
        <f t="shared" si="7"/>
        <v>2</v>
      </c>
      <c r="E64" s="24" t="e">
        <f t="shared" si="6"/>
        <v>#N/A</v>
      </c>
      <c r="F64" s="24" t="e">
        <f t="shared" si="8"/>
        <v>#N/A</v>
      </c>
      <c r="G64" s="24" t="e">
        <f t="shared" si="9"/>
        <v>#N/A</v>
      </c>
    </row>
    <row r="65" spans="1:7" x14ac:dyDescent="0.25">
      <c r="A65" s="24" t="str">
        <f t="shared" si="5"/>
        <v>VIGO</v>
      </c>
      <c r="B65" s="25">
        <f t="shared" si="3"/>
        <v>482640</v>
      </c>
      <c r="C65" s="25">
        <f t="shared" si="4"/>
        <v>450350</v>
      </c>
      <c r="D65" s="25">
        <f t="shared" si="7"/>
        <v>3</v>
      </c>
      <c r="E65" s="24" t="e">
        <f t="shared" si="6"/>
        <v>#N/A</v>
      </c>
      <c r="F65" s="24" t="e">
        <f t="shared" si="8"/>
        <v>#N/A</v>
      </c>
      <c r="G65" s="24" t="e">
        <f t="shared" si="9"/>
        <v>#N/A</v>
      </c>
    </row>
    <row r="66" spans="1:7" x14ac:dyDescent="0.25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8"/>
        <v>0</v>
      </c>
      <c r="G66" s="24">
        <f t="shared" si="9"/>
        <v>0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7"/>
      <c r="B68" s="57"/>
      <c r="C68" s="57"/>
      <c r="D68" s="57"/>
      <c r="E68" s="57"/>
      <c r="F68" s="5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9 F11 F13 F15 F17 F19 F21 F23 F25 F27 F29 F31 F33 F7">
    <cfRule type="containsErrors" dxfId="7" priority="2">
      <formula>ISERROR(F7)</formula>
    </cfRule>
  </conditionalFormatting>
  <conditionalFormatting sqref="F10 F12 F14 F16 F18 F20 F22 F24 F26 F28 F30 F32 F34 F8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>
      <c r="F2" s="3"/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97</v>
      </c>
      <c r="C7" s="18">
        <v>105</v>
      </c>
      <c r="D7" s="18">
        <v>1221</v>
      </c>
      <c r="E7" s="18">
        <v>1213</v>
      </c>
      <c r="F7" s="10">
        <f>((E7*100)/D7)-100</f>
        <v>-0.65520065520065884</v>
      </c>
      <c r="G7" s="1"/>
      <c r="H7" s="1"/>
      <c r="I7" s="1"/>
    </row>
    <row r="8" spans="1:12" x14ac:dyDescent="0.25">
      <c r="A8" s="11" t="s">
        <v>31</v>
      </c>
      <c r="B8" s="19">
        <v>56</v>
      </c>
      <c r="C8" s="19">
        <v>61</v>
      </c>
      <c r="D8" s="19">
        <v>732</v>
      </c>
      <c r="E8" s="19">
        <v>696</v>
      </c>
      <c r="F8" s="12">
        <f t="shared" ref="F8:F34" si="0">((E8*100)/D8)-100</f>
        <v>-4.9180327868852487</v>
      </c>
      <c r="G8" s="1"/>
      <c r="H8" s="1"/>
      <c r="I8" s="1"/>
    </row>
    <row r="9" spans="1:12" x14ac:dyDescent="0.25">
      <c r="A9" s="9" t="s">
        <v>139</v>
      </c>
      <c r="B9" s="18">
        <v>132</v>
      </c>
      <c r="C9" s="18">
        <v>142</v>
      </c>
      <c r="D9" s="18">
        <v>1972</v>
      </c>
      <c r="E9" s="18">
        <v>2128</v>
      </c>
      <c r="F9" s="10">
        <f t="shared" si="0"/>
        <v>7.9107505070993938</v>
      </c>
      <c r="G9" s="1"/>
      <c r="H9" s="1"/>
      <c r="I9" s="1"/>
    </row>
    <row r="10" spans="1:12" x14ac:dyDescent="0.25">
      <c r="A10" s="11" t="s">
        <v>141</v>
      </c>
      <c r="B10" s="19">
        <v>63</v>
      </c>
      <c r="C10" s="19">
        <v>62</v>
      </c>
      <c r="D10" s="19">
        <v>823</v>
      </c>
      <c r="E10" s="19">
        <v>795</v>
      </c>
      <c r="F10" s="12">
        <f t="shared" si="0"/>
        <v>-3.4021871202916145</v>
      </c>
      <c r="G10" s="1"/>
      <c r="H10" s="1"/>
      <c r="I10" s="1"/>
    </row>
    <row r="11" spans="1:12" x14ac:dyDescent="0.25">
      <c r="A11" s="9" t="s">
        <v>142</v>
      </c>
      <c r="B11" s="18">
        <v>2412</v>
      </c>
      <c r="C11" s="18">
        <v>2221</v>
      </c>
      <c r="D11" s="18">
        <v>28913</v>
      </c>
      <c r="E11" s="18">
        <v>29070</v>
      </c>
      <c r="F11" s="10">
        <f t="shared" si="0"/>
        <v>0.54300833535087634</v>
      </c>
      <c r="G11" s="1"/>
      <c r="H11" s="1"/>
      <c r="I11" s="1"/>
    </row>
    <row r="12" spans="1:12" x14ac:dyDescent="0.25">
      <c r="A12" s="11" t="s">
        <v>143</v>
      </c>
      <c r="B12" s="19">
        <v>82</v>
      </c>
      <c r="C12" s="19">
        <v>95</v>
      </c>
      <c r="D12" s="19">
        <v>1197</v>
      </c>
      <c r="E12" s="19">
        <v>1193</v>
      </c>
      <c r="F12" s="12">
        <f t="shared" si="0"/>
        <v>-0.33416875522138412</v>
      </c>
      <c r="G12" s="1"/>
      <c r="H12" s="1"/>
      <c r="I12" s="1"/>
    </row>
    <row r="13" spans="1:12" x14ac:dyDescent="0.25">
      <c r="A13" s="9" t="s">
        <v>32</v>
      </c>
      <c r="B13" s="18">
        <v>2665</v>
      </c>
      <c r="C13" s="18">
        <v>2550</v>
      </c>
      <c r="D13" s="18">
        <v>50366</v>
      </c>
      <c r="E13" s="18">
        <v>52936</v>
      </c>
      <c r="F13" s="10">
        <f t="shared" si="0"/>
        <v>5.1026486121590011</v>
      </c>
      <c r="G13" s="1"/>
      <c r="H13" s="1"/>
      <c r="I13" s="1"/>
    </row>
    <row r="14" spans="1:12" x14ac:dyDescent="0.25">
      <c r="A14" s="11" t="s">
        <v>33</v>
      </c>
      <c r="B14" s="19">
        <v>665</v>
      </c>
      <c r="C14" s="19">
        <v>659</v>
      </c>
      <c r="D14" s="19">
        <v>9038</v>
      </c>
      <c r="E14" s="19">
        <v>8901</v>
      </c>
      <c r="F14" s="12">
        <f t="shared" si="0"/>
        <v>-1.5158220845319761</v>
      </c>
      <c r="G14" s="1"/>
      <c r="H14" s="1"/>
      <c r="I14" s="1"/>
    </row>
    <row r="15" spans="1:12" x14ac:dyDescent="0.25">
      <c r="A15" s="9" t="s">
        <v>34</v>
      </c>
      <c r="B15" s="18">
        <v>218</v>
      </c>
      <c r="C15" s="18">
        <v>211</v>
      </c>
      <c r="D15" s="18">
        <v>2925</v>
      </c>
      <c r="E15" s="18">
        <v>2818</v>
      </c>
      <c r="F15" s="10">
        <f t="shared" si="0"/>
        <v>-3.6581196581196593</v>
      </c>
      <c r="G15" s="1"/>
      <c r="H15" s="1"/>
      <c r="I15" s="1"/>
    </row>
    <row r="16" spans="1:12" x14ac:dyDescent="0.25">
      <c r="A16" s="11" t="s">
        <v>35</v>
      </c>
      <c r="B16" s="19">
        <v>185</v>
      </c>
      <c r="C16" s="19">
        <v>167</v>
      </c>
      <c r="D16" s="19">
        <v>2203</v>
      </c>
      <c r="E16" s="19">
        <v>2169</v>
      </c>
      <c r="F16" s="12">
        <f t="shared" si="0"/>
        <v>-1.5433499773036772</v>
      </c>
      <c r="G16" s="1"/>
      <c r="H16" s="1"/>
      <c r="I16" s="1"/>
    </row>
    <row r="17" spans="1:9" x14ac:dyDescent="0.25">
      <c r="A17" s="9" t="s">
        <v>144</v>
      </c>
      <c r="B17" s="18">
        <v>135</v>
      </c>
      <c r="C17" s="18">
        <v>135</v>
      </c>
      <c r="D17" s="18">
        <v>1856</v>
      </c>
      <c r="E17" s="18">
        <v>1759</v>
      </c>
      <c r="F17" s="10">
        <f t="shared" si="0"/>
        <v>-5.2262931034482705</v>
      </c>
      <c r="G17" s="1"/>
      <c r="H17" s="1"/>
      <c r="I17" s="1"/>
    </row>
    <row r="18" spans="1:9" x14ac:dyDescent="0.25">
      <c r="A18" s="11" t="s">
        <v>36</v>
      </c>
      <c r="B18" s="19">
        <v>875</v>
      </c>
      <c r="C18" s="19">
        <v>902</v>
      </c>
      <c r="D18" s="19">
        <v>11147</v>
      </c>
      <c r="E18" s="19">
        <v>11084</v>
      </c>
      <c r="F18" s="12">
        <f t="shared" si="0"/>
        <v>-0.56517448640889256</v>
      </c>
      <c r="G18" s="1"/>
      <c r="H18" s="1"/>
      <c r="I18" s="1"/>
    </row>
    <row r="19" spans="1:9" x14ac:dyDescent="0.25">
      <c r="A19" s="9" t="s">
        <v>37</v>
      </c>
      <c r="B19" s="18">
        <v>91</v>
      </c>
      <c r="C19" s="18">
        <v>79</v>
      </c>
      <c r="D19" s="18">
        <v>1130</v>
      </c>
      <c r="E19" s="18">
        <v>1086</v>
      </c>
      <c r="F19" s="10">
        <f t="shared" si="0"/>
        <v>-3.8938053097345176</v>
      </c>
      <c r="G19" s="1"/>
      <c r="H19" s="1"/>
      <c r="I19" s="1"/>
    </row>
    <row r="20" spans="1:9" x14ac:dyDescent="0.25">
      <c r="A20" s="11" t="s">
        <v>145</v>
      </c>
      <c r="B20" s="19">
        <v>100</v>
      </c>
      <c r="C20" s="19">
        <v>81</v>
      </c>
      <c r="D20" s="19">
        <v>1229</v>
      </c>
      <c r="E20" s="19">
        <v>1187</v>
      </c>
      <c r="F20" s="12">
        <f t="shared" si="0"/>
        <v>-3.4174125305126068</v>
      </c>
      <c r="G20" s="1"/>
      <c r="H20" s="1"/>
      <c r="I20" s="1"/>
    </row>
    <row r="21" spans="1:9" x14ac:dyDescent="0.25">
      <c r="A21" s="9" t="s">
        <v>38</v>
      </c>
      <c r="B21" s="18">
        <v>224</v>
      </c>
      <c r="C21" s="18">
        <v>204</v>
      </c>
      <c r="D21" s="18">
        <v>2396</v>
      </c>
      <c r="E21" s="18">
        <v>2491</v>
      </c>
      <c r="F21" s="10">
        <f t="shared" si="0"/>
        <v>3.9649415692821321</v>
      </c>
      <c r="G21" s="1"/>
      <c r="H21" s="1"/>
      <c r="I21" s="1"/>
    </row>
    <row r="22" spans="1:9" x14ac:dyDescent="0.25">
      <c r="A22" s="11" t="s">
        <v>59</v>
      </c>
      <c r="B22" s="19">
        <v>1181</v>
      </c>
      <c r="C22" s="19">
        <v>1277</v>
      </c>
      <c r="D22" s="19">
        <v>12283</v>
      </c>
      <c r="E22" s="19">
        <v>13959</v>
      </c>
      <c r="F22" s="12">
        <f t="shared" si="0"/>
        <v>13.644875030530002</v>
      </c>
      <c r="G22" s="1"/>
      <c r="H22" s="1"/>
      <c r="I22" s="1"/>
    </row>
    <row r="23" spans="1:9" x14ac:dyDescent="0.25">
      <c r="A23" s="9" t="s">
        <v>146</v>
      </c>
      <c r="B23" s="18">
        <v>167</v>
      </c>
      <c r="C23" s="18">
        <v>142</v>
      </c>
      <c r="D23" s="18">
        <v>1764</v>
      </c>
      <c r="E23" s="18">
        <v>1870</v>
      </c>
      <c r="F23" s="10">
        <f t="shared" si="0"/>
        <v>6.0090702947845784</v>
      </c>
      <c r="G23" s="1"/>
      <c r="H23" s="1"/>
      <c r="I23" s="1"/>
    </row>
    <row r="24" spans="1:9" x14ac:dyDescent="0.25">
      <c r="A24" s="11" t="s">
        <v>148</v>
      </c>
      <c r="B24" s="19">
        <v>39</v>
      </c>
      <c r="C24" s="19">
        <v>42</v>
      </c>
      <c r="D24" s="19">
        <v>500</v>
      </c>
      <c r="E24" s="19">
        <v>507</v>
      </c>
      <c r="F24" s="12">
        <f t="shared" si="0"/>
        <v>1.4000000000000057</v>
      </c>
      <c r="G24" s="1"/>
      <c r="H24" s="1"/>
      <c r="I24" s="1"/>
    </row>
    <row r="25" spans="1:9" x14ac:dyDescent="0.25">
      <c r="A25" s="9" t="s">
        <v>39</v>
      </c>
      <c r="B25" s="18">
        <v>130</v>
      </c>
      <c r="C25" s="18">
        <v>128</v>
      </c>
      <c r="D25" s="18">
        <v>1776</v>
      </c>
      <c r="E25" s="18">
        <v>1606</v>
      </c>
      <c r="F25" s="10">
        <f t="shared" si="0"/>
        <v>-9.5720720720720749</v>
      </c>
      <c r="G25" s="1"/>
      <c r="H25" s="1"/>
      <c r="I25" s="1"/>
    </row>
    <row r="26" spans="1:9" x14ac:dyDescent="0.25">
      <c r="A26" s="11" t="s">
        <v>40</v>
      </c>
      <c r="B26" s="19">
        <v>105</v>
      </c>
      <c r="C26" s="19">
        <v>106</v>
      </c>
      <c r="D26" s="19">
        <v>1357</v>
      </c>
      <c r="E26" s="19">
        <v>1323</v>
      </c>
      <c r="F26" s="12">
        <f t="shared" si="0"/>
        <v>-2.5055268975681599</v>
      </c>
      <c r="G26" s="1"/>
      <c r="H26" s="1"/>
      <c r="I26" s="1"/>
    </row>
    <row r="27" spans="1:9" x14ac:dyDescent="0.25">
      <c r="A27" s="9" t="s">
        <v>41</v>
      </c>
      <c r="B27" s="18">
        <v>69</v>
      </c>
      <c r="C27" s="18">
        <v>93</v>
      </c>
      <c r="D27" s="18">
        <v>911</v>
      </c>
      <c r="E27" s="18">
        <v>933</v>
      </c>
      <c r="F27" s="10">
        <f t="shared" si="0"/>
        <v>2.4149286498353462</v>
      </c>
      <c r="G27" s="1"/>
      <c r="H27" s="1"/>
      <c r="I27" s="1"/>
    </row>
    <row r="28" spans="1:9" x14ac:dyDescent="0.25">
      <c r="A28" s="11" t="s">
        <v>42</v>
      </c>
      <c r="B28" s="19">
        <v>1414</v>
      </c>
      <c r="C28" s="19">
        <v>1440</v>
      </c>
      <c r="D28" s="19">
        <v>16400</v>
      </c>
      <c r="E28" s="19">
        <v>16132</v>
      </c>
      <c r="F28" s="12">
        <f t="shared" si="0"/>
        <v>-1.6341463414634205</v>
      </c>
      <c r="G28" s="1"/>
      <c r="H28" s="1"/>
      <c r="I28" s="1"/>
    </row>
    <row r="29" spans="1:9" x14ac:dyDescent="0.25">
      <c r="A29" s="9" t="s">
        <v>43</v>
      </c>
      <c r="B29" s="18">
        <v>139</v>
      </c>
      <c r="C29" s="18">
        <v>121</v>
      </c>
      <c r="D29" s="18">
        <v>1626</v>
      </c>
      <c r="E29" s="18">
        <v>1614</v>
      </c>
      <c r="F29" s="10">
        <f t="shared" si="0"/>
        <v>-0.73800738007379607</v>
      </c>
      <c r="G29" s="1"/>
      <c r="H29" s="1"/>
      <c r="I29" s="1"/>
    </row>
    <row r="30" spans="1:9" x14ac:dyDescent="0.25">
      <c r="A30" s="11" t="s">
        <v>44</v>
      </c>
      <c r="B30" s="19">
        <v>96</v>
      </c>
      <c r="C30" s="19">
        <v>82</v>
      </c>
      <c r="D30" s="19">
        <v>1016</v>
      </c>
      <c r="E30" s="19">
        <v>1009</v>
      </c>
      <c r="F30" s="12">
        <f t="shared" si="0"/>
        <v>-0.68897637795275557</v>
      </c>
      <c r="G30" s="1"/>
      <c r="H30" s="1"/>
      <c r="I30" s="1"/>
    </row>
    <row r="31" spans="1:9" x14ac:dyDescent="0.25">
      <c r="A31" s="9" t="s">
        <v>45</v>
      </c>
      <c r="B31" s="18">
        <v>201</v>
      </c>
      <c r="C31" s="18">
        <v>211</v>
      </c>
      <c r="D31" s="18">
        <v>2554</v>
      </c>
      <c r="E31" s="18">
        <v>2545</v>
      </c>
      <c r="F31" s="10">
        <f t="shared" si="0"/>
        <v>-0.35238841033672941</v>
      </c>
      <c r="G31" s="1"/>
      <c r="H31" s="1"/>
      <c r="I31" s="1"/>
    </row>
    <row r="32" spans="1:9" x14ac:dyDescent="0.25">
      <c r="A32" s="11" t="s">
        <v>46</v>
      </c>
      <c r="B32" s="19">
        <v>636</v>
      </c>
      <c r="C32" s="19">
        <v>594</v>
      </c>
      <c r="D32" s="19">
        <v>7722</v>
      </c>
      <c r="E32" s="19">
        <v>7891</v>
      </c>
      <c r="F32" s="12">
        <f t="shared" si="0"/>
        <v>2.1885521885521939</v>
      </c>
      <c r="G32" s="1"/>
      <c r="H32" s="1"/>
      <c r="I32" s="1"/>
    </row>
    <row r="33" spans="1:9" x14ac:dyDescent="0.25">
      <c r="A33" s="9" t="s">
        <v>47</v>
      </c>
      <c r="B33" s="18">
        <v>141</v>
      </c>
      <c r="C33" s="18">
        <v>132</v>
      </c>
      <c r="D33" s="18">
        <v>1726</v>
      </c>
      <c r="E33" s="18">
        <v>1674</v>
      </c>
      <c r="F33" s="10">
        <f t="shared" si="0"/>
        <v>-3.0127462340672082</v>
      </c>
      <c r="G33" s="1"/>
      <c r="H33" s="1"/>
      <c r="I33" s="1"/>
    </row>
    <row r="34" spans="1:9" x14ac:dyDescent="0.25">
      <c r="A34" s="11" t="s">
        <v>147</v>
      </c>
      <c r="B34" s="19">
        <v>24</v>
      </c>
      <c r="C34" s="19">
        <v>22</v>
      </c>
      <c r="D34" s="19">
        <v>336</v>
      </c>
      <c r="E34" s="19">
        <v>355</v>
      </c>
      <c r="F34" s="12">
        <f t="shared" si="0"/>
        <v>5.654761904761898</v>
      </c>
      <c r="G34" s="1"/>
      <c r="H34" s="1"/>
      <c r="I34" s="1"/>
    </row>
    <row r="35" spans="1:9" x14ac:dyDescent="0.25">
      <c r="A35" s="13" t="s">
        <v>48</v>
      </c>
      <c r="B35" s="14">
        <f>SUM(B7:B34)</f>
        <v>12342</v>
      </c>
      <c r="C35" s="14">
        <f t="shared" ref="C35:E35" si="1">SUM(C7:C34)</f>
        <v>12064</v>
      </c>
      <c r="D35" s="14">
        <f t="shared" si="1"/>
        <v>167119</v>
      </c>
      <c r="E35" s="14">
        <f t="shared" si="1"/>
        <v>170944</v>
      </c>
      <c r="F35" s="15">
        <f t="shared" ref="F35" si="2">((E35*100)/D35)-100</f>
        <v>2.2887882287471797</v>
      </c>
      <c r="G35" s="1"/>
      <c r="H35" s="1"/>
      <c r="I35" s="1"/>
    </row>
    <row r="36" spans="1:9" x14ac:dyDescent="0.25">
      <c r="A36" s="47" t="s">
        <v>109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1213</v>
      </c>
      <c r="C39" s="25">
        <f t="shared" si="4"/>
        <v>1221</v>
      </c>
      <c r="D39" s="25">
        <f>_xlfn.RANK.EQ(B39,$B$39:$B$66)+COUNTIF($B$39:$B$66,B39)-1</f>
        <v>19</v>
      </c>
      <c r="E39" s="24" t="str">
        <f t="shared" ref="E39:E66" si="6">INDEX($A$39:$B$66,MATCH(ROW()-38,$D$39:$D$66,0),1)</f>
        <v>BALEARES</v>
      </c>
      <c r="F39" s="24">
        <f>LOOKUP(E39,$A$39:$A$66,$B$39:$B$66)</f>
        <v>52936</v>
      </c>
      <c r="G39" s="24">
        <f>LOOKUP(E39,$A$39:$A$66,$C$39:$C$66)</f>
        <v>50366</v>
      </c>
    </row>
    <row r="40" spans="1:9" x14ac:dyDescent="0.25">
      <c r="A40" s="24" t="str">
        <f t="shared" si="5"/>
        <v>ALICANTE</v>
      </c>
      <c r="B40" s="25">
        <f t="shared" si="3"/>
        <v>696</v>
      </c>
      <c r="C40" s="25">
        <f t="shared" si="4"/>
        <v>732</v>
      </c>
      <c r="D40" s="25">
        <f t="shared" ref="D40:D66" si="7">_xlfn.RANK.EQ(B40,$B$39:$B$66)+COUNTIF($B$39:$B$66,B40)-1</f>
        <v>26</v>
      </c>
      <c r="E40" s="24" t="str">
        <f t="shared" si="6"/>
        <v>BAHÍA DE ALGECIRAS</v>
      </c>
      <c r="F40" s="24">
        <f t="shared" ref="F40:F55" si="8">LOOKUP(E40,$A$39:$A$66,$B$39:$B$66)</f>
        <v>29070</v>
      </c>
      <c r="G40" s="24">
        <f t="shared" ref="G40:G66" si="9">LOOKUP(E40,$A$39:$A$66,$C$39:$C$66)</f>
        <v>28913</v>
      </c>
    </row>
    <row r="41" spans="1:9" x14ac:dyDescent="0.25">
      <c r="A41" s="24" t="str">
        <f t="shared" si="5"/>
        <v>ALMERÍA</v>
      </c>
      <c r="B41" s="25">
        <f t="shared" si="3"/>
        <v>2128</v>
      </c>
      <c r="C41" s="25">
        <f t="shared" si="4"/>
        <v>1972</v>
      </c>
      <c r="D41" s="25">
        <f t="shared" si="7"/>
        <v>12</v>
      </c>
      <c r="E41" s="24" t="str">
        <f t="shared" si="6"/>
        <v>SANTA CRUZ DE TENERIFE</v>
      </c>
      <c r="F41" s="24">
        <f t="shared" si="8"/>
        <v>16132</v>
      </c>
      <c r="G41" s="24">
        <f t="shared" si="9"/>
        <v>16400</v>
      </c>
    </row>
    <row r="42" spans="1:9" x14ac:dyDescent="0.25">
      <c r="A42" s="24" t="str">
        <f t="shared" si="5"/>
        <v>AVILÉS</v>
      </c>
      <c r="B42" s="25">
        <f t="shared" si="3"/>
        <v>795</v>
      </c>
      <c r="C42" s="25">
        <f t="shared" si="4"/>
        <v>823</v>
      </c>
      <c r="D42" s="25">
        <f t="shared" si="7"/>
        <v>25</v>
      </c>
      <c r="E42" s="24" t="str">
        <f t="shared" si="6"/>
        <v>LAS PALMAS</v>
      </c>
      <c r="F42" s="24">
        <f t="shared" si="8"/>
        <v>13959</v>
      </c>
      <c r="G42" s="24">
        <f t="shared" si="9"/>
        <v>12283</v>
      </c>
    </row>
    <row r="43" spans="1:9" x14ac:dyDescent="0.25">
      <c r="A43" s="24" t="str">
        <f t="shared" si="5"/>
        <v>BAHÍA DE ALGECIRAS</v>
      </c>
      <c r="B43" s="25">
        <f t="shared" si="3"/>
        <v>29070</v>
      </c>
      <c r="C43" s="25">
        <f t="shared" si="4"/>
        <v>28913</v>
      </c>
      <c r="D43" s="25">
        <f t="shared" si="7"/>
        <v>2</v>
      </c>
      <c r="E43" s="24" t="str">
        <f t="shared" si="6"/>
        <v>CEUTA</v>
      </c>
      <c r="F43" s="24">
        <f t="shared" si="8"/>
        <v>11084</v>
      </c>
      <c r="G43" s="24">
        <f t="shared" si="9"/>
        <v>11147</v>
      </c>
    </row>
    <row r="44" spans="1:9" x14ac:dyDescent="0.25">
      <c r="A44" s="24" t="str">
        <f t="shared" si="5"/>
        <v>BAHÍA DE CÁDIZ</v>
      </c>
      <c r="B44" s="25">
        <f t="shared" si="3"/>
        <v>1193</v>
      </c>
      <c r="C44" s="25">
        <f t="shared" si="4"/>
        <v>1197</v>
      </c>
      <c r="D44" s="25">
        <f t="shared" si="7"/>
        <v>20</v>
      </c>
      <c r="E44" s="24" t="str">
        <f t="shared" si="6"/>
        <v>BARCELONA</v>
      </c>
      <c r="F44" s="24">
        <f t="shared" si="8"/>
        <v>8901</v>
      </c>
      <c r="G44" s="24">
        <f t="shared" si="9"/>
        <v>9038</v>
      </c>
    </row>
    <row r="45" spans="1:9" x14ac:dyDescent="0.25">
      <c r="A45" s="24" t="str">
        <f t="shared" si="5"/>
        <v>BALEARES</v>
      </c>
      <c r="B45" s="25">
        <f t="shared" si="3"/>
        <v>52936</v>
      </c>
      <c r="C45" s="25">
        <f t="shared" si="4"/>
        <v>50366</v>
      </c>
      <c r="D45" s="25">
        <f t="shared" si="7"/>
        <v>1</v>
      </c>
      <c r="E45" s="24" t="str">
        <f t="shared" si="6"/>
        <v>VALENCIA</v>
      </c>
      <c r="F45" s="24">
        <f t="shared" si="8"/>
        <v>7891</v>
      </c>
      <c r="G45" s="24">
        <f t="shared" si="9"/>
        <v>7722</v>
      </c>
    </row>
    <row r="46" spans="1:9" x14ac:dyDescent="0.25">
      <c r="A46" s="24" t="str">
        <f t="shared" si="5"/>
        <v>BARCELONA</v>
      </c>
      <c r="B46" s="25">
        <f t="shared" si="3"/>
        <v>8901</v>
      </c>
      <c r="C46" s="25">
        <f t="shared" si="4"/>
        <v>9038</v>
      </c>
      <c r="D46" s="25">
        <f t="shared" si="7"/>
        <v>6</v>
      </c>
      <c r="E46" s="24" t="str">
        <f t="shared" si="6"/>
        <v>BILBAO</v>
      </c>
      <c r="F46" s="24">
        <f t="shared" si="8"/>
        <v>2818</v>
      </c>
      <c r="G46" s="24">
        <f t="shared" si="9"/>
        <v>2925</v>
      </c>
    </row>
    <row r="47" spans="1:9" x14ac:dyDescent="0.25">
      <c r="A47" s="24" t="str">
        <f t="shared" si="5"/>
        <v>BILBAO</v>
      </c>
      <c r="B47" s="25">
        <f t="shared" si="3"/>
        <v>2818</v>
      </c>
      <c r="C47" s="25">
        <f t="shared" si="4"/>
        <v>2925</v>
      </c>
      <c r="D47" s="25">
        <f t="shared" si="7"/>
        <v>8</v>
      </c>
      <c r="E47" s="24" t="str">
        <f t="shared" si="6"/>
        <v>TARRAGONA</v>
      </c>
      <c r="F47" s="24">
        <f t="shared" si="8"/>
        <v>2545</v>
      </c>
      <c r="G47" s="24">
        <f t="shared" si="9"/>
        <v>2554</v>
      </c>
    </row>
    <row r="48" spans="1:9" x14ac:dyDescent="0.25">
      <c r="A48" s="24" t="str">
        <f t="shared" si="5"/>
        <v>CARTAGENA</v>
      </c>
      <c r="B48" s="25">
        <f t="shared" si="3"/>
        <v>2169</v>
      </c>
      <c r="C48" s="25">
        <f t="shared" si="4"/>
        <v>2203</v>
      </c>
      <c r="D48" s="25">
        <f t="shared" si="7"/>
        <v>11</v>
      </c>
      <c r="E48" s="24" t="str">
        <f t="shared" si="6"/>
        <v>HUELVA</v>
      </c>
      <c r="F48" s="24">
        <f t="shared" si="8"/>
        <v>2491</v>
      </c>
      <c r="G48" s="24">
        <f t="shared" si="9"/>
        <v>2396</v>
      </c>
    </row>
    <row r="49" spans="1:7" x14ac:dyDescent="0.25">
      <c r="A49" s="24" t="str">
        <f t="shared" si="5"/>
        <v>CASTELLÓN</v>
      </c>
      <c r="B49" s="25">
        <f t="shared" si="3"/>
        <v>1759</v>
      </c>
      <c r="C49" s="25">
        <f t="shared" si="4"/>
        <v>1856</v>
      </c>
      <c r="D49" s="25">
        <f t="shared" si="7"/>
        <v>14</v>
      </c>
      <c r="E49" s="24" t="str">
        <f t="shared" si="6"/>
        <v>CARTAGENA</v>
      </c>
      <c r="F49" s="24">
        <f t="shared" si="8"/>
        <v>2169</v>
      </c>
      <c r="G49" s="24">
        <f t="shared" si="9"/>
        <v>2203</v>
      </c>
    </row>
    <row r="50" spans="1:7" x14ac:dyDescent="0.25">
      <c r="A50" s="24" t="str">
        <f t="shared" si="5"/>
        <v>CEUTA</v>
      </c>
      <c r="B50" s="25">
        <f t="shared" si="3"/>
        <v>11084</v>
      </c>
      <c r="C50" s="25">
        <f t="shared" si="4"/>
        <v>11147</v>
      </c>
      <c r="D50" s="25">
        <f t="shared" si="7"/>
        <v>5</v>
      </c>
      <c r="E50" s="24" t="str">
        <f t="shared" si="6"/>
        <v>ALMERÍA</v>
      </c>
      <c r="F50" s="24">
        <f t="shared" si="8"/>
        <v>2128</v>
      </c>
      <c r="G50" s="24">
        <f t="shared" si="9"/>
        <v>1972</v>
      </c>
    </row>
    <row r="51" spans="1:7" x14ac:dyDescent="0.25">
      <c r="A51" s="24" t="str">
        <f t="shared" si="5"/>
        <v>FERROL-SAN CIBRAO</v>
      </c>
      <c r="B51" s="25">
        <f t="shared" si="3"/>
        <v>1086</v>
      </c>
      <c r="C51" s="25">
        <f t="shared" si="4"/>
        <v>1130</v>
      </c>
      <c r="D51" s="25">
        <f t="shared" si="7"/>
        <v>22</v>
      </c>
      <c r="E51" s="24" t="str">
        <f t="shared" si="6"/>
        <v>MÁLAGA</v>
      </c>
      <c r="F51" s="24">
        <f t="shared" si="8"/>
        <v>1870</v>
      </c>
      <c r="G51" s="24">
        <f t="shared" si="9"/>
        <v>1764</v>
      </c>
    </row>
    <row r="52" spans="1:7" x14ac:dyDescent="0.25">
      <c r="A52" s="24" t="str">
        <f t="shared" si="5"/>
        <v>GIJÓN</v>
      </c>
      <c r="B52" s="25">
        <f t="shared" si="3"/>
        <v>1187</v>
      </c>
      <c r="C52" s="25">
        <f t="shared" si="4"/>
        <v>1229</v>
      </c>
      <c r="D52" s="25">
        <f t="shared" si="7"/>
        <v>21</v>
      </c>
      <c r="E52" s="24" t="str">
        <f t="shared" si="6"/>
        <v>CASTELLÓN</v>
      </c>
      <c r="F52" s="24">
        <f t="shared" si="8"/>
        <v>1759</v>
      </c>
      <c r="G52" s="24">
        <f t="shared" si="9"/>
        <v>1856</v>
      </c>
    </row>
    <row r="53" spans="1:7" x14ac:dyDescent="0.25">
      <c r="A53" s="24" t="str">
        <f t="shared" si="5"/>
        <v>HUELVA</v>
      </c>
      <c r="B53" s="25">
        <f t="shared" si="3"/>
        <v>2491</v>
      </c>
      <c r="C53" s="25">
        <f t="shared" si="4"/>
        <v>2396</v>
      </c>
      <c r="D53" s="25">
        <f t="shared" si="7"/>
        <v>10</v>
      </c>
      <c r="E53" s="24" t="str">
        <f t="shared" si="6"/>
        <v>VIGO</v>
      </c>
      <c r="F53" s="24">
        <f t="shared" si="8"/>
        <v>1674</v>
      </c>
      <c r="G53" s="24">
        <f t="shared" si="9"/>
        <v>1726</v>
      </c>
    </row>
    <row r="54" spans="1:7" x14ac:dyDescent="0.25">
      <c r="A54" s="24" t="str">
        <f t="shared" si="5"/>
        <v>LAS PALMAS</v>
      </c>
      <c r="B54" s="25">
        <f t="shared" si="3"/>
        <v>13959</v>
      </c>
      <c r="C54" s="25">
        <f t="shared" si="4"/>
        <v>12283</v>
      </c>
      <c r="D54" s="25">
        <f t="shared" si="7"/>
        <v>4</v>
      </c>
      <c r="E54" s="24" t="str">
        <f t="shared" si="6"/>
        <v>SANTANDER</v>
      </c>
      <c r="F54" s="24">
        <f t="shared" si="8"/>
        <v>1614</v>
      </c>
      <c r="G54" s="24">
        <f t="shared" si="9"/>
        <v>1626</v>
      </c>
    </row>
    <row r="55" spans="1:7" x14ac:dyDescent="0.25">
      <c r="A55" s="24" t="str">
        <f t="shared" si="5"/>
        <v>MÁLAGA</v>
      </c>
      <c r="B55" s="25">
        <f t="shared" si="3"/>
        <v>1870</v>
      </c>
      <c r="C55" s="25">
        <f t="shared" si="4"/>
        <v>1764</v>
      </c>
      <c r="D55" s="25">
        <f t="shared" si="7"/>
        <v>13</v>
      </c>
      <c r="E55" s="24" t="str">
        <f t="shared" si="6"/>
        <v>MELILLA</v>
      </c>
      <c r="F55" s="24">
        <f t="shared" si="8"/>
        <v>1606</v>
      </c>
      <c r="G55" s="24">
        <f t="shared" si="9"/>
        <v>1776</v>
      </c>
    </row>
    <row r="56" spans="1:7" x14ac:dyDescent="0.25">
      <c r="A56" s="24" t="str">
        <f t="shared" si="5"/>
        <v>MARÍN Y RÍA DE PONTEVEDRA</v>
      </c>
      <c r="B56" s="25">
        <f t="shared" si="3"/>
        <v>507</v>
      </c>
      <c r="C56" s="25">
        <f t="shared" si="4"/>
        <v>500</v>
      </c>
      <c r="D56" s="25">
        <f t="shared" si="7"/>
        <v>27</v>
      </c>
      <c r="E56" s="24" t="str">
        <f t="shared" si="6"/>
        <v>MOTRIL</v>
      </c>
      <c r="F56" s="24">
        <f t="shared" ref="F56:F66" si="10">LOOKUP(E56,$A$39:$A$66,$B$39:$B$66)</f>
        <v>1323</v>
      </c>
      <c r="G56" s="24">
        <f t="shared" si="9"/>
        <v>1357</v>
      </c>
    </row>
    <row r="57" spans="1:7" x14ac:dyDescent="0.25">
      <c r="A57" s="24" t="str">
        <f t="shared" si="5"/>
        <v>MELILLA</v>
      </c>
      <c r="B57" s="25">
        <f t="shared" si="3"/>
        <v>1606</v>
      </c>
      <c r="C57" s="25">
        <f t="shared" si="4"/>
        <v>1776</v>
      </c>
      <c r="D57" s="25">
        <f t="shared" si="7"/>
        <v>17</v>
      </c>
      <c r="E57" s="24" t="str">
        <f t="shared" si="6"/>
        <v>A CORUÑA</v>
      </c>
      <c r="F57" s="24">
        <f t="shared" si="10"/>
        <v>1213</v>
      </c>
      <c r="G57" s="24">
        <f t="shared" si="9"/>
        <v>1221</v>
      </c>
    </row>
    <row r="58" spans="1:7" x14ac:dyDescent="0.25">
      <c r="A58" s="24" t="str">
        <f t="shared" si="5"/>
        <v>MOTRIL</v>
      </c>
      <c r="B58" s="25">
        <f t="shared" si="3"/>
        <v>1323</v>
      </c>
      <c r="C58" s="25">
        <f t="shared" si="4"/>
        <v>1357</v>
      </c>
      <c r="D58" s="25">
        <f t="shared" si="7"/>
        <v>18</v>
      </c>
      <c r="E58" s="24" t="str">
        <f t="shared" si="6"/>
        <v>BAHÍA DE CÁDIZ</v>
      </c>
      <c r="F58" s="24">
        <f t="shared" si="10"/>
        <v>1193</v>
      </c>
      <c r="G58" s="24">
        <f t="shared" si="9"/>
        <v>1197</v>
      </c>
    </row>
    <row r="59" spans="1:7" x14ac:dyDescent="0.25">
      <c r="A59" s="24" t="str">
        <f t="shared" si="5"/>
        <v>PASAIA</v>
      </c>
      <c r="B59" s="25">
        <f t="shared" si="3"/>
        <v>933</v>
      </c>
      <c r="C59" s="25">
        <f t="shared" si="4"/>
        <v>911</v>
      </c>
      <c r="D59" s="25">
        <f t="shared" si="7"/>
        <v>24</v>
      </c>
      <c r="E59" s="24" t="str">
        <f t="shared" si="6"/>
        <v>GIJÓN</v>
      </c>
      <c r="F59" s="24">
        <f t="shared" si="10"/>
        <v>1187</v>
      </c>
      <c r="G59" s="24">
        <f t="shared" si="9"/>
        <v>1229</v>
      </c>
    </row>
    <row r="60" spans="1:7" x14ac:dyDescent="0.25">
      <c r="A60" s="24" t="str">
        <f t="shared" si="5"/>
        <v>SANTA CRUZ DE TENERIFE</v>
      </c>
      <c r="B60" s="25">
        <f t="shared" si="3"/>
        <v>16132</v>
      </c>
      <c r="C60" s="25">
        <f t="shared" si="4"/>
        <v>16400</v>
      </c>
      <c r="D60" s="25">
        <f t="shared" si="7"/>
        <v>3</v>
      </c>
      <c r="E60" s="24" t="str">
        <f t="shared" si="6"/>
        <v>FERROL-SAN CIBRAO</v>
      </c>
      <c r="F60" s="24">
        <f t="shared" si="10"/>
        <v>1086</v>
      </c>
      <c r="G60" s="24">
        <f t="shared" si="9"/>
        <v>1130</v>
      </c>
    </row>
    <row r="61" spans="1:7" x14ac:dyDescent="0.25">
      <c r="A61" s="24" t="str">
        <f t="shared" si="5"/>
        <v>SANTANDER</v>
      </c>
      <c r="B61" s="25">
        <f t="shared" si="3"/>
        <v>1614</v>
      </c>
      <c r="C61" s="25">
        <f t="shared" si="4"/>
        <v>1626</v>
      </c>
      <c r="D61" s="25">
        <f t="shared" si="7"/>
        <v>16</v>
      </c>
      <c r="E61" s="24" t="str">
        <f t="shared" si="6"/>
        <v>SEVILLA</v>
      </c>
      <c r="F61" s="24">
        <f t="shared" si="10"/>
        <v>1009</v>
      </c>
      <c r="G61" s="24">
        <f t="shared" si="9"/>
        <v>1016</v>
      </c>
    </row>
    <row r="62" spans="1:7" x14ac:dyDescent="0.25">
      <c r="A62" s="24" t="str">
        <f t="shared" si="5"/>
        <v>SEVILLA</v>
      </c>
      <c r="B62" s="25">
        <f t="shared" si="3"/>
        <v>1009</v>
      </c>
      <c r="C62" s="25">
        <f t="shared" si="4"/>
        <v>1016</v>
      </c>
      <c r="D62" s="25">
        <f t="shared" si="7"/>
        <v>23</v>
      </c>
      <c r="E62" s="24" t="str">
        <f t="shared" si="6"/>
        <v>PASAIA</v>
      </c>
      <c r="F62" s="24">
        <f t="shared" si="10"/>
        <v>933</v>
      </c>
      <c r="G62" s="24">
        <f t="shared" si="9"/>
        <v>911</v>
      </c>
    </row>
    <row r="63" spans="1:7" x14ac:dyDescent="0.25">
      <c r="A63" s="24" t="str">
        <f t="shared" si="5"/>
        <v>TARRAGONA</v>
      </c>
      <c r="B63" s="25">
        <f t="shared" si="3"/>
        <v>2545</v>
      </c>
      <c r="C63" s="25">
        <f t="shared" si="4"/>
        <v>2554</v>
      </c>
      <c r="D63" s="25">
        <f t="shared" si="7"/>
        <v>9</v>
      </c>
      <c r="E63" s="24" t="str">
        <f t="shared" si="6"/>
        <v>AVILÉS</v>
      </c>
      <c r="F63" s="24">
        <f t="shared" si="10"/>
        <v>795</v>
      </c>
      <c r="G63" s="24">
        <f t="shared" si="9"/>
        <v>823</v>
      </c>
    </row>
    <row r="64" spans="1:7" x14ac:dyDescent="0.25">
      <c r="A64" s="24" t="str">
        <f t="shared" si="5"/>
        <v>VALENCIA</v>
      </c>
      <c r="B64" s="25">
        <f t="shared" si="3"/>
        <v>7891</v>
      </c>
      <c r="C64" s="25">
        <f t="shared" si="4"/>
        <v>7722</v>
      </c>
      <c r="D64" s="25">
        <f t="shared" si="7"/>
        <v>7</v>
      </c>
      <c r="E64" s="24" t="str">
        <f t="shared" si="6"/>
        <v>ALICANTE</v>
      </c>
      <c r="F64" s="24">
        <f t="shared" si="10"/>
        <v>696</v>
      </c>
      <c r="G64" s="24">
        <f t="shared" si="9"/>
        <v>732</v>
      </c>
    </row>
    <row r="65" spans="1:7" x14ac:dyDescent="0.25">
      <c r="A65" s="24" t="str">
        <f t="shared" si="5"/>
        <v>VIGO</v>
      </c>
      <c r="B65" s="25">
        <f t="shared" si="3"/>
        <v>1674</v>
      </c>
      <c r="C65" s="25">
        <f t="shared" si="4"/>
        <v>1726</v>
      </c>
      <c r="D65" s="25">
        <f t="shared" si="7"/>
        <v>15</v>
      </c>
      <c r="E65" s="24" t="str">
        <f t="shared" si="6"/>
        <v>MARÍN Y RÍA DE PONTEVEDRA</v>
      </c>
      <c r="F65" s="24">
        <f t="shared" si="10"/>
        <v>507</v>
      </c>
      <c r="G65" s="24">
        <f t="shared" si="9"/>
        <v>500</v>
      </c>
    </row>
    <row r="66" spans="1:7" x14ac:dyDescent="0.25">
      <c r="A66" s="24" t="str">
        <f t="shared" si="5"/>
        <v>VILAGARCÍA</v>
      </c>
      <c r="B66" s="25">
        <f t="shared" si="3"/>
        <v>355</v>
      </c>
      <c r="C66" s="25">
        <f t="shared" si="4"/>
        <v>336</v>
      </c>
      <c r="D66" s="25">
        <f t="shared" si="7"/>
        <v>28</v>
      </c>
      <c r="E66" s="24" t="str">
        <f t="shared" si="6"/>
        <v>VILAGARCÍA</v>
      </c>
      <c r="F66" s="24">
        <f t="shared" si="10"/>
        <v>355</v>
      </c>
      <c r="G66" s="24">
        <f t="shared" si="9"/>
        <v>336</v>
      </c>
    </row>
    <row r="67" spans="1:7" x14ac:dyDescent="0.25">
      <c r="A67" s="57"/>
      <c r="B67" s="57"/>
      <c r="C67" s="57"/>
      <c r="D67" s="57"/>
      <c r="E67" s="57"/>
      <c r="F67" s="57"/>
    </row>
    <row r="68" spans="1:7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121</v>
      </c>
    </row>
    <row r="2" spans="1:12" s="2" customFormat="1" ht="21" x14ac:dyDescent="0.35">
      <c r="F2" s="3"/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1171835</v>
      </c>
      <c r="C7" s="18">
        <v>1243877</v>
      </c>
      <c r="D7" s="18">
        <v>21996116</v>
      </c>
      <c r="E7" s="18">
        <v>20494711</v>
      </c>
      <c r="F7" s="10">
        <f>((E7*100)/D7)-100</f>
        <v>-6.8257732410576466</v>
      </c>
      <c r="G7" s="1"/>
      <c r="H7" s="1"/>
      <c r="I7" s="1"/>
    </row>
    <row r="8" spans="1:12" x14ac:dyDescent="0.25">
      <c r="A8" s="11" t="s">
        <v>31</v>
      </c>
      <c r="B8" s="19">
        <v>819901</v>
      </c>
      <c r="C8" s="19">
        <v>583609</v>
      </c>
      <c r="D8" s="19">
        <v>11752887</v>
      </c>
      <c r="E8" s="19">
        <v>10164321</v>
      </c>
      <c r="F8" s="12">
        <f t="shared" ref="F8:F34" si="0">((E8*100)/D8)-100</f>
        <v>-13.51638963260686</v>
      </c>
      <c r="G8" s="1"/>
      <c r="H8" s="1"/>
      <c r="I8" s="1"/>
    </row>
    <row r="9" spans="1:12" x14ac:dyDescent="0.25">
      <c r="A9" s="9" t="s">
        <v>139</v>
      </c>
      <c r="B9" s="18">
        <v>2438950</v>
      </c>
      <c r="C9" s="18">
        <v>2407646</v>
      </c>
      <c r="D9" s="18">
        <v>35858425</v>
      </c>
      <c r="E9" s="18">
        <v>37050513</v>
      </c>
      <c r="F9" s="10">
        <f t="shared" si="0"/>
        <v>3.3244293356442682</v>
      </c>
      <c r="G9" s="1"/>
      <c r="H9" s="1"/>
      <c r="I9" s="1"/>
    </row>
    <row r="10" spans="1:12" x14ac:dyDescent="0.25">
      <c r="A10" s="11" t="s">
        <v>141</v>
      </c>
      <c r="B10" s="19">
        <v>496045</v>
      </c>
      <c r="C10" s="19">
        <v>388831</v>
      </c>
      <c r="D10" s="19">
        <v>5734788</v>
      </c>
      <c r="E10" s="19">
        <v>5500365</v>
      </c>
      <c r="F10" s="12">
        <f t="shared" si="0"/>
        <v>-4.0877361116051674</v>
      </c>
      <c r="G10" s="1"/>
      <c r="H10" s="1"/>
      <c r="I10" s="1"/>
    </row>
    <row r="11" spans="1:12" x14ac:dyDescent="0.25">
      <c r="A11" s="9" t="s">
        <v>142</v>
      </c>
      <c r="B11" s="18">
        <v>34888913</v>
      </c>
      <c r="C11" s="18">
        <v>33058515</v>
      </c>
      <c r="D11" s="18">
        <v>410703181</v>
      </c>
      <c r="E11" s="18">
        <v>416804261</v>
      </c>
      <c r="F11" s="10">
        <f t="shared" si="0"/>
        <v>1.4855205126838342</v>
      </c>
      <c r="G11" s="1"/>
      <c r="H11" s="1"/>
      <c r="I11" s="1"/>
    </row>
    <row r="12" spans="1:12" x14ac:dyDescent="0.25">
      <c r="A12" s="11" t="s">
        <v>143</v>
      </c>
      <c r="B12" s="19">
        <v>1646635</v>
      </c>
      <c r="C12" s="19">
        <v>1975315</v>
      </c>
      <c r="D12" s="19">
        <v>26763560</v>
      </c>
      <c r="E12" s="19">
        <v>29301300</v>
      </c>
      <c r="F12" s="12">
        <f t="shared" si="0"/>
        <v>9.4820718917812172</v>
      </c>
      <c r="G12" s="1"/>
      <c r="H12" s="1"/>
      <c r="I12" s="1"/>
    </row>
    <row r="13" spans="1:12" x14ac:dyDescent="0.25">
      <c r="A13" s="9" t="s">
        <v>32</v>
      </c>
      <c r="B13" s="18">
        <v>15109651</v>
      </c>
      <c r="C13" s="18">
        <v>13634525</v>
      </c>
      <c r="D13" s="18">
        <v>241035323</v>
      </c>
      <c r="E13" s="18">
        <v>263597604</v>
      </c>
      <c r="F13" s="10">
        <f t="shared" si="0"/>
        <v>9.3605703592248943</v>
      </c>
      <c r="G13" s="1"/>
      <c r="H13" s="1"/>
      <c r="I13" s="1"/>
    </row>
    <row r="14" spans="1:12" x14ac:dyDescent="0.25">
      <c r="A14" s="11" t="s">
        <v>33</v>
      </c>
      <c r="B14" s="19">
        <v>23250477</v>
      </c>
      <c r="C14" s="19">
        <v>23174994</v>
      </c>
      <c r="D14" s="19">
        <v>344143018</v>
      </c>
      <c r="E14" s="19">
        <v>344730742</v>
      </c>
      <c r="F14" s="12">
        <f t="shared" si="0"/>
        <v>0.17077899863132018</v>
      </c>
      <c r="G14" s="1"/>
      <c r="H14" s="1"/>
      <c r="I14" s="1"/>
    </row>
    <row r="15" spans="1:12" x14ac:dyDescent="0.25">
      <c r="A15" s="9" t="s">
        <v>34</v>
      </c>
      <c r="B15" s="18">
        <v>3365998</v>
      </c>
      <c r="C15" s="18">
        <v>3574671</v>
      </c>
      <c r="D15" s="18">
        <v>47997435</v>
      </c>
      <c r="E15" s="18">
        <v>48183949</v>
      </c>
      <c r="F15" s="10">
        <f t="shared" si="0"/>
        <v>0.38859159869689108</v>
      </c>
      <c r="G15" s="1"/>
      <c r="H15" s="1"/>
      <c r="I15" s="1"/>
    </row>
    <row r="16" spans="1:12" x14ac:dyDescent="0.25">
      <c r="A16" s="11" t="s">
        <v>35</v>
      </c>
      <c r="B16" s="19">
        <v>3535764</v>
      </c>
      <c r="C16" s="19">
        <v>3378279</v>
      </c>
      <c r="D16" s="19">
        <v>43509822</v>
      </c>
      <c r="E16" s="19">
        <v>44450811</v>
      </c>
      <c r="F16" s="12">
        <f t="shared" si="0"/>
        <v>2.1627047796242351</v>
      </c>
      <c r="G16" s="1"/>
      <c r="H16" s="1"/>
      <c r="I16" s="1"/>
    </row>
    <row r="17" spans="1:9" x14ac:dyDescent="0.25">
      <c r="A17" s="9" t="s">
        <v>144</v>
      </c>
      <c r="B17" s="18">
        <v>2361893</v>
      </c>
      <c r="C17" s="18">
        <v>2188128</v>
      </c>
      <c r="D17" s="18">
        <v>29054321</v>
      </c>
      <c r="E17" s="18">
        <v>28995171</v>
      </c>
      <c r="F17" s="10">
        <f t="shared" si="0"/>
        <v>-0.20358417599915413</v>
      </c>
      <c r="G17" s="1"/>
      <c r="H17" s="1"/>
      <c r="I17" s="1"/>
    </row>
    <row r="18" spans="1:9" x14ac:dyDescent="0.25">
      <c r="A18" s="11" t="s">
        <v>36</v>
      </c>
      <c r="B18" s="19">
        <v>5436633</v>
      </c>
      <c r="C18" s="19">
        <v>5970799</v>
      </c>
      <c r="D18" s="19">
        <v>70169573</v>
      </c>
      <c r="E18" s="19">
        <v>76227245</v>
      </c>
      <c r="F18" s="12">
        <f t="shared" si="0"/>
        <v>8.6329041791375829</v>
      </c>
      <c r="G18" s="1"/>
      <c r="H18" s="1"/>
      <c r="I18" s="1"/>
    </row>
    <row r="19" spans="1:9" x14ac:dyDescent="0.25">
      <c r="A19" s="9" t="s">
        <v>37</v>
      </c>
      <c r="B19" s="18">
        <v>1451319</v>
      </c>
      <c r="C19" s="18">
        <v>1197147</v>
      </c>
      <c r="D19" s="18">
        <v>16308223</v>
      </c>
      <c r="E19" s="18">
        <v>15023964</v>
      </c>
      <c r="F19" s="10">
        <f t="shared" si="0"/>
        <v>-7.8749168440976121</v>
      </c>
      <c r="G19" s="1"/>
      <c r="H19" s="1"/>
      <c r="I19" s="1"/>
    </row>
    <row r="20" spans="1:9" x14ac:dyDescent="0.25">
      <c r="A20" s="11" t="s">
        <v>145</v>
      </c>
      <c r="B20" s="19">
        <v>1625553</v>
      </c>
      <c r="C20" s="19">
        <v>1104339</v>
      </c>
      <c r="D20" s="19">
        <v>18226103</v>
      </c>
      <c r="E20" s="19">
        <v>18005997</v>
      </c>
      <c r="F20" s="12">
        <f t="shared" si="0"/>
        <v>-1.207641589647551</v>
      </c>
      <c r="G20" s="1"/>
      <c r="H20" s="1"/>
      <c r="I20" s="1"/>
    </row>
    <row r="21" spans="1:9" x14ac:dyDescent="0.25">
      <c r="A21" s="9" t="s">
        <v>38</v>
      </c>
      <c r="B21" s="18">
        <v>3575301</v>
      </c>
      <c r="C21" s="18">
        <v>3654530</v>
      </c>
      <c r="D21" s="18">
        <v>36843807</v>
      </c>
      <c r="E21" s="18">
        <v>41533239</v>
      </c>
      <c r="F21" s="10">
        <f t="shared" si="0"/>
        <v>12.727870385381181</v>
      </c>
      <c r="G21" s="1"/>
      <c r="H21" s="1"/>
      <c r="I21" s="1"/>
    </row>
    <row r="22" spans="1:9" x14ac:dyDescent="0.25">
      <c r="A22" s="11" t="s">
        <v>59</v>
      </c>
      <c r="B22" s="19">
        <v>24954817</v>
      </c>
      <c r="C22" s="19">
        <v>28651862</v>
      </c>
      <c r="D22" s="19">
        <v>248917445</v>
      </c>
      <c r="E22" s="19">
        <v>277268966</v>
      </c>
      <c r="F22" s="12">
        <f t="shared" si="0"/>
        <v>11.389929299651939</v>
      </c>
      <c r="G22" s="1"/>
      <c r="H22" s="1"/>
      <c r="I22" s="1"/>
    </row>
    <row r="23" spans="1:9" x14ac:dyDescent="0.25">
      <c r="A23" s="9" t="s">
        <v>146</v>
      </c>
      <c r="B23" s="18">
        <v>4523353</v>
      </c>
      <c r="C23" s="18">
        <v>3796970</v>
      </c>
      <c r="D23" s="18">
        <v>44831999</v>
      </c>
      <c r="E23" s="18">
        <v>54355578</v>
      </c>
      <c r="F23" s="10">
        <f t="shared" si="0"/>
        <v>21.242815873546036</v>
      </c>
      <c r="G23" s="1"/>
      <c r="H23" s="1"/>
      <c r="I23" s="1"/>
    </row>
    <row r="24" spans="1:9" x14ac:dyDescent="0.25">
      <c r="A24" s="11" t="s">
        <v>148</v>
      </c>
      <c r="B24" s="19">
        <v>417829</v>
      </c>
      <c r="C24" s="19">
        <v>336365</v>
      </c>
      <c r="D24" s="19">
        <v>4486226.4000000004</v>
      </c>
      <c r="E24" s="19">
        <v>4050082</v>
      </c>
      <c r="F24" s="12">
        <f t="shared" si="0"/>
        <v>-9.7218544298165739</v>
      </c>
      <c r="G24" s="1"/>
      <c r="H24" s="1"/>
      <c r="I24" s="1"/>
    </row>
    <row r="25" spans="1:9" x14ac:dyDescent="0.25">
      <c r="A25" s="9" t="s">
        <v>39</v>
      </c>
      <c r="B25" s="18">
        <v>2623119</v>
      </c>
      <c r="C25" s="18">
        <v>3192356</v>
      </c>
      <c r="D25" s="18">
        <v>35409920</v>
      </c>
      <c r="E25" s="18">
        <v>35624470</v>
      </c>
      <c r="F25" s="10">
        <f t="shared" si="0"/>
        <v>0.60590365637651189</v>
      </c>
      <c r="G25" s="1"/>
      <c r="H25" s="1"/>
      <c r="I25" s="1"/>
    </row>
    <row r="26" spans="1:9" x14ac:dyDescent="0.25">
      <c r="A26" s="11" t="s">
        <v>40</v>
      </c>
      <c r="B26" s="19">
        <v>1218998</v>
      </c>
      <c r="C26" s="19">
        <v>1582754</v>
      </c>
      <c r="D26" s="19">
        <v>18918326</v>
      </c>
      <c r="E26" s="19">
        <v>17701475</v>
      </c>
      <c r="F26" s="12">
        <f t="shared" si="0"/>
        <v>-6.4321282971865514</v>
      </c>
      <c r="G26" s="1"/>
      <c r="H26" s="1"/>
      <c r="I26" s="1"/>
    </row>
    <row r="27" spans="1:9" x14ac:dyDescent="0.25">
      <c r="A27" s="9" t="s">
        <v>41</v>
      </c>
      <c r="B27" s="18">
        <v>451890</v>
      </c>
      <c r="C27" s="18">
        <v>632586</v>
      </c>
      <c r="D27" s="18">
        <v>6568348</v>
      </c>
      <c r="E27" s="18">
        <v>7063053</v>
      </c>
      <c r="F27" s="10">
        <f t="shared" si="0"/>
        <v>7.5316502718796272</v>
      </c>
      <c r="G27" s="1"/>
      <c r="H27" s="1"/>
      <c r="I27" s="1"/>
    </row>
    <row r="28" spans="1:9" x14ac:dyDescent="0.25">
      <c r="A28" s="11" t="s">
        <v>42</v>
      </c>
      <c r="B28" s="19">
        <v>19411036</v>
      </c>
      <c r="C28" s="19">
        <v>21826064</v>
      </c>
      <c r="D28" s="19">
        <v>198822227</v>
      </c>
      <c r="E28" s="19">
        <v>198007130</v>
      </c>
      <c r="F28" s="12">
        <f t="shared" si="0"/>
        <v>-0.40996271508416271</v>
      </c>
      <c r="G28" s="1"/>
      <c r="H28" s="1"/>
      <c r="I28" s="1"/>
    </row>
    <row r="29" spans="1:9" x14ac:dyDescent="0.25">
      <c r="A29" s="9" t="s">
        <v>43</v>
      </c>
      <c r="B29" s="18">
        <v>2430061</v>
      </c>
      <c r="C29" s="18">
        <v>2311560</v>
      </c>
      <c r="D29" s="18">
        <v>30880067</v>
      </c>
      <c r="E29" s="18">
        <v>31154076</v>
      </c>
      <c r="F29" s="10">
        <f t="shared" si="0"/>
        <v>0.88733291932300062</v>
      </c>
      <c r="G29" s="1"/>
      <c r="H29" s="1"/>
      <c r="I29" s="1"/>
    </row>
    <row r="30" spans="1:9" x14ac:dyDescent="0.25">
      <c r="A30" s="11" t="s">
        <v>44</v>
      </c>
      <c r="B30" s="19">
        <v>508059</v>
      </c>
      <c r="C30" s="19">
        <v>448296</v>
      </c>
      <c r="D30" s="19">
        <v>5175378</v>
      </c>
      <c r="E30" s="19">
        <v>5273623</v>
      </c>
      <c r="F30" s="12">
        <f t="shared" si="0"/>
        <v>1.8983154467171346</v>
      </c>
      <c r="G30" s="1"/>
      <c r="H30" s="1"/>
      <c r="I30" s="1"/>
    </row>
    <row r="31" spans="1:9" x14ac:dyDescent="0.25">
      <c r="A31" s="9" t="s">
        <v>45</v>
      </c>
      <c r="B31" s="18">
        <v>3854802</v>
      </c>
      <c r="C31" s="18">
        <v>3736304</v>
      </c>
      <c r="D31" s="18">
        <v>46336398</v>
      </c>
      <c r="E31" s="18">
        <v>48987812</v>
      </c>
      <c r="F31" s="10">
        <f t="shared" si="0"/>
        <v>5.7220977772160921</v>
      </c>
      <c r="G31" s="1"/>
      <c r="H31" s="1"/>
      <c r="I31" s="1"/>
    </row>
    <row r="32" spans="1:9" x14ac:dyDescent="0.25">
      <c r="A32" s="11" t="s">
        <v>46</v>
      </c>
      <c r="B32" s="19">
        <v>22117583</v>
      </c>
      <c r="C32" s="19">
        <v>20729632</v>
      </c>
      <c r="D32" s="19">
        <v>262922154</v>
      </c>
      <c r="E32" s="19">
        <v>273704772</v>
      </c>
      <c r="F32" s="12">
        <f t="shared" si="0"/>
        <v>4.1010686379817258</v>
      </c>
      <c r="G32" s="1"/>
      <c r="H32" s="1"/>
      <c r="I32" s="1"/>
    </row>
    <row r="33" spans="1:9" x14ac:dyDescent="0.25">
      <c r="A33" s="9" t="s">
        <v>47</v>
      </c>
      <c r="B33" s="18">
        <v>2962552</v>
      </c>
      <c r="C33" s="18">
        <v>2766080</v>
      </c>
      <c r="D33" s="18">
        <v>37218103</v>
      </c>
      <c r="E33" s="18">
        <v>35794034</v>
      </c>
      <c r="F33" s="10">
        <f t="shared" si="0"/>
        <v>-3.8262804528215781</v>
      </c>
      <c r="G33" s="1"/>
      <c r="H33" s="1"/>
      <c r="I33" s="1"/>
    </row>
    <row r="34" spans="1:9" x14ac:dyDescent="0.25">
      <c r="A34" s="11" t="s">
        <v>147</v>
      </c>
      <c r="B34" s="19">
        <v>190351</v>
      </c>
      <c r="C34" s="19">
        <v>171654</v>
      </c>
      <c r="D34" s="19">
        <v>2698826</v>
      </c>
      <c r="E34" s="19">
        <v>2557541</v>
      </c>
      <c r="F34" s="12">
        <f t="shared" si="0"/>
        <v>-5.2350540568380524</v>
      </c>
      <c r="G34" s="1"/>
      <c r="H34" s="1"/>
      <c r="I34" s="1"/>
    </row>
    <row r="35" spans="1:9" x14ac:dyDescent="0.25">
      <c r="A35" s="13" t="s">
        <v>48</v>
      </c>
      <c r="B35" s="14">
        <f>SUM(B7:B34)</f>
        <v>186839318</v>
      </c>
      <c r="C35" s="14">
        <f t="shared" ref="C35:E35" si="1">SUM(C7:C34)</f>
        <v>187717688</v>
      </c>
      <c r="D35" s="14">
        <f t="shared" si="1"/>
        <v>2303281999.4000001</v>
      </c>
      <c r="E35" s="14">
        <f t="shared" si="1"/>
        <v>2391606805</v>
      </c>
      <c r="F35" s="15">
        <f t="shared" ref="F35" si="2">((E35*100)/D35)-100</f>
        <v>3.8347369372490334</v>
      </c>
      <c r="G35" s="1"/>
      <c r="H35" s="1"/>
      <c r="I35" s="1"/>
    </row>
    <row r="36" spans="1:9" x14ac:dyDescent="0.25">
      <c r="A36" s="47" t="s">
        <v>110</v>
      </c>
    </row>
    <row r="37" spans="1:9" x14ac:dyDescent="0.25">
      <c r="A37" s="26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</row>
    <row r="39" spans="1:9" x14ac:dyDescent="0.25">
      <c r="A39" s="24" t="str">
        <f t="shared" ref="A39:A66" si="5">A7</f>
        <v>A CORUÑA</v>
      </c>
      <c r="B39" s="25">
        <f t="shared" si="3"/>
        <v>20494711</v>
      </c>
      <c r="C39" s="25">
        <f t="shared" si="4"/>
        <v>21996116</v>
      </c>
      <c r="D39" s="25">
        <f>_xlfn.RANK.EQ(B39,$B$39:$B$66)+COUNTIF($B$39:$B$66,B39)-1</f>
        <v>19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416804261</v>
      </c>
      <c r="G39" s="24">
        <f>LOOKUP(E39,$A$39:$A$66,$C$39:$C$66)</f>
        <v>410703181</v>
      </c>
    </row>
    <row r="40" spans="1:9" x14ac:dyDescent="0.25">
      <c r="A40" s="24" t="str">
        <f t="shared" si="5"/>
        <v>ALICANTE</v>
      </c>
      <c r="B40" s="25">
        <f t="shared" si="3"/>
        <v>10164321</v>
      </c>
      <c r="C40" s="25">
        <f t="shared" si="4"/>
        <v>11752887</v>
      </c>
      <c r="D40" s="25">
        <f t="shared" ref="D40:D66" si="7">_xlfn.RANK.EQ(B40,$B$39:$B$66)+COUNTIF($B$39:$B$66,B40)-1</f>
        <v>23</v>
      </c>
      <c r="E40" s="24" t="str">
        <f t="shared" si="6"/>
        <v>BARCELONA</v>
      </c>
      <c r="F40" s="24">
        <f t="shared" ref="F40:F55" si="8">LOOKUP(E40,$A$39:$A$66,$B$39:$B$66)</f>
        <v>344730742</v>
      </c>
      <c r="G40" s="24">
        <f t="shared" ref="G40:G66" si="9">LOOKUP(E40,$A$39:$A$66,$C$39:$C$66)</f>
        <v>344143018</v>
      </c>
    </row>
    <row r="41" spans="1:9" x14ac:dyDescent="0.25">
      <c r="A41" s="24" t="str">
        <f t="shared" si="5"/>
        <v>ALMERÍA</v>
      </c>
      <c r="B41" s="25">
        <f t="shared" si="3"/>
        <v>37050513</v>
      </c>
      <c r="C41" s="25">
        <f t="shared" si="4"/>
        <v>35858425</v>
      </c>
      <c r="D41" s="25">
        <f t="shared" si="7"/>
        <v>13</v>
      </c>
      <c r="E41" s="24" t="str">
        <f t="shared" si="6"/>
        <v>LAS PALMAS</v>
      </c>
      <c r="F41" s="24">
        <f t="shared" si="8"/>
        <v>277268966</v>
      </c>
      <c r="G41" s="24">
        <f t="shared" si="9"/>
        <v>248917445</v>
      </c>
    </row>
    <row r="42" spans="1:9" x14ac:dyDescent="0.25">
      <c r="A42" s="24" t="str">
        <f t="shared" si="5"/>
        <v>AVILÉS</v>
      </c>
      <c r="B42" s="25">
        <f t="shared" si="3"/>
        <v>5500365</v>
      </c>
      <c r="C42" s="25">
        <f t="shared" si="4"/>
        <v>5734788</v>
      </c>
      <c r="D42" s="25">
        <f t="shared" si="7"/>
        <v>25</v>
      </c>
      <c r="E42" s="24" t="str">
        <f t="shared" si="6"/>
        <v>VALENCIA</v>
      </c>
      <c r="F42" s="24">
        <f t="shared" si="8"/>
        <v>273704772</v>
      </c>
      <c r="G42" s="24">
        <f t="shared" si="9"/>
        <v>262922154</v>
      </c>
    </row>
    <row r="43" spans="1:9" x14ac:dyDescent="0.25">
      <c r="A43" s="24" t="str">
        <f t="shared" si="5"/>
        <v>BAHÍA DE ALGECIRAS</v>
      </c>
      <c r="B43" s="25">
        <f t="shared" si="3"/>
        <v>416804261</v>
      </c>
      <c r="C43" s="25">
        <f t="shared" si="4"/>
        <v>410703181</v>
      </c>
      <c r="D43" s="25">
        <f t="shared" si="7"/>
        <v>1</v>
      </c>
      <c r="E43" s="24" t="str">
        <f t="shared" si="6"/>
        <v>BALEARES</v>
      </c>
      <c r="F43" s="24">
        <f t="shared" si="8"/>
        <v>263597604</v>
      </c>
      <c r="G43" s="24">
        <f t="shared" si="9"/>
        <v>241035323</v>
      </c>
    </row>
    <row r="44" spans="1:9" x14ac:dyDescent="0.25">
      <c r="A44" s="24" t="str">
        <f t="shared" si="5"/>
        <v>BAHÍA DE CÁDIZ</v>
      </c>
      <c r="B44" s="25">
        <f t="shared" si="3"/>
        <v>29301300</v>
      </c>
      <c r="C44" s="25">
        <f t="shared" si="4"/>
        <v>26763560</v>
      </c>
      <c r="D44" s="25">
        <f t="shared" si="7"/>
        <v>17</v>
      </c>
      <c r="E44" s="24" t="str">
        <f t="shared" si="6"/>
        <v>SANTA CRUZ DE TENERIFE</v>
      </c>
      <c r="F44" s="24">
        <f t="shared" si="8"/>
        <v>198007130</v>
      </c>
      <c r="G44" s="24">
        <f t="shared" si="9"/>
        <v>198822227</v>
      </c>
    </row>
    <row r="45" spans="1:9" x14ac:dyDescent="0.25">
      <c r="A45" s="24" t="str">
        <f t="shared" si="5"/>
        <v>BALEARES</v>
      </c>
      <c r="B45" s="25">
        <f t="shared" si="3"/>
        <v>263597604</v>
      </c>
      <c r="C45" s="25">
        <f t="shared" si="4"/>
        <v>241035323</v>
      </c>
      <c r="D45" s="25">
        <f t="shared" si="7"/>
        <v>5</v>
      </c>
      <c r="E45" s="24" t="str">
        <f t="shared" si="6"/>
        <v>CEUTA</v>
      </c>
      <c r="F45" s="24">
        <f t="shared" si="8"/>
        <v>76227245</v>
      </c>
      <c r="G45" s="24">
        <f t="shared" si="9"/>
        <v>70169573</v>
      </c>
    </row>
    <row r="46" spans="1:9" x14ac:dyDescent="0.25">
      <c r="A46" s="24" t="str">
        <f t="shared" si="5"/>
        <v>BARCELONA</v>
      </c>
      <c r="B46" s="25">
        <f t="shared" si="3"/>
        <v>344730742</v>
      </c>
      <c r="C46" s="25">
        <f t="shared" si="4"/>
        <v>344143018</v>
      </c>
      <c r="D46" s="25">
        <f t="shared" si="7"/>
        <v>2</v>
      </c>
      <c r="E46" s="24" t="str">
        <f t="shared" si="6"/>
        <v>MÁLAGA</v>
      </c>
      <c r="F46" s="24">
        <f t="shared" si="8"/>
        <v>54355578</v>
      </c>
      <c r="G46" s="24">
        <f t="shared" si="9"/>
        <v>44831999</v>
      </c>
    </row>
    <row r="47" spans="1:9" x14ac:dyDescent="0.25">
      <c r="A47" s="24" t="str">
        <f t="shared" si="5"/>
        <v>BILBAO</v>
      </c>
      <c r="B47" s="25">
        <f t="shared" si="3"/>
        <v>48183949</v>
      </c>
      <c r="C47" s="25">
        <f t="shared" si="4"/>
        <v>47997435</v>
      </c>
      <c r="D47" s="25">
        <f t="shared" si="7"/>
        <v>10</v>
      </c>
      <c r="E47" s="24" t="str">
        <f t="shared" si="6"/>
        <v>TARRAGONA</v>
      </c>
      <c r="F47" s="24">
        <f t="shared" si="8"/>
        <v>48987812</v>
      </c>
      <c r="G47" s="24">
        <f t="shared" si="9"/>
        <v>46336398</v>
      </c>
    </row>
    <row r="48" spans="1:9" x14ac:dyDescent="0.25">
      <c r="A48" s="24" t="str">
        <f t="shared" si="5"/>
        <v>CARTAGENA</v>
      </c>
      <c r="B48" s="25">
        <f t="shared" si="3"/>
        <v>44450811</v>
      </c>
      <c r="C48" s="25">
        <f t="shared" si="4"/>
        <v>43509822</v>
      </c>
      <c r="D48" s="25">
        <f t="shared" si="7"/>
        <v>11</v>
      </c>
      <c r="E48" s="24" t="str">
        <f t="shared" si="6"/>
        <v>BILBAO</v>
      </c>
      <c r="F48" s="24">
        <f t="shared" si="8"/>
        <v>48183949</v>
      </c>
      <c r="G48" s="24">
        <f t="shared" si="9"/>
        <v>47997435</v>
      </c>
    </row>
    <row r="49" spans="1:7" x14ac:dyDescent="0.25">
      <c r="A49" s="24" t="str">
        <f t="shared" si="5"/>
        <v>CASTELLÓN</v>
      </c>
      <c r="B49" s="25">
        <f t="shared" si="3"/>
        <v>28995171</v>
      </c>
      <c r="C49" s="25">
        <f t="shared" si="4"/>
        <v>29054321</v>
      </c>
      <c r="D49" s="25">
        <f t="shared" si="7"/>
        <v>18</v>
      </c>
      <c r="E49" s="24" t="str">
        <f t="shared" si="6"/>
        <v>CARTAGENA</v>
      </c>
      <c r="F49" s="24">
        <f t="shared" si="8"/>
        <v>44450811</v>
      </c>
      <c r="G49" s="24">
        <f t="shared" si="9"/>
        <v>43509822</v>
      </c>
    </row>
    <row r="50" spans="1:7" x14ac:dyDescent="0.25">
      <c r="A50" s="24" t="str">
        <f t="shared" si="5"/>
        <v>CEUTA</v>
      </c>
      <c r="B50" s="25">
        <f t="shared" si="3"/>
        <v>76227245</v>
      </c>
      <c r="C50" s="25">
        <f t="shared" si="4"/>
        <v>70169573</v>
      </c>
      <c r="D50" s="25">
        <f t="shared" si="7"/>
        <v>7</v>
      </c>
      <c r="E50" s="24" t="str">
        <f t="shared" si="6"/>
        <v>HUELVA</v>
      </c>
      <c r="F50" s="24">
        <f t="shared" si="8"/>
        <v>41533239</v>
      </c>
      <c r="G50" s="24">
        <f t="shared" si="9"/>
        <v>36843807</v>
      </c>
    </row>
    <row r="51" spans="1:7" x14ac:dyDescent="0.25">
      <c r="A51" s="24" t="str">
        <f t="shared" si="5"/>
        <v>FERROL-SAN CIBRAO</v>
      </c>
      <c r="B51" s="25">
        <f t="shared" si="3"/>
        <v>15023964</v>
      </c>
      <c r="C51" s="25">
        <f t="shared" si="4"/>
        <v>16308223</v>
      </c>
      <c r="D51" s="25">
        <f t="shared" si="7"/>
        <v>22</v>
      </c>
      <c r="E51" s="24" t="str">
        <f t="shared" si="6"/>
        <v>ALMERÍA</v>
      </c>
      <c r="F51" s="24">
        <f t="shared" si="8"/>
        <v>37050513</v>
      </c>
      <c r="G51" s="24">
        <f t="shared" si="9"/>
        <v>35858425</v>
      </c>
    </row>
    <row r="52" spans="1:7" x14ac:dyDescent="0.25">
      <c r="A52" s="24" t="str">
        <f t="shared" si="5"/>
        <v>GIJÓN</v>
      </c>
      <c r="B52" s="25">
        <f t="shared" si="3"/>
        <v>18005997</v>
      </c>
      <c r="C52" s="25">
        <f t="shared" si="4"/>
        <v>18226103</v>
      </c>
      <c r="D52" s="25">
        <f t="shared" si="7"/>
        <v>20</v>
      </c>
      <c r="E52" s="24" t="str">
        <f t="shared" si="6"/>
        <v>VIGO</v>
      </c>
      <c r="F52" s="24">
        <f t="shared" si="8"/>
        <v>35794034</v>
      </c>
      <c r="G52" s="24">
        <f t="shared" si="9"/>
        <v>37218103</v>
      </c>
    </row>
    <row r="53" spans="1:7" x14ac:dyDescent="0.25">
      <c r="A53" s="24" t="str">
        <f t="shared" si="5"/>
        <v>HUELVA</v>
      </c>
      <c r="B53" s="25">
        <f t="shared" si="3"/>
        <v>41533239</v>
      </c>
      <c r="C53" s="25">
        <f t="shared" si="4"/>
        <v>36843807</v>
      </c>
      <c r="D53" s="25">
        <f t="shared" si="7"/>
        <v>12</v>
      </c>
      <c r="E53" s="24" t="str">
        <f t="shared" si="6"/>
        <v>MELILLA</v>
      </c>
      <c r="F53" s="24">
        <f t="shared" si="8"/>
        <v>35624470</v>
      </c>
      <c r="G53" s="24">
        <f t="shared" si="9"/>
        <v>35409920</v>
      </c>
    </row>
    <row r="54" spans="1:7" x14ac:dyDescent="0.25">
      <c r="A54" s="24" t="str">
        <f t="shared" si="5"/>
        <v>LAS PALMAS</v>
      </c>
      <c r="B54" s="25">
        <f t="shared" si="3"/>
        <v>277268966</v>
      </c>
      <c r="C54" s="25">
        <f t="shared" si="4"/>
        <v>248917445</v>
      </c>
      <c r="D54" s="25">
        <f t="shared" si="7"/>
        <v>3</v>
      </c>
      <c r="E54" s="24" t="str">
        <f t="shared" si="6"/>
        <v>SANTANDER</v>
      </c>
      <c r="F54" s="24">
        <f t="shared" si="8"/>
        <v>31154076</v>
      </c>
      <c r="G54" s="24">
        <f t="shared" si="9"/>
        <v>30880067</v>
      </c>
    </row>
    <row r="55" spans="1:7" x14ac:dyDescent="0.25">
      <c r="A55" s="24" t="str">
        <f t="shared" si="5"/>
        <v>MÁLAGA</v>
      </c>
      <c r="B55" s="25">
        <f t="shared" si="3"/>
        <v>54355578</v>
      </c>
      <c r="C55" s="25">
        <f t="shared" si="4"/>
        <v>44831999</v>
      </c>
      <c r="D55" s="25">
        <f t="shared" si="7"/>
        <v>8</v>
      </c>
      <c r="E55" s="24" t="str">
        <f t="shared" si="6"/>
        <v>BAHÍA DE CÁDIZ</v>
      </c>
      <c r="F55" s="24">
        <f t="shared" si="8"/>
        <v>29301300</v>
      </c>
      <c r="G55" s="24">
        <f t="shared" si="9"/>
        <v>26763560</v>
      </c>
    </row>
    <row r="56" spans="1:7" x14ac:dyDescent="0.25">
      <c r="A56" s="24" t="str">
        <f t="shared" si="5"/>
        <v>MARÍN Y RÍA DE PONTEVEDRA</v>
      </c>
      <c r="B56" s="25">
        <f t="shared" si="3"/>
        <v>4050082</v>
      </c>
      <c r="C56" s="25">
        <f t="shared" si="4"/>
        <v>4486226.4000000004</v>
      </c>
      <c r="D56" s="25">
        <f t="shared" si="7"/>
        <v>27</v>
      </c>
      <c r="E56" s="24" t="str">
        <f t="shared" si="6"/>
        <v>CASTELLÓN</v>
      </c>
      <c r="F56" s="24">
        <f t="shared" ref="F56:F66" si="10">LOOKUP(E56,$A$39:$A$66,$B$39:$B$66)</f>
        <v>28995171</v>
      </c>
      <c r="G56" s="24">
        <f t="shared" si="9"/>
        <v>29054321</v>
      </c>
    </row>
    <row r="57" spans="1:7" x14ac:dyDescent="0.25">
      <c r="A57" s="24" t="str">
        <f t="shared" si="5"/>
        <v>MELILLA</v>
      </c>
      <c r="B57" s="25">
        <f t="shared" si="3"/>
        <v>35624470</v>
      </c>
      <c r="C57" s="25">
        <f t="shared" si="4"/>
        <v>35409920</v>
      </c>
      <c r="D57" s="25">
        <f t="shared" si="7"/>
        <v>15</v>
      </c>
      <c r="E57" s="24" t="str">
        <f t="shared" si="6"/>
        <v>A CORUÑA</v>
      </c>
      <c r="F57" s="24">
        <f t="shared" si="10"/>
        <v>20494711</v>
      </c>
      <c r="G57" s="24">
        <f t="shared" si="9"/>
        <v>21996116</v>
      </c>
    </row>
    <row r="58" spans="1:7" x14ac:dyDescent="0.25">
      <c r="A58" s="24" t="str">
        <f t="shared" si="5"/>
        <v>MOTRIL</v>
      </c>
      <c r="B58" s="25">
        <f t="shared" si="3"/>
        <v>17701475</v>
      </c>
      <c r="C58" s="25">
        <f t="shared" si="4"/>
        <v>18918326</v>
      </c>
      <c r="D58" s="25">
        <f t="shared" si="7"/>
        <v>21</v>
      </c>
      <c r="E58" s="24" t="str">
        <f t="shared" si="6"/>
        <v>GIJÓN</v>
      </c>
      <c r="F58" s="24">
        <f t="shared" si="10"/>
        <v>18005997</v>
      </c>
      <c r="G58" s="24">
        <f t="shared" si="9"/>
        <v>18226103</v>
      </c>
    </row>
    <row r="59" spans="1:7" x14ac:dyDescent="0.25">
      <c r="A59" s="24" t="str">
        <f t="shared" si="5"/>
        <v>PASAIA</v>
      </c>
      <c r="B59" s="25">
        <f t="shared" si="3"/>
        <v>7063053</v>
      </c>
      <c r="C59" s="25">
        <f t="shared" si="4"/>
        <v>6568348</v>
      </c>
      <c r="D59" s="25">
        <f t="shared" si="7"/>
        <v>24</v>
      </c>
      <c r="E59" s="24" t="str">
        <f t="shared" si="6"/>
        <v>MOTRIL</v>
      </c>
      <c r="F59" s="24">
        <f t="shared" si="10"/>
        <v>17701475</v>
      </c>
      <c r="G59" s="24">
        <f t="shared" si="9"/>
        <v>18918326</v>
      </c>
    </row>
    <row r="60" spans="1:7" x14ac:dyDescent="0.25">
      <c r="A60" s="24" t="str">
        <f t="shared" si="5"/>
        <v>SANTA CRUZ DE TENERIFE</v>
      </c>
      <c r="B60" s="25">
        <f t="shared" si="3"/>
        <v>198007130</v>
      </c>
      <c r="C60" s="25">
        <f t="shared" si="4"/>
        <v>198822227</v>
      </c>
      <c r="D60" s="25">
        <f t="shared" si="7"/>
        <v>6</v>
      </c>
      <c r="E60" s="24" t="str">
        <f t="shared" si="6"/>
        <v>FERROL-SAN CIBRAO</v>
      </c>
      <c r="F60" s="24">
        <f t="shared" si="10"/>
        <v>15023964</v>
      </c>
      <c r="G60" s="24">
        <f t="shared" si="9"/>
        <v>16308223</v>
      </c>
    </row>
    <row r="61" spans="1:7" x14ac:dyDescent="0.25">
      <c r="A61" s="24" t="str">
        <f t="shared" si="5"/>
        <v>SANTANDER</v>
      </c>
      <c r="B61" s="25">
        <f t="shared" si="3"/>
        <v>31154076</v>
      </c>
      <c r="C61" s="25">
        <f t="shared" si="4"/>
        <v>30880067</v>
      </c>
      <c r="D61" s="25">
        <f t="shared" si="7"/>
        <v>16</v>
      </c>
      <c r="E61" s="24" t="str">
        <f t="shared" si="6"/>
        <v>ALICANTE</v>
      </c>
      <c r="F61" s="24">
        <f t="shared" si="10"/>
        <v>10164321</v>
      </c>
      <c r="G61" s="24">
        <f t="shared" si="9"/>
        <v>11752887</v>
      </c>
    </row>
    <row r="62" spans="1:7" x14ac:dyDescent="0.25">
      <c r="A62" s="24" t="str">
        <f t="shared" si="5"/>
        <v>SEVILLA</v>
      </c>
      <c r="B62" s="25">
        <f t="shared" si="3"/>
        <v>5273623</v>
      </c>
      <c r="C62" s="25">
        <f t="shared" si="4"/>
        <v>5175378</v>
      </c>
      <c r="D62" s="25">
        <f t="shared" si="7"/>
        <v>26</v>
      </c>
      <c r="E62" s="24" t="str">
        <f t="shared" si="6"/>
        <v>PASAIA</v>
      </c>
      <c r="F62" s="24">
        <f t="shared" si="10"/>
        <v>7063053</v>
      </c>
      <c r="G62" s="24">
        <f t="shared" si="9"/>
        <v>6568348</v>
      </c>
    </row>
    <row r="63" spans="1:7" x14ac:dyDescent="0.25">
      <c r="A63" s="24" t="str">
        <f t="shared" si="5"/>
        <v>TARRAGONA</v>
      </c>
      <c r="B63" s="25">
        <f t="shared" si="3"/>
        <v>48987812</v>
      </c>
      <c r="C63" s="25">
        <f t="shared" si="4"/>
        <v>46336398</v>
      </c>
      <c r="D63" s="25">
        <f t="shared" si="7"/>
        <v>9</v>
      </c>
      <c r="E63" s="24" t="str">
        <f t="shared" si="6"/>
        <v>AVILÉS</v>
      </c>
      <c r="F63" s="24">
        <f t="shared" si="10"/>
        <v>5500365</v>
      </c>
      <c r="G63" s="24">
        <f t="shared" si="9"/>
        <v>5734788</v>
      </c>
    </row>
    <row r="64" spans="1:7" x14ac:dyDescent="0.25">
      <c r="A64" s="24" t="str">
        <f t="shared" si="5"/>
        <v>VALENCIA</v>
      </c>
      <c r="B64" s="25">
        <f t="shared" si="3"/>
        <v>273704772</v>
      </c>
      <c r="C64" s="25">
        <f t="shared" si="4"/>
        <v>262922154</v>
      </c>
      <c r="D64" s="25">
        <f t="shared" si="7"/>
        <v>4</v>
      </c>
      <c r="E64" s="24" t="str">
        <f t="shared" si="6"/>
        <v>SEVILLA</v>
      </c>
      <c r="F64" s="24">
        <f t="shared" si="10"/>
        <v>5273623</v>
      </c>
      <c r="G64" s="24">
        <f t="shared" si="9"/>
        <v>5175378</v>
      </c>
    </row>
    <row r="65" spans="1:7" x14ac:dyDescent="0.25">
      <c r="A65" s="24" t="str">
        <f t="shared" si="5"/>
        <v>VIGO</v>
      </c>
      <c r="B65" s="25">
        <f t="shared" si="3"/>
        <v>35794034</v>
      </c>
      <c r="C65" s="25">
        <f t="shared" si="4"/>
        <v>37218103</v>
      </c>
      <c r="D65" s="25">
        <f t="shared" si="7"/>
        <v>14</v>
      </c>
      <c r="E65" s="24" t="str">
        <f t="shared" si="6"/>
        <v>MARÍN Y RÍA DE PONTEVEDRA</v>
      </c>
      <c r="F65" s="24">
        <f t="shared" si="10"/>
        <v>4050082</v>
      </c>
      <c r="G65" s="24">
        <f t="shared" si="9"/>
        <v>4486226.4000000004</v>
      </c>
    </row>
    <row r="66" spans="1:7" x14ac:dyDescent="0.25">
      <c r="A66" s="24" t="str">
        <f t="shared" si="5"/>
        <v>VILAGARCÍA</v>
      </c>
      <c r="B66" s="25">
        <f t="shared" si="3"/>
        <v>2557541</v>
      </c>
      <c r="C66" s="25">
        <f t="shared" si="4"/>
        <v>2698826</v>
      </c>
      <c r="D66" s="25">
        <f t="shared" si="7"/>
        <v>28</v>
      </c>
      <c r="E66" s="24" t="str">
        <f t="shared" si="6"/>
        <v>VILAGARCÍA</v>
      </c>
      <c r="F66" s="24">
        <f t="shared" si="10"/>
        <v>2557541</v>
      </c>
      <c r="G66" s="24">
        <f t="shared" si="9"/>
        <v>2698826</v>
      </c>
    </row>
    <row r="67" spans="1:7" x14ac:dyDescent="0.25">
      <c r="A67" s="57"/>
      <c r="B67" s="57"/>
      <c r="C67" s="57"/>
      <c r="D67" s="57"/>
      <c r="E67" s="57"/>
      <c r="F67" s="57"/>
      <c r="G67" s="24"/>
    </row>
    <row r="68" spans="1:7" x14ac:dyDescent="0.25">
      <c r="A68" s="58"/>
      <c r="B68" s="59"/>
      <c r="C68" s="59"/>
      <c r="D68" s="59"/>
      <c r="E68" s="59"/>
      <c r="F68" s="60"/>
      <c r="G68" s="2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>
      <c r="F2" s="3"/>
    </row>
    <row r="5" spans="1:12" x14ac:dyDescent="0.25">
      <c r="A5" s="91" t="s">
        <v>49</v>
      </c>
      <c r="B5" s="89" t="str">
        <f>'Resumen general'!D6</f>
        <v>Mes diciembre</v>
      </c>
      <c r="C5" s="90"/>
      <c r="D5" s="89" t="str">
        <f>'Resumen general'!F6</f>
        <v>Acumulado desde enero</v>
      </c>
      <c r="E5" s="90"/>
      <c r="F5" s="90"/>
      <c r="L5" s="4" t="str">
        <f>'Resumen general'!I4</f>
        <v>Fecha: 5/10/2020</v>
      </c>
    </row>
    <row r="6" spans="1:12" x14ac:dyDescent="0.25">
      <c r="A6" s="92"/>
      <c r="B6" s="8">
        <f>'Resumen general'!D7</f>
        <v>2018</v>
      </c>
      <c r="C6" s="8">
        <f>'Resumen general'!E7</f>
        <v>2019</v>
      </c>
      <c r="D6" s="8">
        <f>'Resumen general'!F7</f>
        <v>2018</v>
      </c>
      <c r="E6" s="8">
        <f>'Resumen general'!G7</f>
        <v>2019</v>
      </c>
      <c r="F6" s="8" t="s">
        <v>29</v>
      </c>
    </row>
    <row r="7" spans="1:12" x14ac:dyDescent="0.25">
      <c r="A7" s="9" t="s">
        <v>30</v>
      </c>
      <c r="B7" s="18">
        <v>1</v>
      </c>
      <c r="C7" s="18">
        <v>1</v>
      </c>
      <c r="D7" s="18">
        <v>94</v>
      </c>
      <c r="E7" s="18">
        <v>108</v>
      </c>
      <c r="F7" s="10">
        <f>((E7*100)/D7)-100</f>
        <v>14.893617021276597</v>
      </c>
      <c r="G7" s="1"/>
      <c r="H7" s="1"/>
      <c r="I7" s="1"/>
    </row>
    <row r="8" spans="1:12" x14ac:dyDescent="0.25">
      <c r="A8" s="11" t="s">
        <v>31</v>
      </c>
      <c r="B8" s="19">
        <v>4</v>
      </c>
      <c r="C8" s="19">
        <v>0</v>
      </c>
      <c r="D8" s="19">
        <v>54</v>
      </c>
      <c r="E8" s="19">
        <v>43</v>
      </c>
      <c r="F8" s="12">
        <f t="shared" ref="F8:F34" si="0">((E8*100)/D8)-100</f>
        <v>-20.370370370370367</v>
      </c>
      <c r="G8" s="1"/>
      <c r="H8" s="1"/>
      <c r="I8" s="1"/>
    </row>
    <row r="9" spans="1:12" x14ac:dyDescent="0.25">
      <c r="A9" s="9" t="s">
        <v>139</v>
      </c>
      <c r="B9" s="18">
        <v>1</v>
      </c>
      <c r="C9" s="18">
        <v>0</v>
      </c>
      <c r="D9" s="18">
        <v>38</v>
      </c>
      <c r="E9" s="18">
        <v>25</v>
      </c>
      <c r="F9" s="10">
        <f t="shared" si="0"/>
        <v>-34.21052631578948</v>
      </c>
      <c r="G9" s="1"/>
      <c r="H9" s="1"/>
      <c r="I9" s="1"/>
    </row>
    <row r="10" spans="1:12" x14ac:dyDescent="0.25">
      <c r="A10" s="11" t="s">
        <v>141</v>
      </c>
      <c r="B10" s="19">
        <v>0</v>
      </c>
      <c r="C10" s="19">
        <v>0</v>
      </c>
      <c r="D10" s="19">
        <v>4</v>
      </c>
      <c r="E10" s="19">
        <v>6</v>
      </c>
      <c r="F10" s="12">
        <f t="shared" si="0"/>
        <v>50</v>
      </c>
      <c r="G10" s="1"/>
      <c r="H10" s="1"/>
      <c r="I10" s="1"/>
    </row>
    <row r="11" spans="1:12" x14ac:dyDescent="0.25">
      <c r="A11" s="9" t="s">
        <v>142</v>
      </c>
      <c r="B11" s="18">
        <v>0</v>
      </c>
      <c r="C11" s="18">
        <v>0</v>
      </c>
      <c r="D11" s="18">
        <v>0</v>
      </c>
      <c r="E11" s="18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143</v>
      </c>
      <c r="B12" s="19">
        <v>18</v>
      </c>
      <c r="C12" s="19">
        <v>18</v>
      </c>
      <c r="D12" s="19">
        <v>334</v>
      </c>
      <c r="E12" s="19">
        <v>315</v>
      </c>
      <c r="F12" s="12">
        <f t="shared" si="0"/>
        <v>-5.6886227544910213</v>
      </c>
      <c r="G12" s="1"/>
      <c r="H12" s="1"/>
      <c r="I12" s="1"/>
    </row>
    <row r="13" spans="1:12" x14ac:dyDescent="0.25">
      <c r="A13" s="9" t="s">
        <v>32</v>
      </c>
      <c r="B13" s="18">
        <v>14</v>
      </c>
      <c r="C13" s="18">
        <v>13</v>
      </c>
      <c r="D13" s="18">
        <v>860</v>
      </c>
      <c r="E13" s="18">
        <v>820</v>
      </c>
      <c r="F13" s="10">
        <f t="shared" si="0"/>
        <v>-4.6511627906976685</v>
      </c>
      <c r="G13" s="1"/>
      <c r="H13" s="1"/>
      <c r="I13" s="1"/>
    </row>
    <row r="14" spans="1:12" x14ac:dyDescent="0.25">
      <c r="A14" s="11" t="s">
        <v>33</v>
      </c>
      <c r="B14" s="19">
        <v>28</v>
      </c>
      <c r="C14" s="19">
        <v>22</v>
      </c>
      <c r="D14" s="19">
        <v>829</v>
      </c>
      <c r="E14" s="19">
        <v>800</v>
      </c>
      <c r="F14" s="12">
        <f t="shared" si="0"/>
        <v>-3.4981905910735804</v>
      </c>
      <c r="G14" s="1"/>
      <c r="H14" s="1"/>
      <c r="I14" s="1"/>
    </row>
    <row r="15" spans="1:12" x14ac:dyDescent="0.25">
      <c r="A15" s="9" t="s">
        <v>34</v>
      </c>
      <c r="B15" s="18">
        <v>0</v>
      </c>
      <c r="C15" s="18">
        <v>0</v>
      </c>
      <c r="D15" s="18">
        <v>59</v>
      </c>
      <c r="E15" s="18">
        <v>50</v>
      </c>
      <c r="F15" s="10">
        <f t="shared" si="0"/>
        <v>-15.254237288135599</v>
      </c>
      <c r="G15" s="1"/>
      <c r="H15" s="1"/>
      <c r="I15" s="1"/>
    </row>
    <row r="16" spans="1:12" x14ac:dyDescent="0.25">
      <c r="A16" s="11" t="s">
        <v>35</v>
      </c>
      <c r="B16" s="19">
        <v>7</v>
      </c>
      <c r="C16" s="19">
        <v>5</v>
      </c>
      <c r="D16" s="19">
        <v>151</v>
      </c>
      <c r="E16" s="19">
        <v>167</v>
      </c>
      <c r="F16" s="12">
        <f t="shared" si="0"/>
        <v>10.596026490066222</v>
      </c>
      <c r="G16" s="1"/>
      <c r="H16" s="1"/>
      <c r="I16" s="1"/>
    </row>
    <row r="17" spans="1:9" x14ac:dyDescent="0.25">
      <c r="A17" s="9" t="s">
        <v>144</v>
      </c>
      <c r="B17" s="18">
        <v>0</v>
      </c>
      <c r="C17" s="18">
        <v>0</v>
      </c>
      <c r="D17" s="18">
        <v>1</v>
      </c>
      <c r="E17" s="18">
        <v>5</v>
      </c>
      <c r="F17" s="10">
        <f t="shared" si="0"/>
        <v>400</v>
      </c>
      <c r="G17" s="1"/>
      <c r="H17" s="1"/>
      <c r="I17" s="1"/>
    </row>
    <row r="18" spans="1:9" x14ac:dyDescent="0.25">
      <c r="A18" s="11" t="s">
        <v>36</v>
      </c>
      <c r="B18" s="19">
        <v>25</v>
      </c>
      <c r="C18" s="19">
        <v>0</v>
      </c>
      <c r="D18" s="19">
        <v>11</v>
      </c>
      <c r="E18" s="19">
        <v>7</v>
      </c>
      <c r="F18" s="12">
        <f t="shared" si="0"/>
        <v>-36.363636363636367</v>
      </c>
      <c r="G18" s="1"/>
      <c r="H18" s="1"/>
      <c r="I18" s="1"/>
    </row>
    <row r="19" spans="1:9" x14ac:dyDescent="0.25">
      <c r="A19" s="9" t="s">
        <v>37</v>
      </c>
      <c r="B19" s="18">
        <v>0</v>
      </c>
      <c r="C19" s="18">
        <v>0</v>
      </c>
      <c r="D19" s="18">
        <v>15</v>
      </c>
      <c r="E19" s="18">
        <v>14</v>
      </c>
      <c r="F19" s="10">
        <f t="shared" si="0"/>
        <v>-6.6666666666666714</v>
      </c>
      <c r="G19" s="1"/>
      <c r="H19" s="1"/>
      <c r="I19" s="1"/>
    </row>
    <row r="20" spans="1:9" x14ac:dyDescent="0.25">
      <c r="A20" s="11" t="s">
        <v>145</v>
      </c>
      <c r="B20" s="19">
        <v>0</v>
      </c>
      <c r="C20" s="19">
        <v>0</v>
      </c>
      <c r="D20" s="19">
        <v>17</v>
      </c>
      <c r="E20" s="19">
        <v>18</v>
      </c>
      <c r="F20" s="12">
        <f t="shared" si="0"/>
        <v>5.8823529411764639</v>
      </c>
      <c r="G20" s="1"/>
      <c r="H20" s="1"/>
      <c r="I20" s="1"/>
    </row>
    <row r="21" spans="1:9" x14ac:dyDescent="0.25">
      <c r="A21" s="9" t="s">
        <v>38</v>
      </c>
      <c r="B21" s="18">
        <v>0</v>
      </c>
      <c r="C21" s="18">
        <v>0</v>
      </c>
      <c r="D21" s="18">
        <v>16</v>
      </c>
      <c r="E21" s="18">
        <v>7</v>
      </c>
      <c r="F21" s="17">
        <f t="shared" si="0"/>
        <v>-56.25</v>
      </c>
      <c r="G21" s="1"/>
      <c r="H21" s="1"/>
      <c r="I21" s="1"/>
    </row>
    <row r="22" spans="1:9" x14ac:dyDescent="0.25">
      <c r="A22" s="11" t="s">
        <v>59</v>
      </c>
      <c r="B22" s="19">
        <v>95</v>
      </c>
      <c r="C22" s="19">
        <v>111</v>
      </c>
      <c r="D22" s="19">
        <v>586</v>
      </c>
      <c r="E22" s="19">
        <v>560</v>
      </c>
      <c r="F22" s="12">
        <f t="shared" si="0"/>
        <v>-4.4368600682593922</v>
      </c>
      <c r="G22" s="1"/>
      <c r="H22" s="1"/>
      <c r="I22" s="1"/>
    </row>
    <row r="23" spans="1:9" x14ac:dyDescent="0.25">
      <c r="A23" s="9" t="s">
        <v>146</v>
      </c>
      <c r="B23" s="18">
        <v>12</v>
      </c>
      <c r="C23" s="18">
        <v>10</v>
      </c>
      <c r="D23" s="18">
        <v>299</v>
      </c>
      <c r="E23" s="18">
        <v>288</v>
      </c>
      <c r="F23" s="10">
        <f t="shared" si="0"/>
        <v>-3.6789297658862807</v>
      </c>
      <c r="G23" s="1"/>
      <c r="H23" s="1"/>
      <c r="I23" s="1"/>
    </row>
    <row r="24" spans="1:9" x14ac:dyDescent="0.25">
      <c r="A24" s="11" t="s">
        <v>148</v>
      </c>
      <c r="B24" s="19">
        <v>0</v>
      </c>
      <c r="C24" s="19">
        <v>0</v>
      </c>
      <c r="D24" s="19">
        <v>0</v>
      </c>
      <c r="E24" s="19">
        <v>0</v>
      </c>
      <c r="F24" s="16" t="e">
        <f t="shared" si="0"/>
        <v>#DIV/0!</v>
      </c>
      <c r="G24" s="1"/>
      <c r="H24" s="1"/>
      <c r="I24" s="1"/>
    </row>
    <row r="25" spans="1:9" x14ac:dyDescent="0.25">
      <c r="A25" s="9" t="s">
        <v>39</v>
      </c>
      <c r="B25" s="18">
        <v>0</v>
      </c>
      <c r="C25" s="18">
        <v>0</v>
      </c>
      <c r="D25" s="18">
        <v>1</v>
      </c>
      <c r="E25" s="18">
        <v>1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40</v>
      </c>
      <c r="B26" s="19">
        <v>0</v>
      </c>
      <c r="C26" s="19">
        <v>0</v>
      </c>
      <c r="D26" s="19">
        <v>29</v>
      </c>
      <c r="E26" s="19">
        <v>32</v>
      </c>
      <c r="F26" s="12">
        <f t="shared" si="0"/>
        <v>10.34482758620689</v>
      </c>
      <c r="G26" s="1"/>
      <c r="H26" s="1"/>
      <c r="I26" s="1"/>
    </row>
    <row r="27" spans="1:9" x14ac:dyDescent="0.25">
      <c r="A27" s="9" t="s">
        <v>41</v>
      </c>
      <c r="B27" s="18">
        <v>0</v>
      </c>
      <c r="C27" s="18">
        <v>0</v>
      </c>
      <c r="D27" s="18">
        <v>5</v>
      </c>
      <c r="E27" s="18">
        <v>3</v>
      </c>
      <c r="F27" s="17">
        <f t="shared" si="0"/>
        <v>-40</v>
      </c>
      <c r="G27" s="1"/>
      <c r="H27" s="1"/>
      <c r="I27" s="1"/>
    </row>
    <row r="28" spans="1:9" x14ac:dyDescent="0.25">
      <c r="A28" s="11" t="s">
        <v>42</v>
      </c>
      <c r="B28" s="19">
        <v>82</v>
      </c>
      <c r="C28" s="19">
        <v>100</v>
      </c>
      <c r="D28" s="19">
        <v>549</v>
      </c>
      <c r="E28" s="19">
        <v>511</v>
      </c>
      <c r="F28" s="12">
        <f t="shared" si="0"/>
        <v>-6.9216757741347976</v>
      </c>
      <c r="G28" s="1"/>
      <c r="H28" s="1"/>
      <c r="I28" s="1"/>
    </row>
    <row r="29" spans="1:9" x14ac:dyDescent="0.25">
      <c r="A29" s="9" t="s">
        <v>43</v>
      </c>
      <c r="B29" s="18">
        <v>0</v>
      </c>
      <c r="C29" s="18">
        <v>1</v>
      </c>
      <c r="D29" s="18">
        <v>8</v>
      </c>
      <c r="E29" s="18">
        <v>21</v>
      </c>
      <c r="F29" s="10">
        <f t="shared" si="0"/>
        <v>162.5</v>
      </c>
      <c r="G29" s="1"/>
      <c r="H29" s="1"/>
      <c r="I29" s="1"/>
    </row>
    <row r="30" spans="1:9" x14ac:dyDescent="0.25">
      <c r="A30" s="11" t="s">
        <v>44</v>
      </c>
      <c r="B30" s="19">
        <v>2</v>
      </c>
      <c r="C30" s="19">
        <v>2</v>
      </c>
      <c r="D30" s="19">
        <v>75</v>
      </c>
      <c r="E30" s="19">
        <v>95</v>
      </c>
      <c r="F30" s="12">
        <f t="shared" si="0"/>
        <v>26.666666666666671</v>
      </c>
      <c r="G30" s="1"/>
      <c r="H30" s="1"/>
      <c r="I30" s="1"/>
    </row>
    <row r="31" spans="1:9" x14ac:dyDescent="0.25">
      <c r="A31" s="9" t="s">
        <v>45</v>
      </c>
      <c r="B31" s="18">
        <v>0</v>
      </c>
      <c r="C31" s="18">
        <v>0</v>
      </c>
      <c r="D31" s="18">
        <v>57</v>
      </c>
      <c r="E31" s="18">
        <v>63</v>
      </c>
      <c r="F31" s="10">
        <f t="shared" si="0"/>
        <v>10.526315789473685</v>
      </c>
      <c r="G31" s="1"/>
      <c r="H31" s="1"/>
      <c r="I31" s="1"/>
    </row>
    <row r="32" spans="1:9" x14ac:dyDescent="0.25">
      <c r="A32" s="11" t="s">
        <v>46</v>
      </c>
      <c r="B32" s="19">
        <v>9</v>
      </c>
      <c r="C32" s="19">
        <v>4</v>
      </c>
      <c r="D32" s="19">
        <v>194</v>
      </c>
      <c r="E32" s="19">
        <v>203</v>
      </c>
      <c r="F32" s="12">
        <f t="shared" si="0"/>
        <v>4.6391752577319636</v>
      </c>
      <c r="G32" s="1"/>
      <c r="H32" s="1"/>
      <c r="I32" s="1"/>
    </row>
    <row r="33" spans="1:9" x14ac:dyDescent="0.25">
      <c r="A33" s="9" t="s">
        <v>47</v>
      </c>
      <c r="B33" s="18">
        <v>1</v>
      </c>
      <c r="C33" s="18">
        <v>2</v>
      </c>
      <c r="D33" s="18">
        <v>70</v>
      </c>
      <c r="E33" s="18">
        <v>71</v>
      </c>
      <c r="F33" s="10">
        <f t="shared" si="0"/>
        <v>1.4285714285714306</v>
      </c>
      <c r="G33" s="1"/>
      <c r="H33" s="1"/>
      <c r="I33" s="1"/>
    </row>
    <row r="34" spans="1:9" x14ac:dyDescent="0.25">
      <c r="A34" s="11" t="s">
        <v>147</v>
      </c>
      <c r="B34" s="19">
        <v>0</v>
      </c>
      <c r="C34" s="19">
        <v>0</v>
      </c>
      <c r="D34" s="19">
        <v>5</v>
      </c>
      <c r="E34" s="19">
        <v>3</v>
      </c>
      <c r="F34" s="12">
        <f t="shared" si="0"/>
        <v>-40</v>
      </c>
      <c r="G34" s="1"/>
      <c r="H34" s="1"/>
      <c r="I34" s="1"/>
    </row>
    <row r="35" spans="1:9" x14ac:dyDescent="0.25">
      <c r="A35" s="13" t="s">
        <v>48</v>
      </c>
      <c r="B35" s="14">
        <f>SUM(B7:B34)</f>
        <v>299</v>
      </c>
      <c r="C35" s="14">
        <f t="shared" ref="C35:E35" si="1">SUM(C7:C34)</f>
        <v>289</v>
      </c>
      <c r="D35" s="14">
        <f t="shared" si="1"/>
        <v>4361</v>
      </c>
      <c r="E35" s="14">
        <f t="shared" si="1"/>
        <v>4236</v>
      </c>
      <c r="F35" s="15">
        <f t="shared" ref="F35" si="2">((E35*100)/D35)-100</f>
        <v>-2.8663150653519835</v>
      </c>
      <c r="G35" s="1"/>
      <c r="H35" s="1"/>
      <c r="I35" s="1"/>
    </row>
    <row r="37" spans="1:9" x14ac:dyDescent="0.25">
      <c r="A37" s="63"/>
      <c r="B37" s="24"/>
      <c r="C37" s="24"/>
      <c r="D37" s="24"/>
      <c r="E37" s="24"/>
      <c r="F37" s="24"/>
      <c r="G37" s="24"/>
      <c r="H37" s="24"/>
    </row>
    <row r="38" spans="1:9" x14ac:dyDescent="0.25">
      <c r="A38" s="24"/>
      <c r="B38" s="24">
        <f t="shared" ref="B38:B66" si="3">E6</f>
        <v>2019</v>
      </c>
      <c r="C38" s="24">
        <f t="shared" ref="C38:C66" si="4">D6</f>
        <v>2018</v>
      </c>
      <c r="D38" s="24"/>
      <c r="E38" s="24"/>
      <c r="F38" s="24">
        <f>B38</f>
        <v>2019</v>
      </c>
      <c r="G38" s="24">
        <f>C38</f>
        <v>2018</v>
      </c>
      <c r="H38" s="24"/>
      <c r="I38" s="61"/>
    </row>
    <row r="39" spans="1:9" x14ac:dyDescent="0.25">
      <c r="A39" s="24" t="str">
        <f t="shared" ref="A39:A66" si="5">A7</f>
        <v>A CORUÑA</v>
      </c>
      <c r="B39" s="25">
        <f t="shared" si="3"/>
        <v>108</v>
      </c>
      <c r="C39" s="25">
        <f t="shared" si="4"/>
        <v>94</v>
      </c>
      <c r="D39" s="25">
        <f>_xlfn.RANK.EQ(B39,$B$39:$B$66)+COUNTIF($B$39:$B$66,B39)-1</f>
        <v>9</v>
      </c>
      <c r="E39" s="24" t="str">
        <f t="shared" ref="E39:E48" si="6">INDEX($A$39:$B$66,MATCH(ROW()-38,$D$39:$D$66,0),1)</f>
        <v>BALEARES</v>
      </c>
      <c r="F39" s="24">
        <f>LOOKUP(E39,$A$39:$A$66,$B$39:$B$66)</f>
        <v>820</v>
      </c>
      <c r="G39" s="24">
        <f>LOOKUP(E39,$A$39:$A$66,$C$39:$C$66)</f>
        <v>860</v>
      </c>
      <c r="H39" s="24"/>
      <c r="I39" s="61"/>
    </row>
    <row r="40" spans="1:9" x14ac:dyDescent="0.25">
      <c r="A40" s="24" t="str">
        <f t="shared" si="5"/>
        <v>ALICANTE</v>
      </c>
      <c r="B40" s="25">
        <f t="shared" si="3"/>
        <v>43</v>
      </c>
      <c r="C40" s="25">
        <f t="shared" si="4"/>
        <v>54</v>
      </c>
      <c r="D40" s="25">
        <f t="shared" ref="D40:D66" si="7">_xlfn.RANK.EQ(B40,$B$39:$B$66)+COUNTIF($B$39:$B$66,B40)-1</f>
        <v>14</v>
      </c>
      <c r="E40" s="24" t="str">
        <f t="shared" si="6"/>
        <v>BARCELONA</v>
      </c>
      <c r="F40" s="24">
        <f t="shared" ref="F40:F55" si="8">LOOKUP(E40,$A$39:$A$66,$B$39:$B$66)</f>
        <v>800</v>
      </c>
      <c r="G40" s="24">
        <f t="shared" ref="G40:G66" si="9">LOOKUP(E40,$A$39:$A$66,$C$39:$C$66)</f>
        <v>829</v>
      </c>
      <c r="H40" s="24"/>
      <c r="I40" s="61"/>
    </row>
    <row r="41" spans="1:9" x14ac:dyDescent="0.25">
      <c r="A41" s="24" t="str">
        <f t="shared" si="5"/>
        <v>ALMERÍA</v>
      </c>
      <c r="B41" s="25">
        <f t="shared" si="3"/>
        <v>25</v>
      </c>
      <c r="C41" s="25">
        <f t="shared" si="4"/>
        <v>38</v>
      </c>
      <c r="D41" s="25">
        <f t="shared" si="7"/>
        <v>16</v>
      </c>
      <c r="E41" s="24" t="str">
        <f t="shared" si="6"/>
        <v>LAS PALMAS</v>
      </c>
      <c r="F41" s="24">
        <f t="shared" si="8"/>
        <v>560</v>
      </c>
      <c r="G41" s="24">
        <f t="shared" si="9"/>
        <v>586</v>
      </c>
      <c r="H41" s="24"/>
      <c r="I41" s="61"/>
    </row>
    <row r="42" spans="1:9" x14ac:dyDescent="0.25">
      <c r="A42" s="24" t="str">
        <f t="shared" si="5"/>
        <v>AVILÉS</v>
      </c>
      <c r="B42" s="25">
        <f t="shared" si="3"/>
        <v>6</v>
      </c>
      <c r="C42" s="25">
        <f t="shared" si="4"/>
        <v>4</v>
      </c>
      <c r="D42" s="25">
        <f t="shared" si="7"/>
        <v>22</v>
      </c>
      <c r="E42" s="24" t="str">
        <f t="shared" si="6"/>
        <v>SANTA CRUZ DE TENERIFE</v>
      </c>
      <c r="F42" s="24">
        <f t="shared" si="8"/>
        <v>511</v>
      </c>
      <c r="G42" s="24">
        <f t="shared" si="9"/>
        <v>549</v>
      </c>
      <c r="H42" s="24"/>
      <c r="I42" s="61"/>
    </row>
    <row r="43" spans="1:9" x14ac:dyDescent="0.25">
      <c r="A43" s="24" t="str">
        <f t="shared" si="5"/>
        <v>BAHÍA DE ALGECIRAS</v>
      </c>
      <c r="B43" s="25">
        <f t="shared" si="3"/>
        <v>0</v>
      </c>
      <c r="C43" s="25">
        <f t="shared" si="4"/>
        <v>0</v>
      </c>
      <c r="D43" s="25">
        <f t="shared" si="7"/>
        <v>28</v>
      </c>
      <c r="E43" s="24" t="str">
        <f t="shared" si="6"/>
        <v>BAHÍA DE CÁDIZ</v>
      </c>
      <c r="F43" s="24">
        <f t="shared" si="8"/>
        <v>315</v>
      </c>
      <c r="G43" s="24">
        <f t="shared" si="9"/>
        <v>334</v>
      </c>
      <c r="H43" s="24"/>
      <c r="I43" s="61"/>
    </row>
    <row r="44" spans="1:9" x14ac:dyDescent="0.25">
      <c r="A44" s="24" t="str">
        <f t="shared" si="5"/>
        <v>BAHÍA DE CÁDIZ</v>
      </c>
      <c r="B44" s="25">
        <f t="shared" si="3"/>
        <v>315</v>
      </c>
      <c r="C44" s="25">
        <f t="shared" si="4"/>
        <v>334</v>
      </c>
      <c r="D44" s="25">
        <f t="shared" si="7"/>
        <v>5</v>
      </c>
      <c r="E44" s="24" t="str">
        <f t="shared" si="6"/>
        <v>MÁLAGA</v>
      </c>
      <c r="F44" s="24">
        <f t="shared" si="8"/>
        <v>288</v>
      </c>
      <c r="G44" s="24">
        <f t="shared" si="9"/>
        <v>299</v>
      </c>
      <c r="H44" s="24"/>
      <c r="I44" s="61"/>
    </row>
    <row r="45" spans="1:9" x14ac:dyDescent="0.25">
      <c r="A45" s="24" t="str">
        <f t="shared" si="5"/>
        <v>BALEARES</v>
      </c>
      <c r="B45" s="25">
        <f t="shared" si="3"/>
        <v>820</v>
      </c>
      <c r="C45" s="25">
        <f t="shared" si="4"/>
        <v>860</v>
      </c>
      <c r="D45" s="25">
        <f t="shared" si="7"/>
        <v>1</v>
      </c>
      <c r="E45" s="24" t="str">
        <f t="shared" si="6"/>
        <v>VALENCIA</v>
      </c>
      <c r="F45" s="24">
        <f t="shared" si="8"/>
        <v>203</v>
      </c>
      <c r="G45" s="24">
        <f t="shared" si="9"/>
        <v>194</v>
      </c>
      <c r="H45" s="24"/>
      <c r="I45" s="61"/>
    </row>
    <row r="46" spans="1:9" x14ac:dyDescent="0.25">
      <c r="A46" s="24" t="str">
        <f t="shared" si="5"/>
        <v>BARCELONA</v>
      </c>
      <c r="B46" s="25">
        <f t="shared" si="3"/>
        <v>800</v>
      </c>
      <c r="C46" s="25">
        <f t="shared" si="4"/>
        <v>829</v>
      </c>
      <c r="D46" s="25">
        <f t="shared" si="7"/>
        <v>2</v>
      </c>
      <c r="E46" s="24" t="str">
        <f t="shared" si="6"/>
        <v>CARTAGENA</v>
      </c>
      <c r="F46" s="24">
        <f t="shared" si="8"/>
        <v>167</v>
      </c>
      <c r="G46" s="24">
        <f t="shared" si="9"/>
        <v>151</v>
      </c>
      <c r="H46" s="24"/>
      <c r="I46" s="61"/>
    </row>
    <row r="47" spans="1:9" x14ac:dyDescent="0.25">
      <c r="A47" s="24" t="str">
        <f t="shared" si="5"/>
        <v>BILBAO</v>
      </c>
      <c r="B47" s="25">
        <f t="shared" si="3"/>
        <v>50</v>
      </c>
      <c r="C47" s="25">
        <f t="shared" si="4"/>
        <v>59</v>
      </c>
      <c r="D47" s="25">
        <f t="shared" si="7"/>
        <v>13</v>
      </c>
      <c r="E47" s="24" t="str">
        <f t="shared" si="6"/>
        <v>A CORUÑA</v>
      </c>
      <c r="F47" s="24">
        <f t="shared" si="8"/>
        <v>108</v>
      </c>
      <c r="G47" s="24">
        <f t="shared" si="9"/>
        <v>94</v>
      </c>
      <c r="H47" s="24"/>
      <c r="I47" s="61"/>
    </row>
    <row r="48" spans="1:9" x14ac:dyDescent="0.25">
      <c r="A48" s="24" t="str">
        <f t="shared" si="5"/>
        <v>CARTAGENA</v>
      </c>
      <c r="B48" s="25">
        <f t="shared" si="3"/>
        <v>167</v>
      </c>
      <c r="C48" s="25">
        <f t="shared" si="4"/>
        <v>151</v>
      </c>
      <c r="D48" s="25">
        <f t="shared" si="7"/>
        <v>8</v>
      </c>
      <c r="E48" s="24" t="str">
        <f t="shared" si="6"/>
        <v>SEVILLA</v>
      </c>
      <c r="F48" s="24">
        <f t="shared" si="8"/>
        <v>95</v>
      </c>
      <c r="G48" s="24">
        <f t="shared" si="9"/>
        <v>75</v>
      </c>
      <c r="H48" s="24"/>
      <c r="I48" s="61"/>
    </row>
    <row r="49" spans="1:9" x14ac:dyDescent="0.25">
      <c r="A49" s="24" t="str">
        <f t="shared" si="5"/>
        <v>CASTELLÓN</v>
      </c>
      <c r="B49" s="25">
        <f t="shared" si="3"/>
        <v>5</v>
      </c>
      <c r="C49" s="25">
        <f t="shared" si="4"/>
        <v>1</v>
      </c>
      <c r="D49" s="25">
        <f t="shared" si="7"/>
        <v>23</v>
      </c>
      <c r="E49" s="24" t="str">
        <f t="shared" ref="E49:E66" si="10">INDEX($A$39:$B$66,MATCH(ROW()-38,$D$39:$D$66,0),1)</f>
        <v>VIGO</v>
      </c>
      <c r="F49" s="24">
        <f t="shared" si="8"/>
        <v>71</v>
      </c>
      <c r="G49" s="24">
        <f t="shared" si="9"/>
        <v>70</v>
      </c>
      <c r="H49" s="24"/>
      <c r="I49" s="61"/>
    </row>
    <row r="50" spans="1:9" x14ac:dyDescent="0.25">
      <c r="A50" s="24" t="str">
        <f t="shared" si="5"/>
        <v>CEUTA</v>
      </c>
      <c r="B50" s="25">
        <f t="shared" si="3"/>
        <v>7</v>
      </c>
      <c r="C50" s="25">
        <f t="shared" si="4"/>
        <v>11</v>
      </c>
      <c r="D50" s="25">
        <f t="shared" si="7"/>
        <v>21</v>
      </c>
      <c r="E50" s="24" t="str">
        <f t="shared" si="10"/>
        <v>TARRAGONA</v>
      </c>
      <c r="F50" s="24">
        <f t="shared" si="8"/>
        <v>63</v>
      </c>
      <c r="G50" s="24">
        <f t="shared" si="9"/>
        <v>57</v>
      </c>
      <c r="H50" s="24"/>
      <c r="I50" s="61"/>
    </row>
    <row r="51" spans="1:9" x14ac:dyDescent="0.25">
      <c r="A51" s="24" t="str">
        <f t="shared" si="5"/>
        <v>FERROL-SAN CIBRAO</v>
      </c>
      <c r="B51" s="25">
        <f t="shared" si="3"/>
        <v>14</v>
      </c>
      <c r="C51" s="25">
        <f t="shared" si="4"/>
        <v>15</v>
      </c>
      <c r="D51" s="25">
        <f t="shared" si="7"/>
        <v>19</v>
      </c>
      <c r="E51" s="24" t="str">
        <f t="shared" si="10"/>
        <v>BILBAO</v>
      </c>
      <c r="F51" s="24">
        <f t="shared" si="8"/>
        <v>50</v>
      </c>
      <c r="G51" s="24">
        <f t="shared" si="9"/>
        <v>59</v>
      </c>
      <c r="H51" s="24"/>
      <c r="I51" s="61"/>
    </row>
    <row r="52" spans="1:9" x14ac:dyDescent="0.25">
      <c r="A52" s="24" t="str">
        <f t="shared" si="5"/>
        <v>GIJÓN</v>
      </c>
      <c r="B52" s="25">
        <f t="shared" si="3"/>
        <v>18</v>
      </c>
      <c r="C52" s="25">
        <f t="shared" si="4"/>
        <v>17</v>
      </c>
      <c r="D52" s="25">
        <f t="shared" si="7"/>
        <v>18</v>
      </c>
      <c r="E52" s="24" t="str">
        <f t="shared" si="10"/>
        <v>ALICANTE</v>
      </c>
      <c r="F52" s="24">
        <f t="shared" si="8"/>
        <v>43</v>
      </c>
      <c r="G52" s="24">
        <f t="shared" si="9"/>
        <v>54</v>
      </c>
      <c r="H52" s="24"/>
      <c r="I52" s="61"/>
    </row>
    <row r="53" spans="1:9" x14ac:dyDescent="0.25">
      <c r="A53" s="24" t="str">
        <f t="shared" si="5"/>
        <v>HUELVA</v>
      </c>
      <c r="B53" s="25">
        <f t="shared" si="3"/>
        <v>7</v>
      </c>
      <c r="C53" s="25">
        <f t="shared" si="4"/>
        <v>16</v>
      </c>
      <c r="D53" s="25">
        <f t="shared" si="7"/>
        <v>21</v>
      </c>
      <c r="E53" s="24" t="str">
        <f t="shared" si="10"/>
        <v>MOTRIL</v>
      </c>
      <c r="F53" s="24">
        <f t="shared" si="8"/>
        <v>32</v>
      </c>
      <c r="G53" s="24">
        <f t="shared" si="9"/>
        <v>29</v>
      </c>
      <c r="H53" s="24"/>
      <c r="I53" s="61"/>
    </row>
    <row r="54" spans="1:9" x14ac:dyDescent="0.25">
      <c r="A54" s="24" t="str">
        <f t="shared" si="5"/>
        <v>LAS PALMAS</v>
      </c>
      <c r="B54" s="25">
        <f t="shared" si="3"/>
        <v>560</v>
      </c>
      <c r="C54" s="25">
        <f t="shared" si="4"/>
        <v>586</v>
      </c>
      <c r="D54" s="25">
        <f t="shared" si="7"/>
        <v>3</v>
      </c>
      <c r="E54" s="24" t="str">
        <f t="shared" si="10"/>
        <v>ALMERÍA</v>
      </c>
      <c r="F54" s="24">
        <f t="shared" si="8"/>
        <v>25</v>
      </c>
      <c r="G54" s="24">
        <f t="shared" si="9"/>
        <v>38</v>
      </c>
      <c r="H54" s="24"/>
      <c r="I54" s="61"/>
    </row>
    <row r="55" spans="1:9" x14ac:dyDescent="0.25">
      <c r="A55" s="24" t="str">
        <f t="shared" si="5"/>
        <v>MÁLAGA</v>
      </c>
      <c r="B55" s="25">
        <f t="shared" si="3"/>
        <v>288</v>
      </c>
      <c r="C55" s="25">
        <f t="shared" si="4"/>
        <v>299</v>
      </c>
      <c r="D55" s="25">
        <f t="shared" si="7"/>
        <v>6</v>
      </c>
      <c r="E55" s="24" t="str">
        <f t="shared" si="10"/>
        <v>SANTANDER</v>
      </c>
      <c r="F55" s="24">
        <f t="shared" si="8"/>
        <v>21</v>
      </c>
      <c r="G55" s="24">
        <f t="shared" si="9"/>
        <v>8</v>
      </c>
      <c r="H55" s="24"/>
      <c r="I55" s="61"/>
    </row>
    <row r="56" spans="1:9" x14ac:dyDescent="0.25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10"/>
        <v>GIJÓN</v>
      </c>
      <c r="F56" s="24">
        <f t="shared" ref="F56:F66" si="11">LOOKUP(E56,$A$39:$A$66,$B$39:$B$66)</f>
        <v>18</v>
      </c>
      <c r="G56" s="24">
        <f t="shared" si="9"/>
        <v>17</v>
      </c>
      <c r="H56" s="24"/>
      <c r="I56" s="61"/>
    </row>
    <row r="57" spans="1:9" x14ac:dyDescent="0.25">
      <c r="A57" s="24" t="str">
        <f t="shared" si="5"/>
        <v>MELILLA</v>
      </c>
      <c r="B57" s="25">
        <f t="shared" si="3"/>
        <v>1</v>
      </c>
      <c r="C57" s="25">
        <f t="shared" si="4"/>
        <v>1</v>
      </c>
      <c r="D57" s="25">
        <f t="shared" si="7"/>
        <v>26</v>
      </c>
      <c r="E57" s="24" t="str">
        <f t="shared" si="10"/>
        <v>FERROL-SAN CIBRAO</v>
      </c>
      <c r="F57" s="24">
        <f t="shared" si="11"/>
        <v>14</v>
      </c>
      <c r="G57" s="24">
        <f t="shared" si="9"/>
        <v>15</v>
      </c>
      <c r="H57" s="24"/>
      <c r="I57" s="61"/>
    </row>
    <row r="58" spans="1:9" x14ac:dyDescent="0.25">
      <c r="A58" s="24" t="str">
        <f t="shared" si="5"/>
        <v>MOTRIL</v>
      </c>
      <c r="B58" s="25">
        <f t="shared" si="3"/>
        <v>32</v>
      </c>
      <c r="C58" s="25">
        <f t="shared" si="4"/>
        <v>29</v>
      </c>
      <c r="D58" s="25">
        <f t="shared" si="7"/>
        <v>15</v>
      </c>
      <c r="E58" s="24" t="e">
        <f t="shared" si="10"/>
        <v>#N/A</v>
      </c>
      <c r="F58" s="24" t="e">
        <f t="shared" si="11"/>
        <v>#N/A</v>
      </c>
      <c r="G58" s="24" t="e">
        <f t="shared" si="9"/>
        <v>#N/A</v>
      </c>
      <c r="H58" s="24"/>
      <c r="I58" s="61"/>
    </row>
    <row r="59" spans="1:9" x14ac:dyDescent="0.25">
      <c r="A59" s="24" t="str">
        <f t="shared" si="5"/>
        <v>PASAIA</v>
      </c>
      <c r="B59" s="25">
        <f t="shared" si="3"/>
        <v>3</v>
      </c>
      <c r="C59" s="25">
        <f t="shared" si="4"/>
        <v>5</v>
      </c>
      <c r="D59" s="25">
        <f t="shared" si="7"/>
        <v>25</v>
      </c>
      <c r="E59" s="24" t="str">
        <f t="shared" si="10"/>
        <v>CEUTA</v>
      </c>
      <c r="F59" s="24">
        <f t="shared" si="11"/>
        <v>7</v>
      </c>
      <c r="G59" s="24">
        <f t="shared" si="9"/>
        <v>11</v>
      </c>
      <c r="H59" s="24"/>
      <c r="I59" s="61"/>
    </row>
    <row r="60" spans="1:9" x14ac:dyDescent="0.25">
      <c r="A60" s="24" t="str">
        <f t="shared" si="5"/>
        <v>SANTA CRUZ DE TENERIFE</v>
      </c>
      <c r="B60" s="25">
        <f t="shared" si="3"/>
        <v>511</v>
      </c>
      <c r="C60" s="25">
        <f t="shared" si="4"/>
        <v>549</v>
      </c>
      <c r="D60" s="25">
        <f t="shared" si="7"/>
        <v>4</v>
      </c>
      <c r="E60" s="24" t="str">
        <f t="shared" si="10"/>
        <v>AVILÉS</v>
      </c>
      <c r="F60" s="24">
        <f t="shared" si="11"/>
        <v>6</v>
      </c>
      <c r="G60" s="24">
        <f t="shared" si="9"/>
        <v>4</v>
      </c>
      <c r="H60" s="24"/>
      <c r="I60" s="61"/>
    </row>
    <row r="61" spans="1:9" x14ac:dyDescent="0.25">
      <c r="A61" s="24" t="str">
        <f t="shared" si="5"/>
        <v>SANTANDER</v>
      </c>
      <c r="B61" s="25">
        <f t="shared" si="3"/>
        <v>21</v>
      </c>
      <c r="C61" s="25">
        <f t="shared" si="4"/>
        <v>8</v>
      </c>
      <c r="D61" s="25">
        <f t="shared" si="7"/>
        <v>17</v>
      </c>
      <c r="E61" s="24" t="str">
        <f t="shared" si="10"/>
        <v>CASTELLÓN</v>
      </c>
      <c r="F61" s="24">
        <f t="shared" si="11"/>
        <v>5</v>
      </c>
      <c r="G61" s="24">
        <f t="shared" si="9"/>
        <v>1</v>
      </c>
      <c r="H61" s="24"/>
      <c r="I61" s="61"/>
    </row>
    <row r="62" spans="1:9" x14ac:dyDescent="0.25">
      <c r="A62" s="24" t="str">
        <f t="shared" si="5"/>
        <v>SEVILLA</v>
      </c>
      <c r="B62" s="25">
        <f t="shared" si="3"/>
        <v>95</v>
      </c>
      <c r="C62" s="25">
        <f t="shared" si="4"/>
        <v>75</v>
      </c>
      <c r="D62" s="25">
        <f t="shared" si="7"/>
        <v>10</v>
      </c>
      <c r="E62" s="24" t="e">
        <f t="shared" si="10"/>
        <v>#N/A</v>
      </c>
      <c r="F62" s="24" t="e">
        <f t="shared" si="11"/>
        <v>#N/A</v>
      </c>
      <c r="G62" s="24" t="e">
        <f t="shared" si="9"/>
        <v>#N/A</v>
      </c>
      <c r="H62" s="24"/>
      <c r="I62" s="61"/>
    </row>
    <row r="63" spans="1:9" x14ac:dyDescent="0.25">
      <c r="A63" s="24" t="str">
        <f t="shared" si="5"/>
        <v>TARRAGONA</v>
      </c>
      <c r="B63" s="25">
        <f t="shared" si="3"/>
        <v>63</v>
      </c>
      <c r="C63" s="25">
        <f t="shared" si="4"/>
        <v>57</v>
      </c>
      <c r="D63" s="25">
        <f t="shared" si="7"/>
        <v>12</v>
      </c>
      <c r="E63" s="24" t="str">
        <f t="shared" si="10"/>
        <v>PASAIA</v>
      </c>
      <c r="F63" s="24">
        <f t="shared" si="11"/>
        <v>3</v>
      </c>
      <c r="G63" s="24">
        <f t="shared" si="9"/>
        <v>5</v>
      </c>
      <c r="H63" s="24"/>
      <c r="I63" s="61"/>
    </row>
    <row r="64" spans="1:9" x14ac:dyDescent="0.25">
      <c r="A64" s="24" t="str">
        <f t="shared" si="5"/>
        <v>VALENCIA</v>
      </c>
      <c r="B64" s="25">
        <f t="shared" si="3"/>
        <v>203</v>
      </c>
      <c r="C64" s="25">
        <f t="shared" si="4"/>
        <v>194</v>
      </c>
      <c r="D64" s="25">
        <f t="shared" si="7"/>
        <v>7</v>
      </c>
      <c r="E64" s="24" t="str">
        <f t="shared" si="10"/>
        <v>MELILLA</v>
      </c>
      <c r="F64" s="24">
        <f t="shared" si="11"/>
        <v>1</v>
      </c>
      <c r="G64" s="24">
        <f t="shared" si="9"/>
        <v>1</v>
      </c>
      <c r="H64" s="24"/>
      <c r="I64" s="61"/>
    </row>
    <row r="65" spans="1:9" x14ac:dyDescent="0.25">
      <c r="A65" s="24" t="str">
        <f t="shared" si="5"/>
        <v>VIGO</v>
      </c>
      <c r="B65" s="25">
        <f t="shared" si="3"/>
        <v>71</v>
      </c>
      <c r="C65" s="25">
        <f t="shared" si="4"/>
        <v>70</v>
      </c>
      <c r="D65" s="25">
        <f t="shared" si="7"/>
        <v>11</v>
      </c>
      <c r="E65" s="24" t="e">
        <f t="shared" si="10"/>
        <v>#N/A</v>
      </c>
      <c r="F65" s="24" t="e">
        <f t="shared" si="11"/>
        <v>#N/A</v>
      </c>
      <c r="G65" s="24" t="e">
        <f t="shared" si="9"/>
        <v>#N/A</v>
      </c>
      <c r="H65" s="24"/>
      <c r="I65" s="61"/>
    </row>
    <row r="66" spans="1:9" x14ac:dyDescent="0.25">
      <c r="A66" s="24" t="str">
        <f t="shared" si="5"/>
        <v>VILAGARCÍA</v>
      </c>
      <c r="B66" s="25">
        <f t="shared" si="3"/>
        <v>3</v>
      </c>
      <c r="C66" s="25">
        <f t="shared" si="4"/>
        <v>5</v>
      </c>
      <c r="D66" s="25">
        <f t="shared" si="7"/>
        <v>25</v>
      </c>
      <c r="E66" s="24" t="str">
        <f t="shared" si="10"/>
        <v>BAHÍA DE ALGECIRAS</v>
      </c>
      <c r="F66" s="24">
        <f t="shared" si="11"/>
        <v>0</v>
      </c>
      <c r="G66" s="24">
        <f t="shared" si="9"/>
        <v>0</v>
      </c>
      <c r="H66" s="24"/>
      <c r="I66" s="61"/>
    </row>
    <row r="67" spans="1:9" x14ac:dyDescent="0.25">
      <c r="A67" s="24"/>
      <c r="B67" s="24"/>
      <c r="C67" s="24"/>
      <c r="D67" s="24"/>
      <c r="E67" s="24"/>
      <c r="F67" s="24"/>
      <c r="G67" s="24"/>
      <c r="H67" s="24"/>
      <c r="I67" s="61"/>
    </row>
    <row r="68" spans="1:9" x14ac:dyDescent="0.25">
      <c r="A68" s="58"/>
      <c r="B68" s="59"/>
      <c r="C68" s="59"/>
      <c r="D68" s="59"/>
      <c r="E68" s="59"/>
      <c r="F68" s="60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53B087D8-F32C-46B6-BE77-9D63E11A1A44}"/>
</file>

<file path=customXml/itemProps2.xml><?xml version="1.0" encoding="utf-8"?>
<ds:datastoreItem xmlns:ds="http://schemas.openxmlformats.org/officeDocument/2006/customXml" ds:itemID="{57C026F1-AD23-4411-8EB4-02B2E3F9715D}"/>
</file>

<file path=customXml/itemProps3.xml><?xml version="1.0" encoding="utf-8"?>
<ds:datastoreItem xmlns:ds="http://schemas.openxmlformats.org/officeDocument/2006/customXml" ds:itemID="{081ACFB3-AC3E-4682-AC38-B85F9A8DF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83</vt:i4>
      </vt:variant>
    </vt:vector>
  </HeadingPairs>
  <TitlesOfParts>
    <vt:vector size="112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Raquel Bartolomé Jiménez</cp:lastModifiedBy>
  <cp:lastPrinted>2020-11-26T11:36:58Z</cp:lastPrinted>
  <dcterms:created xsi:type="dcterms:W3CDTF">2015-12-29T08:33:54Z</dcterms:created>
  <dcterms:modified xsi:type="dcterms:W3CDTF">2020-11-26T11:46:52Z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