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45" windowWidth="20115" windowHeight="7995"/>
  </bookViews>
  <sheets>
    <sheet name="Portada" sheetId="40" r:id="rId1"/>
    <sheet name="Datos Proyecto" sheetId="34" r:id="rId2"/>
    <sheet name="Descripción del Proyecto" sheetId="39" r:id="rId3"/>
    <sheet name="Resultados Rentabilidad" sheetId="35" r:id="rId4"/>
    <sheet name="Resultados Detallados" sheetId="2" r:id="rId5"/>
    <sheet name="Resumen Ejecutivo" sheetId="38" r:id="rId6"/>
    <sheet name="Inputs" sheetId="19" r:id="rId7"/>
    <sheet name="Demanda" sheetId="1" r:id="rId8"/>
    <sheet name="Costes de Inversión" sheetId="20" r:id="rId9"/>
    <sheet name="Costes de Operación" sheetId="21" r:id="rId10"/>
    <sheet name="Ingresos de Operación" sheetId="22" r:id="rId11"/>
    <sheet name="F. Caja Libre Proyecto" sheetId="23" r:id="rId12"/>
    <sheet name="F. Financiación" sheetId="24" r:id="rId13"/>
    <sheet name="F. Caja Capital" sheetId="26" r:id="rId14"/>
    <sheet name="Sostenib financiera" sheetId="28" r:id="rId15"/>
    <sheet name="Var. Exced Aut. Portuaria" sheetId="13" r:id="rId16"/>
    <sheet name="Var. Exced Op. Partícipe" sheetId="14" r:id="rId17"/>
    <sheet name="Var. Exced Otras A. Portuaria" sheetId="29" r:id="rId18"/>
    <sheet name="Var. Exced Otros Operad" sheetId="31" r:id="rId19"/>
    <sheet name="Var. Excedente Cliente" sheetId="15" r:id="rId20"/>
    <sheet name="Var. Excedente Total" sheetId="32" r:id="rId21"/>
    <sheet name="Análisis Sensibilidad" sheetId="16" r:id="rId22"/>
  </sheets>
  <calcPr calcId="125725"/>
</workbook>
</file>

<file path=xl/calcChain.xml><?xml version="1.0" encoding="utf-8"?>
<calcChain xmlns="http://schemas.openxmlformats.org/spreadsheetml/2006/main">
  <c r="D88" i="19"/>
  <c r="D80"/>
  <c r="B78" i="23"/>
  <c r="B56"/>
  <c r="D98" i="15"/>
  <c r="C24" i="38" l="1"/>
  <c r="C23"/>
  <c r="C22"/>
  <c r="C21"/>
  <c r="C20"/>
  <c r="C18"/>
  <c r="C16"/>
  <c r="C10"/>
  <c r="C8"/>
  <c r="C6"/>
  <c r="G381" i="2"/>
  <c r="G383"/>
  <c r="F384"/>
  <c r="F386"/>
  <c r="G389"/>
  <c r="E378"/>
  <c r="F378"/>
  <c r="G378"/>
  <c r="D378"/>
  <c r="F364"/>
  <c r="G364"/>
  <c r="G367"/>
  <c r="F371"/>
  <c r="D364"/>
  <c r="E360"/>
  <c r="F360"/>
  <c r="G360"/>
  <c r="D360"/>
  <c r="AH244"/>
  <c r="AH72" i="38" s="1"/>
  <c r="E54" i="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F8" i="20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E28" i="2"/>
  <c r="E35" i="38" s="1"/>
  <c r="F28" i="2"/>
  <c r="F35" i="38" s="1"/>
  <c r="G28" i="2"/>
  <c r="G35" i="38" s="1"/>
  <c r="H28" i="2"/>
  <c r="H35" i="38" s="1"/>
  <c r="I28" i="2"/>
  <c r="I35" i="38" s="1"/>
  <c r="J28" i="2"/>
  <c r="J35" i="38" s="1"/>
  <c r="K28" i="2"/>
  <c r="K35" i="38" s="1"/>
  <c r="L28" i="2"/>
  <c r="L35" i="38" s="1"/>
  <c r="M28" i="2"/>
  <c r="M35" i="38" s="1"/>
  <c r="N28" i="2"/>
  <c r="N35" i="38" s="1"/>
  <c r="O28" i="2"/>
  <c r="O35" i="38" s="1"/>
  <c r="P28" i="2"/>
  <c r="P35" i="38" s="1"/>
  <c r="Q28" i="2"/>
  <c r="Q35" i="38" s="1"/>
  <c r="R28" i="2"/>
  <c r="R35" i="38" s="1"/>
  <c r="S28" i="2"/>
  <c r="S35" i="38" s="1"/>
  <c r="T28" i="2"/>
  <c r="T35" i="38" s="1"/>
  <c r="U28" i="2"/>
  <c r="U35" i="38" s="1"/>
  <c r="V28" i="2"/>
  <c r="V35" i="38" s="1"/>
  <c r="W28" i="2"/>
  <c r="W35" i="38" s="1"/>
  <c r="X28" i="2"/>
  <c r="X35" i="38" s="1"/>
  <c r="Y28" i="2"/>
  <c r="Y35" i="38" s="1"/>
  <c r="Z28" i="2"/>
  <c r="Z35" i="38" s="1"/>
  <c r="AA28" i="2"/>
  <c r="AA35" i="38" s="1"/>
  <c r="AB28" i="2"/>
  <c r="AB35" i="38" s="1"/>
  <c r="AC28" i="2"/>
  <c r="AC35" i="38" s="1"/>
  <c r="AD28" i="2"/>
  <c r="AD35" i="38" s="1"/>
  <c r="AE28" i="2"/>
  <c r="AE35" i="38" s="1"/>
  <c r="AF28" i="2"/>
  <c r="AF35" i="38" s="1"/>
  <c r="AG28" i="2"/>
  <c r="AG35" i="38" s="1"/>
  <c r="AH28" i="2"/>
  <c r="AH35" i="38" s="1"/>
  <c r="D27" i="2"/>
  <c r="D34" i="38" s="1"/>
  <c r="D28" i="2"/>
  <c r="D35" i="38" s="1"/>
  <c r="E17" i="2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D20"/>
  <c r="D21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D11"/>
  <c r="D13"/>
  <c r="D14"/>
  <c r="D15"/>
  <c r="F28" i="16"/>
  <c r="F380" i="2" s="1"/>
  <c r="G28" i="16"/>
  <c r="G380" i="2" s="1"/>
  <c r="F29" i="16"/>
  <c r="F381" i="2" s="1"/>
  <c r="G29" i="16"/>
  <c r="F30"/>
  <c r="F382" i="2" s="1"/>
  <c r="G30" i="16"/>
  <c r="G382" i="2" s="1"/>
  <c r="F31" i="16"/>
  <c r="F383" i="2" s="1"/>
  <c r="G31" i="16"/>
  <c r="F32"/>
  <c r="G32"/>
  <c r="G384" i="2" s="1"/>
  <c r="F33" i="16"/>
  <c r="F385" i="2" s="1"/>
  <c r="G33" i="16"/>
  <c r="G385" i="2" s="1"/>
  <c r="F34" i="16"/>
  <c r="G34"/>
  <c r="G386" i="2" s="1"/>
  <c r="F35" i="16"/>
  <c r="F387" i="2" s="1"/>
  <c r="G35" i="16"/>
  <c r="G387" i="2" s="1"/>
  <c r="F36" i="16"/>
  <c r="F388" i="2" s="1"/>
  <c r="G36" i="16"/>
  <c r="G388" i="2" s="1"/>
  <c r="F37" i="16"/>
  <c r="F389" i="2" s="1"/>
  <c r="G37" i="16"/>
  <c r="E29"/>
  <c r="E381" i="2" s="1"/>
  <c r="E30" i="16"/>
  <c r="E382" i="2" s="1"/>
  <c r="E31" i="16"/>
  <c r="E383" i="2" s="1"/>
  <c r="E32" i="16"/>
  <c r="E384" i="2" s="1"/>
  <c r="E33" i="16"/>
  <c r="E385" i="2" s="1"/>
  <c r="E34" i="16"/>
  <c r="E386" i="2" s="1"/>
  <c r="E35" i="16"/>
  <c r="E387" i="2" s="1"/>
  <c r="E36" i="16"/>
  <c r="E388" i="2" s="1"/>
  <c r="E37" i="16"/>
  <c r="E389" i="2" s="1"/>
  <c r="E28" i="16"/>
  <c r="E380" i="2" s="1"/>
  <c r="D29" i="16"/>
  <c r="D381" i="2" s="1"/>
  <c r="D30" i="16"/>
  <c r="D382" i="2" s="1"/>
  <c r="D31" i="16"/>
  <c r="D383" i="2" s="1"/>
  <c r="D32" i="16"/>
  <c r="D384" i="2" s="1"/>
  <c r="D33" i="16"/>
  <c r="D385" i="2" s="1"/>
  <c r="D34" i="16"/>
  <c r="D386" i="2" s="1"/>
  <c r="D35" i="16"/>
  <c r="D387" i="2" s="1"/>
  <c r="D36" i="16"/>
  <c r="D388" i="2" s="1"/>
  <c r="D37" i="16"/>
  <c r="D389" i="2" s="1"/>
  <c r="D28" i="16"/>
  <c r="D380" i="2" s="1"/>
  <c r="G11" i="16"/>
  <c r="G362" i="2" s="1"/>
  <c r="G12" i="16"/>
  <c r="G363" i="2" s="1"/>
  <c r="G13" i="16"/>
  <c r="G14"/>
  <c r="G365" i="2" s="1"/>
  <c r="G15" i="16"/>
  <c r="G366" i="2" s="1"/>
  <c r="G16" i="16"/>
  <c r="G17"/>
  <c r="G368" i="2" s="1"/>
  <c r="G18" i="16"/>
  <c r="G369" i="2" s="1"/>
  <c r="G19" i="16"/>
  <c r="G370" i="2" s="1"/>
  <c r="G20" i="16"/>
  <c r="G371" i="2" s="1"/>
  <c r="F12" i="16"/>
  <c r="F363" i="2" s="1"/>
  <c r="F13" i="16"/>
  <c r="F14"/>
  <c r="F365" i="2" s="1"/>
  <c r="F15" i="16"/>
  <c r="F366" i="2" s="1"/>
  <c r="F16" i="16"/>
  <c r="F367" i="2" s="1"/>
  <c r="F17" i="16"/>
  <c r="F368" i="2" s="1"/>
  <c r="F18" i="16"/>
  <c r="F369" i="2" s="1"/>
  <c r="F19" i="16"/>
  <c r="F370" i="2" s="1"/>
  <c r="F20" i="16"/>
  <c r="F11"/>
  <c r="F362" i="2" s="1"/>
  <c r="E12" i="16"/>
  <c r="E363" i="2" s="1"/>
  <c r="E13" i="16"/>
  <c r="E364" i="2" s="1"/>
  <c r="E14" i="16"/>
  <c r="E365" i="2" s="1"/>
  <c r="E15" i="16"/>
  <c r="E366" i="2" s="1"/>
  <c r="E16" i="16"/>
  <c r="E367" i="2" s="1"/>
  <c r="E17" i="16"/>
  <c r="E368" i="2" s="1"/>
  <c r="E18" i="16"/>
  <c r="E369" i="2" s="1"/>
  <c r="E19" i="16"/>
  <c r="E370" i="2" s="1"/>
  <c r="E20" i="16"/>
  <c r="E371" i="2" s="1"/>
  <c r="E11" i="16"/>
  <c r="E362" i="2" s="1"/>
  <c r="D12" i="16"/>
  <c r="D363" i="2" s="1"/>
  <c r="D13" i="16"/>
  <c r="D14"/>
  <c r="D365" i="2" s="1"/>
  <c r="D15" i="16"/>
  <c r="D366" i="2" s="1"/>
  <c r="D16" i="16"/>
  <c r="D367" i="2" s="1"/>
  <c r="D17" i="16"/>
  <c r="D368" i="2" s="1"/>
  <c r="D18" i="16"/>
  <c r="D369" i="2" s="1"/>
  <c r="D19" i="16"/>
  <c r="D370" i="2" s="1"/>
  <c r="D20" i="16"/>
  <c r="D371" i="2" s="1"/>
  <c r="D11" i="16"/>
  <c r="D362" i="2" s="1"/>
  <c r="AI13" i="28"/>
  <c r="F25" i="20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E29"/>
  <c r="D58" i="2" s="1"/>
  <c r="E25" i="20"/>
  <c r="D54" i="2" s="1"/>
  <c r="E8" i="20"/>
  <c r="D37" i="2" s="1"/>
  <c r="F27" i="1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E26"/>
  <c r="E27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E21"/>
  <c r="D22" i="2" s="1"/>
  <c r="E17" i="1"/>
  <c r="D18" i="2" s="1"/>
  <c r="E16" i="1"/>
  <c r="D17" i="2" s="1"/>
  <c r="E10" i="1"/>
  <c r="E12"/>
  <c r="E9"/>
  <c r="D10" i="2" s="1"/>
  <c r="D26" i="35"/>
  <c r="D109" i="38" s="1"/>
  <c r="D45" i="16"/>
  <c r="D46"/>
  <c r="E23" i="1" l="1"/>
  <c r="D24" i="2" s="1"/>
  <c r="D31" i="38" s="1"/>
  <c r="E11" i="1"/>
  <c r="D12" i="2" s="1"/>
  <c r="E18" i="1"/>
  <c r="D19" i="2" s="1"/>
  <c r="E33" i="20"/>
  <c r="D62" i="2" s="1"/>
  <c r="E28" i="1"/>
  <c r="D29" i="2" s="1"/>
  <c r="D36" i="38" s="1"/>
  <c r="E24" i="1"/>
  <c r="D25" i="2" s="1"/>
  <c r="D32" i="38" s="1"/>
  <c r="D69" i="15"/>
  <c r="G69" s="1"/>
  <c r="H69" s="1"/>
  <c r="I69" s="1"/>
  <c r="J69" s="1"/>
  <c r="K69" s="1"/>
  <c r="L69" s="1"/>
  <c r="M69" s="1"/>
  <c r="N69" s="1"/>
  <c r="O69" s="1"/>
  <c r="P69" s="1"/>
  <c r="Q69" s="1"/>
  <c r="R69" s="1"/>
  <c r="S69" s="1"/>
  <c r="T69" s="1"/>
  <c r="U69" s="1"/>
  <c r="V69" s="1"/>
  <c r="W69" s="1"/>
  <c r="X69" s="1"/>
  <c r="Y69" s="1"/>
  <c r="Z69" s="1"/>
  <c r="AA69" s="1"/>
  <c r="AB69" s="1"/>
  <c r="AC69" s="1"/>
  <c r="AD69" s="1"/>
  <c r="AE69" s="1"/>
  <c r="AF69" s="1"/>
  <c r="AG69" s="1"/>
  <c r="AH69" s="1"/>
  <c r="AI69" s="1"/>
  <c r="D30" i="32"/>
  <c r="F92" i="15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E93"/>
  <c r="E9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E57"/>
  <c r="E55"/>
  <c r="D33"/>
  <c r="D38" s="1"/>
  <c r="E38" s="1"/>
  <c r="F38" s="1"/>
  <c r="G38" s="1"/>
  <c r="H38" s="1"/>
  <c r="I38" s="1"/>
  <c r="J38" s="1"/>
  <c r="K38" s="1"/>
  <c r="L38" s="1"/>
  <c r="M38" s="1"/>
  <c r="N38" s="1"/>
  <c r="O38" s="1"/>
  <c r="P38" s="1"/>
  <c r="Q38" s="1"/>
  <c r="R38" s="1"/>
  <c r="S38" s="1"/>
  <c r="T38" s="1"/>
  <c r="U38" s="1"/>
  <c r="V38" s="1"/>
  <c r="W38" s="1"/>
  <c r="X38" s="1"/>
  <c r="Y38" s="1"/>
  <c r="Z38" s="1"/>
  <c r="AA38" s="1"/>
  <c r="AB38" s="1"/>
  <c r="AC38" s="1"/>
  <c r="AD38" s="1"/>
  <c r="AE38" s="1"/>
  <c r="AF38" s="1"/>
  <c r="AG38" s="1"/>
  <c r="AH38" s="1"/>
  <c r="AI38" s="1"/>
  <c r="D31"/>
  <c r="D40" i="31"/>
  <c r="D39"/>
  <c r="E39" s="1"/>
  <c r="F39" s="1"/>
  <c r="G39" s="1"/>
  <c r="H39" s="1"/>
  <c r="I39" s="1"/>
  <c r="J39" s="1"/>
  <c r="K39" s="1"/>
  <c r="L39" s="1"/>
  <c r="M39" s="1"/>
  <c r="N39" s="1"/>
  <c r="O39" s="1"/>
  <c r="P39" s="1"/>
  <c r="Q39" s="1"/>
  <c r="R39" s="1"/>
  <c r="S39" s="1"/>
  <c r="T39" s="1"/>
  <c r="U39" s="1"/>
  <c r="V39" s="1"/>
  <c r="W39" s="1"/>
  <c r="X39" s="1"/>
  <c r="Y39" s="1"/>
  <c r="Z39" s="1"/>
  <c r="AA39" s="1"/>
  <c r="AB39" s="1"/>
  <c r="AC39" s="1"/>
  <c r="AD39" s="1"/>
  <c r="AE39" s="1"/>
  <c r="AF39" s="1"/>
  <c r="AG39" s="1"/>
  <c r="AH39" s="1"/>
  <c r="AI39" s="1"/>
  <c r="D36"/>
  <c r="E36" s="1"/>
  <c r="F36" s="1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D35"/>
  <c r="E35" s="1"/>
  <c r="F35" s="1"/>
  <c r="G35" s="1"/>
  <c r="H35" s="1"/>
  <c r="I35" s="1"/>
  <c r="J35" s="1"/>
  <c r="K35" s="1"/>
  <c r="L35" s="1"/>
  <c r="M35" s="1"/>
  <c r="N35" s="1"/>
  <c r="O35" s="1"/>
  <c r="P35" s="1"/>
  <c r="Q35" s="1"/>
  <c r="R35" s="1"/>
  <c r="S35" s="1"/>
  <c r="T35" s="1"/>
  <c r="U35" s="1"/>
  <c r="V35" s="1"/>
  <c r="W35" s="1"/>
  <c r="X35" s="1"/>
  <c r="Y35" s="1"/>
  <c r="Z35" s="1"/>
  <c r="AA35" s="1"/>
  <c r="AB35" s="1"/>
  <c r="AC35" s="1"/>
  <c r="AD35" s="1"/>
  <c r="AE35" s="1"/>
  <c r="AF35" s="1"/>
  <c r="AG35" s="1"/>
  <c r="AH35" s="1"/>
  <c r="AI35" s="1"/>
  <c r="D45"/>
  <c r="D56" s="1"/>
  <c r="D44"/>
  <c r="D55" s="1"/>
  <c r="D43"/>
  <c r="D54" s="1"/>
  <c r="D21"/>
  <c r="D20"/>
  <c r="D48" i="29"/>
  <c r="D60" s="1"/>
  <c r="D49"/>
  <c r="D61" s="1"/>
  <c r="D47"/>
  <c r="D59" s="1"/>
  <c r="D44"/>
  <c r="E44" s="1"/>
  <c r="F44" s="1"/>
  <c r="G44" s="1"/>
  <c r="H44" s="1"/>
  <c r="I44" s="1"/>
  <c r="J44" s="1"/>
  <c r="K44" s="1"/>
  <c r="L44" s="1"/>
  <c r="M44" s="1"/>
  <c r="N44" s="1"/>
  <c r="O44" s="1"/>
  <c r="P44" s="1"/>
  <c r="Q44" s="1"/>
  <c r="R44" s="1"/>
  <c r="S44" s="1"/>
  <c r="T44" s="1"/>
  <c r="U44" s="1"/>
  <c r="V44" s="1"/>
  <c r="W44" s="1"/>
  <c r="X44" s="1"/>
  <c r="Y44" s="1"/>
  <c r="Z44" s="1"/>
  <c r="AA44" s="1"/>
  <c r="AB44" s="1"/>
  <c r="AC44" s="1"/>
  <c r="AD44" s="1"/>
  <c r="AE44" s="1"/>
  <c r="AF44" s="1"/>
  <c r="AG44" s="1"/>
  <c r="AH44" s="1"/>
  <c r="AI44" s="1"/>
  <c r="D43"/>
  <c r="E43" s="1"/>
  <c r="F43" s="1"/>
  <c r="G43" s="1"/>
  <c r="H43" s="1"/>
  <c r="I43" s="1"/>
  <c r="J43" s="1"/>
  <c r="K43" s="1"/>
  <c r="L43" s="1"/>
  <c r="M43" s="1"/>
  <c r="N43" s="1"/>
  <c r="O43" s="1"/>
  <c r="P43" s="1"/>
  <c r="Q43" s="1"/>
  <c r="R43" s="1"/>
  <c r="S43" s="1"/>
  <c r="T43" s="1"/>
  <c r="U43" s="1"/>
  <c r="V43" s="1"/>
  <c r="W43" s="1"/>
  <c r="X43" s="1"/>
  <c r="Y43" s="1"/>
  <c r="Z43" s="1"/>
  <c r="AA43" s="1"/>
  <c r="AB43" s="1"/>
  <c r="AC43" s="1"/>
  <c r="AD43" s="1"/>
  <c r="AE43" s="1"/>
  <c r="AF43" s="1"/>
  <c r="AG43" s="1"/>
  <c r="AH43" s="1"/>
  <c r="AI43" s="1"/>
  <c r="D50" i="21"/>
  <c r="D40" i="29"/>
  <c r="E40" s="1"/>
  <c r="F40" s="1"/>
  <c r="G40" s="1"/>
  <c r="H40" s="1"/>
  <c r="I40" s="1"/>
  <c r="J40" s="1"/>
  <c r="K40" s="1"/>
  <c r="L40" s="1"/>
  <c r="M40" s="1"/>
  <c r="N40" s="1"/>
  <c r="O40" s="1"/>
  <c r="P40" s="1"/>
  <c r="Q40" s="1"/>
  <c r="R40" s="1"/>
  <c r="S40" s="1"/>
  <c r="T40" s="1"/>
  <c r="U40" s="1"/>
  <c r="V40" s="1"/>
  <c r="W40" s="1"/>
  <c r="X40" s="1"/>
  <c r="Y40" s="1"/>
  <c r="Z40" s="1"/>
  <c r="AA40" s="1"/>
  <c r="AB40" s="1"/>
  <c r="AC40" s="1"/>
  <c r="AD40" s="1"/>
  <c r="AE40" s="1"/>
  <c r="AF40" s="1"/>
  <c r="AG40" s="1"/>
  <c r="AH40" s="1"/>
  <c r="AI40" s="1"/>
  <c r="D39"/>
  <c r="E39" s="1"/>
  <c r="F39" s="1"/>
  <c r="G39" s="1"/>
  <c r="H39" s="1"/>
  <c r="I39" s="1"/>
  <c r="J39" s="1"/>
  <c r="K39" s="1"/>
  <c r="L39" s="1"/>
  <c r="M39" s="1"/>
  <c r="N39" s="1"/>
  <c r="O39" s="1"/>
  <c r="P39" s="1"/>
  <c r="Q39" s="1"/>
  <c r="R39" s="1"/>
  <c r="S39" s="1"/>
  <c r="T39" s="1"/>
  <c r="U39" s="1"/>
  <c r="V39" s="1"/>
  <c r="W39" s="1"/>
  <c r="X39" s="1"/>
  <c r="Y39" s="1"/>
  <c r="Z39" s="1"/>
  <c r="AA39" s="1"/>
  <c r="AB39" s="1"/>
  <c r="AC39" s="1"/>
  <c r="AD39" s="1"/>
  <c r="AE39" s="1"/>
  <c r="AF39" s="1"/>
  <c r="AG39" s="1"/>
  <c r="AH39" s="1"/>
  <c r="AI39" s="1"/>
  <c r="D37"/>
  <c r="E37" s="1"/>
  <c r="F37" s="1"/>
  <c r="G37" s="1"/>
  <c r="H37" s="1"/>
  <c r="I37" s="1"/>
  <c r="J37" s="1"/>
  <c r="K37" s="1"/>
  <c r="L37" s="1"/>
  <c r="M37" s="1"/>
  <c r="N37" s="1"/>
  <c r="O37" s="1"/>
  <c r="P37" s="1"/>
  <c r="Q37" s="1"/>
  <c r="R37" s="1"/>
  <c r="S37" s="1"/>
  <c r="T37" s="1"/>
  <c r="U37" s="1"/>
  <c r="V37" s="1"/>
  <c r="W37" s="1"/>
  <c r="X37" s="1"/>
  <c r="Y37" s="1"/>
  <c r="Z37" s="1"/>
  <c r="AA37" s="1"/>
  <c r="AB37" s="1"/>
  <c r="AC37" s="1"/>
  <c r="AD37" s="1"/>
  <c r="AE37" s="1"/>
  <c r="AF37" s="1"/>
  <c r="AG37" s="1"/>
  <c r="AH37" s="1"/>
  <c r="AI37" s="1"/>
  <c r="D36"/>
  <c r="E36" s="1"/>
  <c r="F36" s="1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D42" i="22"/>
  <c r="D22" i="29"/>
  <c r="D21"/>
  <c r="AI24" i="1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F25" s="1"/>
  <c r="E24"/>
  <c r="AI25" i="13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F26" s="1"/>
  <c r="E25"/>
  <c r="D128" i="19"/>
  <c r="E17" i="35" s="1"/>
  <c r="E57" i="38" s="1"/>
  <c r="D123" i="19"/>
  <c r="D17" i="35" s="1"/>
  <c r="D47" i="24"/>
  <c r="D105"/>
  <c r="AI94" i="26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F83" i="2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E83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E61"/>
  <c r="D85" i="19"/>
  <c r="E7" i="35" s="1"/>
  <c r="E51" i="38" s="1"/>
  <c r="D7" i="35"/>
  <c r="D102" i="24"/>
  <c r="D103"/>
  <c r="D104"/>
  <c r="D94"/>
  <c r="D95"/>
  <c r="D93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D44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H39"/>
  <c r="D36"/>
  <c r="AI36" s="1"/>
  <c r="AI9" s="1"/>
  <c r="AH176" i="2" s="1"/>
  <c r="D37" i="24"/>
  <c r="D35"/>
  <c r="D45"/>
  <c r="D46"/>
  <c r="D51" i="38" l="1"/>
  <c r="D57"/>
  <c r="E25" i="1"/>
  <c r="D26" i="2" s="1"/>
  <c r="D33" i="38" s="1"/>
  <c r="D37" i="15"/>
  <c r="E37" s="1"/>
  <c r="F37" s="1"/>
  <c r="G37" s="1"/>
  <c r="H37" s="1"/>
  <c r="I37" s="1"/>
  <c r="J37" s="1"/>
  <c r="K37" s="1"/>
  <c r="L37" s="1"/>
  <c r="M37" s="1"/>
  <c r="N37" s="1"/>
  <c r="O37" s="1"/>
  <c r="P37" s="1"/>
  <c r="Q37" s="1"/>
  <c r="R37" s="1"/>
  <c r="S37" s="1"/>
  <c r="T37" s="1"/>
  <c r="U37" s="1"/>
  <c r="V37" s="1"/>
  <c r="W37" s="1"/>
  <c r="X37" s="1"/>
  <c r="Y37" s="1"/>
  <c r="Z37" s="1"/>
  <c r="AA37" s="1"/>
  <c r="AB37" s="1"/>
  <c r="AC37" s="1"/>
  <c r="AD37" s="1"/>
  <c r="AE37" s="1"/>
  <c r="AF37" s="1"/>
  <c r="AG37" s="1"/>
  <c r="AH37" s="1"/>
  <c r="AI37" s="1"/>
  <c r="G25" i="14"/>
  <c r="E40" i="31"/>
  <c r="F40" s="1"/>
  <c r="E41"/>
  <c r="F41" s="1"/>
  <c r="G41" s="1"/>
  <c r="H41" s="1"/>
  <c r="I41" s="1"/>
  <c r="J41" s="1"/>
  <c r="K41" s="1"/>
  <c r="L41" s="1"/>
  <c r="M41" s="1"/>
  <c r="N41" s="1"/>
  <c r="O41" s="1"/>
  <c r="P41" s="1"/>
  <c r="Q41" s="1"/>
  <c r="R41" s="1"/>
  <c r="S41" s="1"/>
  <c r="T41" s="1"/>
  <c r="U41" s="1"/>
  <c r="V41" s="1"/>
  <c r="W41" s="1"/>
  <c r="X41" s="1"/>
  <c r="Y41" s="1"/>
  <c r="Z41" s="1"/>
  <c r="AA41" s="1"/>
  <c r="AB41" s="1"/>
  <c r="AC41" s="1"/>
  <c r="AD41" s="1"/>
  <c r="AE41" s="1"/>
  <c r="AF41" s="1"/>
  <c r="AG41" s="1"/>
  <c r="AH41" s="1"/>
  <c r="AI41" s="1"/>
  <c r="G26" i="13"/>
  <c r="C119" i="24"/>
  <c r="C61"/>
  <c r="AI35"/>
  <c r="AI8" s="1"/>
  <c r="AI37"/>
  <c r="AI10" s="1"/>
  <c r="AH177" i="2" s="1"/>
  <c r="F98" i="22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E98"/>
  <c r="D90"/>
  <c r="D91"/>
  <c r="E91" s="1"/>
  <c r="D92"/>
  <c r="E92" s="1"/>
  <c r="D89"/>
  <c r="E89" s="1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E54"/>
  <c r="D48"/>
  <c r="E48" s="1"/>
  <c r="D47"/>
  <c r="E47" s="1"/>
  <c r="D43"/>
  <c r="E43" s="1"/>
  <c r="D44"/>
  <c r="E44" s="1"/>
  <c r="D45"/>
  <c r="E45" s="1"/>
  <c r="E42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107" i="21"/>
  <c r="D134" s="1"/>
  <c r="D108"/>
  <c r="D135" s="1"/>
  <c r="D106"/>
  <c r="D133" s="1"/>
  <c r="D60"/>
  <c r="D97"/>
  <c r="E98" s="1"/>
  <c r="D96"/>
  <c r="E96" s="1"/>
  <c r="AE42"/>
  <c r="AF42"/>
  <c r="AG42"/>
  <c r="AH42"/>
  <c r="AI42"/>
  <c r="D51"/>
  <c r="E51" s="1"/>
  <c r="E50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E42"/>
  <c r="D62"/>
  <c r="D79" s="1"/>
  <c r="D61"/>
  <c r="D70" s="1"/>
  <c r="AE107" i="20"/>
  <c r="AE88" i="24" s="1"/>
  <c r="AE94" s="1"/>
  <c r="AE17" s="1"/>
  <c r="AD184" i="2" s="1"/>
  <c r="AF107" i="20"/>
  <c r="AF88" i="24" s="1"/>
  <c r="AF95" s="1"/>
  <c r="AF18" s="1"/>
  <c r="AE185" i="2" s="1"/>
  <c r="AG107" i="20"/>
  <c r="AG88" i="24" s="1"/>
  <c r="AG95" s="1"/>
  <c r="AG18" s="1"/>
  <c r="AF185" i="2" s="1"/>
  <c r="AH107" i="20"/>
  <c r="AH88" i="24" s="1"/>
  <c r="AH93" s="1"/>
  <c r="AH16" s="1"/>
  <c r="AI107" i="20"/>
  <c r="AI88" i="24" s="1"/>
  <c r="AI94" s="1"/>
  <c r="AI17" s="1"/>
  <c r="AH184" i="2" s="1"/>
  <c r="AE69" i="20"/>
  <c r="AE29" i="24" s="1"/>
  <c r="AE37" s="1"/>
  <c r="AE10" s="1"/>
  <c r="AD177" i="2" s="1"/>
  <c r="AF69" i="20"/>
  <c r="AF29" i="24" s="1"/>
  <c r="AF37" s="1"/>
  <c r="AF10" s="1"/>
  <c r="AE177" i="2" s="1"/>
  <c r="AG69" i="20"/>
  <c r="AG29" i="24" s="1"/>
  <c r="AG35" s="1"/>
  <c r="AG8" s="1"/>
  <c r="AH69" i="20"/>
  <c r="AH29" i="24" s="1"/>
  <c r="AH37" s="1"/>
  <c r="AH10" s="1"/>
  <c r="AG177" i="2" s="1"/>
  <c r="E107" i="20"/>
  <c r="E88" i="24" s="1"/>
  <c r="E94" s="1"/>
  <c r="E17" s="1"/>
  <c r="D184" i="2" s="1"/>
  <c r="G107" i="20"/>
  <c r="G88" i="24" s="1"/>
  <c r="G93" s="1"/>
  <c r="G16" s="1"/>
  <c r="H107" i="20"/>
  <c r="H88" i="24" s="1"/>
  <c r="H93" s="1"/>
  <c r="H16" s="1"/>
  <c r="I107" i="20"/>
  <c r="I88" i="24" s="1"/>
  <c r="I95" s="1"/>
  <c r="I18" s="1"/>
  <c r="H185" i="2" s="1"/>
  <c r="J107" i="20"/>
  <c r="J88" i="24" s="1"/>
  <c r="J94" s="1"/>
  <c r="J17" s="1"/>
  <c r="I184" i="2" s="1"/>
  <c r="K107" i="20"/>
  <c r="K88" i="24" s="1"/>
  <c r="K93" s="1"/>
  <c r="K16" s="1"/>
  <c r="L107" i="20"/>
  <c r="L88" i="24" s="1"/>
  <c r="L93" s="1"/>
  <c r="L16" s="1"/>
  <c r="M107" i="20"/>
  <c r="M88" i="24" s="1"/>
  <c r="M93" s="1"/>
  <c r="M16" s="1"/>
  <c r="N107" i="20"/>
  <c r="N88" i="24" s="1"/>
  <c r="N93" s="1"/>
  <c r="N16" s="1"/>
  <c r="O107" i="20"/>
  <c r="O88" i="24" s="1"/>
  <c r="O94" s="1"/>
  <c r="O17" s="1"/>
  <c r="N184" i="2" s="1"/>
  <c r="P107" i="20"/>
  <c r="P88" i="24" s="1"/>
  <c r="P94" s="1"/>
  <c r="P17" s="1"/>
  <c r="O184" i="2" s="1"/>
  <c r="Q107" i="20"/>
  <c r="Q88" i="24" s="1"/>
  <c r="Q95" s="1"/>
  <c r="Q18" s="1"/>
  <c r="P185" i="2" s="1"/>
  <c r="R107" i="20"/>
  <c r="R88" i="24" s="1"/>
  <c r="R93" s="1"/>
  <c r="R16" s="1"/>
  <c r="S107" i="20"/>
  <c r="S88" i="24" s="1"/>
  <c r="S94" s="1"/>
  <c r="S17" s="1"/>
  <c r="R184" i="2" s="1"/>
  <c r="T107" i="20"/>
  <c r="T88" i="24" s="1"/>
  <c r="T93" s="1"/>
  <c r="T16" s="1"/>
  <c r="U107" i="20"/>
  <c r="U88" i="24" s="1"/>
  <c r="U95" s="1"/>
  <c r="U18" s="1"/>
  <c r="T185" i="2" s="1"/>
  <c r="V107" i="20"/>
  <c r="V88" i="24" s="1"/>
  <c r="V95" s="1"/>
  <c r="V18" s="1"/>
  <c r="U185" i="2" s="1"/>
  <c r="W107" i="20"/>
  <c r="W88" i="24" s="1"/>
  <c r="W95" s="1"/>
  <c r="W18" s="1"/>
  <c r="V185" i="2" s="1"/>
  <c r="X107" i="20"/>
  <c r="X88" i="24" s="1"/>
  <c r="X93" s="1"/>
  <c r="X16" s="1"/>
  <c r="Y107" i="20"/>
  <c r="Y88" i="24" s="1"/>
  <c r="Y94" s="1"/>
  <c r="Y17" s="1"/>
  <c r="X184" i="2" s="1"/>
  <c r="Z107" i="20"/>
  <c r="Z88" i="24" s="1"/>
  <c r="Z94" s="1"/>
  <c r="Z17" s="1"/>
  <c r="Y184" i="2" s="1"/>
  <c r="AA107" i="20"/>
  <c r="AA88" i="24" s="1"/>
  <c r="AA93" s="1"/>
  <c r="AA16" s="1"/>
  <c r="AB107" i="20"/>
  <c r="AB88" i="24" s="1"/>
  <c r="AB93" s="1"/>
  <c r="AB16" s="1"/>
  <c r="AC107" i="20"/>
  <c r="AC88" i="24" s="1"/>
  <c r="AC93" s="1"/>
  <c r="AC16" s="1"/>
  <c r="AD107" i="20"/>
  <c r="AD88" i="24" s="1"/>
  <c r="AD94" s="1"/>
  <c r="AD17" s="1"/>
  <c r="AC184" i="2" s="1"/>
  <c r="D83" i="20"/>
  <c r="D92" s="1"/>
  <c r="AG92" s="1"/>
  <c r="AG28" s="1"/>
  <c r="AF57" i="2" s="1"/>
  <c r="D82" i="20"/>
  <c r="D91" s="1"/>
  <c r="AH91" s="1"/>
  <c r="AH27" s="1"/>
  <c r="AG56" i="2" s="1"/>
  <c r="D81" i="20"/>
  <c r="D90" s="1"/>
  <c r="D46"/>
  <c r="AD69"/>
  <c r="AD29" i="24" s="1"/>
  <c r="AD35" s="1"/>
  <c r="AD8" s="1"/>
  <c r="AC69" i="20"/>
  <c r="AC29" i="24" s="1"/>
  <c r="AC35" s="1"/>
  <c r="AC8" s="1"/>
  <c r="AB69" i="20"/>
  <c r="AB29" i="24" s="1"/>
  <c r="AB37" s="1"/>
  <c r="AB10" s="1"/>
  <c r="AA177" i="2" s="1"/>
  <c r="AA69" i="20"/>
  <c r="AA29" i="24" s="1"/>
  <c r="AA36" s="1"/>
  <c r="AA9" s="1"/>
  <c r="Z176" i="2" s="1"/>
  <c r="Z69" i="20"/>
  <c r="Z29" i="24" s="1"/>
  <c r="Z35" s="1"/>
  <c r="Z8" s="1"/>
  <c r="Y69" i="20"/>
  <c r="Y29" i="24" s="1"/>
  <c r="Y35" s="1"/>
  <c r="Y8" s="1"/>
  <c r="X69" i="20"/>
  <c r="X29" i="24" s="1"/>
  <c r="X36" s="1"/>
  <c r="X9" s="1"/>
  <c r="W176" i="2" s="1"/>
  <c r="W69" i="20"/>
  <c r="W29" i="24" s="1"/>
  <c r="W36" s="1"/>
  <c r="W9" s="1"/>
  <c r="V176" i="2" s="1"/>
  <c r="V69" i="20"/>
  <c r="V29" i="24" s="1"/>
  <c r="V35" s="1"/>
  <c r="V8" s="1"/>
  <c r="U69" i="20"/>
  <c r="U29" i="24" s="1"/>
  <c r="U35" s="1"/>
  <c r="U8" s="1"/>
  <c r="T69" i="20"/>
  <c r="T29" i="24" s="1"/>
  <c r="T35" s="1"/>
  <c r="T8" s="1"/>
  <c r="S69" i="20"/>
  <c r="S29" i="24" s="1"/>
  <c r="S36" s="1"/>
  <c r="S9" s="1"/>
  <c r="R176" i="2" s="1"/>
  <c r="R69" i="20"/>
  <c r="R29" i="24" s="1"/>
  <c r="R35" s="1"/>
  <c r="R8" s="1"/>
  <c r="Q69" i="20"/>
  <c r="Q29" i="24" s="1"/>
  <c r="Q36" s="1"/>
  <c r="Q9" s="1"/>
  <c r="P176" i="2" s="1"/>
  <c r="P69" i="20"/>
  <c r="P29" i="24" s="1"/>
  <c r="P37" s="1"/>
  <c r="P10" s="1"/>
  <c r="O177" i="2" s="1"/>
  <c r="O69" i="20"/>
  <c r="O29" i="24" s="1"/>
  <c r="O36" s="1"/>
  <c r="O9" s="1"/>
  <c r="N176" i="2" s="1"/>
  <c r="N69" i="20"/>
  <c r="N29" i="24" s="1"/>
  <c r="N35" s="1"/>
  <c r="N8" s="1"/>
  <c r="M69" i="20"/>
  <c r="M29" i="24" s="1"/>
  <c r="M36" s="1"/>
  <c r="M9" s="1"/>
  <c r="L176" i="2" s="1"/>
  <c r="L69" i="20"/>
  <c r="L29" i="24" s="1"/>
  <c r="L37" s="1"/>
  <c r="L10" s="1"/>
  <c r="K177" i="2" s="1"/>
  <c r="K69" i="20"/>
  <c r="K29" i="24" s="1"/>
  <c r="K36" s="1"/>
  <c r="K9" s="1"/>
  <c r="J176" i="2" s="1"/>
  <c r="J69" i="20"/>
  <c r="J29" i="24" s="1"/>
  <c r="J37" s="1"/>
  <c r="J10" s="1"/>
  <c r="I177" i="2" s="1"/>
  <c r="I69" i="20"/>
  <c r="I29" i="24" s="1"/>
  <c r="I37" s="1"/>
  <c r="I10" s="1"/>
  <c r="H177" i="2" s="1"/>
  <c r="H69" i="20"/>
  <c r="H29" i="24" s="1"/>
  <c r="H35" s="1"/>
  <c r="H8" s="1"/>
  <c r="G69" i="20"/>
  <c r="G29" i="24" s="1"/>
  <c r="G37" s="1"/>
  <c r="G10" s="1"/>
  <c r="F177" i="2" s="1"/>
  <c r="F69" i="20"/>
  <c r="F29" i="24" s="1"/>
  <c r="F36" s="1"/>
  <c r="F9" s="1"/>
  <c r="E176" i="2" s="1"/>
  <c r="D48" i="20"/>
  <c r="D47"/>
  <c r="S175" i="2" l="1"/>
  <c r="AI11" i="24"/>
  <c r="AH178" i="2" s="1"/>
  <c r="AH175"/>
  <c r="Q183"/>
  <c r="M183"/>
  <c r="L183"/>
  <c r="Q175"/>
  <c r="F183"/>
  <c r="G175"/>
  <c r="AB183"/>
  <c r="M175"/>
  <c r="U175"/>
  <c r="Y175"/>
  <c r="AC175"/>
  <c r="Z183"/>
  <c r="J183"/>
  <c r="T175"/>
  <c r="X175"/>
  <c r="AB175"/>
  <c r="AA183"/>
  <c r="W183"/>
  <c r="S183"/>
  <c r="K183"/>
  <c r="G183"/>
  <c r="AF175"/>
  <c r="AG183"/>
  <c r="J52" i="23"/>
  <c r="J15" s="1"/>
  <c r="I144" i="2" s="1"/>
  <c r="Z52" i="23"/>
  <c r="F52"/>
  <c r="V52"/>
  <c r="N52"/>
  <c r="AD52"/>
  <c r="R52"/>
  <c r="R15" s="1"/>
  <c r="Q144" i="2" s="1"/>
  <c r="AG74" i="23"/>
  <c r="AG32" s="1"/>
  <c r="AF161" i="2" s="1"/>
  <c r="O95" i="24"/>
  <c r="O18" s="1"/>
  <c r="N185" i="2" s="1"/>
  <c r="X94" i="24"/>
  <c r="N37"/>
  <c r="N10" s="1"/>
  <c r="M177" i="2" s="1"/>
  <c r="G94" i="24"/>
  <c r="Y37"/>
  <c r="Y10" s="1"/>
  <c r="X177" i="2" s="1"/>
  <c r="M35" i="24"/>
  <c r="M8" s="1"/>
  <c r="G35"/>
  <c r="G8" s="1"/>
  <c r="AG36"/>
  <c r="AG9" s="1"/>
  <c r="AF176" i="2" s="1"/>
  <c r="N36" i="24"/>
  <c r="N9" s="1"/>
  <c r="M176" i="2" s="1"/>
  <c r="O37" i="24"/>
  <c r="O10" s="1"/>
  <c r="N177" i="2" s="1"/>
  <c r="I35" i="24"/>
  <c r="I8" s="1"/>
  <c r="V93"/>
  <c r="V16" s="1"/>
  <c r="AD95"/>
  <c r="AD18" s="1"/>
  <c r="AC185" i="2" s="1"/>
  <c r="H95" i="24"/>
  <c r="H18" s="1"/>
  <c r="G185" i="2" s="1"/>
  <c r="P93" i="24"/>
  <c r="P16" s="1"/>
  <c r="I36"/>
  <c r="AA37"/>
  <c r="AA10" s="1"/>
  <c r="Z177" i="2" s="1"/>
  <c r="AA35" i="24"/>
  <c r="AA8" s="1"/>
  <c r="G36"/>
  <c r="N95"/>
  <c r="N18" s="1"/>
  <c r="M185" i="2" s="1"/>
  <c r="W94" i="24"/>
  <c r="W17" s="1"/>
  <c r="V184" i="2" s="1"/>
  <c r="R94" i="24"/>
  <c r="R17" s="1"/>
  <c r="Q184" i="2" s="1"/>
  <c r="G95" i="24"/>
  <c r="G18" s="1"/>
  <c r="F185" i="2" s="1"/>
  <c r="AD36" i="24"/>
  <c r="AD9" s="1"/>
  <c r="AC176" i="2" s="1"/>
  <c r="S93" i="24"/>
  <c r="S16" s="1"/>
  <c r="H94"/>
  <c r="X95"/>
  <c r="X18" s="1"/>
  <c r="W185" i="2" s="1"/>
  <c r="U74" i="23"/>
  <c r="M74"/>
  <c r="T37" i="24"/>
  <c r="T10" s="1"/>
  <c r="S177" i="2" s="1"/>
  <c r="P36" i="24"/>
  <c r="P9" s="1"/>
  <c r="O176" i="2" s="1"/>
  <c r="L36" i="24"/>
  <c r="L9" s="1"/>
  <c r="K176" i="2" s="1"/>
  <c r="AB35" i="24"/>
  <c r="AB8" s="1"/>
  <c r="AI93"/>
  <c r="AI16" s="1"/>
  <c r="U93"/>
  <c r="U16" s="1"/>
  <c r="Y95"/>
  <c r="Y18" s="1"/>
  <c r="X185" i="2" s="1"/>
  <c r="G52" i="23"/>
  <c r="G15" s="1"/>
  <c r="F144" i="2" s="1"/>
  <c r="K52" i="23"/>
  <c r="O52"/>
  <c r="O15" s="1"/>
  <c r="N144" i="2" s="1"/>
  <c r="S52" i="23"/>
  <c r="W52"/>
  <c r="AA52"/>
  <c r="AA15" s="1"/>
  <c r="Z144" i="2" s="1"/>
  <c r="AE52" i="23"/>
  <c r="E74"/>
  <c r="AF74"/>
  <c r="AB74"/>
  <c r="AB32" s="1"/>
  <c r="AA161" i="2" s="1"/>
  <c r="X74" i="23"/>
  <c r="T74"/>
  <c r="P74"/>
  <c r="P32" s="1"/>
  <c r="O161" i="2" s="1"/>
  <c r="L74" i="23"/>
  <c r="H74"/>
  <c r="H32" s="1"/>
  <c r="G161" i="2" s="1"/>
  <c r="M37" i="24"/>
  <c r="M10" s="1"/>
  <c r="L177" i="2" s="1"/>
  <c r="AC37" i="24"/>
  <c r="AC10" s="1"/>
  <c r="AB177" i="2" s="1"/>
  <c r="H37" i="24"/>
  <c r="H10" s="1"/>
  <c r="G177" i="2" s="1"/>
  <c r="X37" i="24"/>
  <c r="X10" s="1"/>
  <c r="W177" i="2" s="1"/>
  <c r="U36" i="24"/>
  <c r="U9" s="1"/>
  <c r="T176" i="2" s="1"/>
  <c r="O35" i="24"/>
  <c r="O8" s="1"/>
  <c r="AF36"/>
  <c r="AF9" s="1"/>
  <c r="AE176" i="2" s="1"/>
  <c r="AE36" i="24"/>
  <c r="R36"/>
  <c r="R9" s="1"/>
  <c r="Q176" i="2" s="1"/>
  <c r="AB36" i="24"/>
  <c r="AB9" s="1"/>
  <c r="AA176" i="2" s="1"/>
  <c r="AH36" i="24"/>
  <c r="AH9" s="1"/>
  <c r="AG176" i="2" s="1"/>
  <c r="H36" i="24"/>
  <c r="H9" s="1"/>
  <c r="G176" i="2" s="1"/>
  <c r="W37" i="24"/>
  <c r="W10" s="1"/>
  <c r="V177" i="2" s="1"/>
  <c r="AD37" i="24"/>
  <c r="AD10" s="1"/>
  <c r="AC177" i="2" s="1"/>
  <c r="J35" i="24"/>
  <c r="J8" s="1"/>
  <c r="P35"/>
  <c r="P8" s="1"/>
  <c r="AF35"/>
  <c r="AF8" s="1"/>
  <c r="F37"/>
  <c r="F10" s="1"/>
  <c r="E177" i="2" s="1"/>
  <c r="W93" i="24"/>
  <c r="W16" s="1"/>
  <c r="M94"/>
  <c r="AC94"/>
  <c r="S95"/>
  <c r="S18" s="1"/>
  <c r="R185" i="2" s="1"/>
  <c r="AI95" i="24"/>
  <c r="AI18" s="1"/>
  <c r="AH185" i="2" s="1"/>
  <c r="J93" i="24"/>
  <c r="J16" s="1"/>
  <c r="Z93"/>
  <c r="Z16" s="1"/>
  <c r="L94"/>
  <c r="AB94"/>
  <c r="R95"/>
  <c r="R18" s="1"/>
  <c r="Q185" i="2" s="1"/>
  <c r="AH95" i="24"/>
  <c r="AH18" s="1"/>
  <c r="AG185" i="2" s="1"/>
  <c r="I93" i="24"/>
  <c r="I16" s="1"/>
  <c r="Y93"/>
  <c r="Y16" s="1"/>
  <c r="K94"/>
  <c r="AA94"/>
  <c r="M95"/>
  <c r="M18" s="1"/>
  <c r="L185" i="2" s="1"/>
  <c r="AC95" i="24"/>
  <c r="AC18" s="1"/>
  <c r="AB185" i="2" s="1"/>
  <c r="T95" i="24"/>
  <c r="T18" s="1"/>
  <c r="S185" i="2" s="1"/>
  <c r="N94" i="24"/>
  <c r="Q35"/>
  <c r="Q8" s="1"/>
  <c r="AH94"/>
  <c r="AF93"/>
  <c r="AF16" s="1"/>
  <c r="I94"/>
  <c r="I17" s="1"/>
  <c r="H184" i="2" s="1"/>
  <c r="AH52" i="23"/>
  <c r="AC74"/>
  <c r="Q74"/>
  <c r="Q32" s="1"/>
  <c r="P161" i="2" s="1"/>
  <c r="I74" i="23"/>
  <c r="I52"/>
  <c r="M52"/>
  <c r="Q52"/>
  <c r="U52"/>
  <c r="U15" s="1"/>
  <c r="T144" i="2" s="1"/>
  <c r="Y52" i="23"/>
  <c r="AC52"/>
  <c r="AG52"/>
  <c r="AH74"/>
  <c r="AH32" s="1"/>
  <c r="AG161" i="2" s="1"/>
  <c r="AD74" i="23"/>
  <c r="Z74"/>
  <c r="V74"/>
  <c r="R74"/>
  <c r="R32" s="1"/>
  <c r="Q161" i="2" s="1"/>
  <c r="N74" i="23"/>
  <c r="J74"/>
  <c r="J32" s="1"/>
  <c r="I161" i="2" s="1"/>
  <c r="U37" i="24"/>
  <c r="U10" s="1"/>
  <c r="T177" i="2" s="1"/>
  <c r="AE35" i="24"/>
  <c r="AE8" s="1"/>
  <c r="Y36"/>
  <c r="Y9" s="1"/>
  <c r="X176" i="2" s="1"/>
  <c r="AH35" i="24"/>
  <c r="AH8" s="1"/>
  <c r="S37"/>
  <c r="S10" s="1"/>
  <c r="R177" i="2" s="1"/>
  <c r="J36" i="24"/>
  <c r="J9" s="1"/>
  <c r="I176" i="2" s="1"/>
  <c r="Z36" i="24"/>
  <c r="Z9" s="1"/>
  <c r="Y176" i="2" s="1"/>
  <c r="Z37" i="24"/>
  <c r="Z10" s="1"/>
  <c r="Y177" i="2" s="1"/>
  <c r="S35" i="24"/>
  <c r="S8" s="1"/>
  <c r="T36"/>
  <c r="T9" s="1"/>
  <c r="S176" i="2" s="1"/>
  <c r="V37" i="24"/>
  <c r="V10" s="1"/>
  <c r="U177" i="2" s="1"/>
  <c r="X35" i="24"/>
  <c r="X8" s="1"/>
  <c r="O93"/>
  <c r="O16" s="1"/>
  <c r="AE93"/>
  <c r="AE16" s="1"/>
  <c r="U94"/>
  <c r="K95"/>
  <c r="K18" s="1"/>
  <c r="J185" i="2" s="1"/>
  <c r="AA95" i="24"/>
  <c r="AA18" s="1"/>
  <c r="Z185" i="2" s="1"/>
  <c r="AB95" i="24"/>
  <c r="AB18" s="1"/>
  <c r="AA185" i="2" s="1"/>
  <c r="T94" i="24"/>
  <c r="J95"/>
  <c r="J18" s="1"/>
  <c r="I185" i="2" s="1"/>
  <c r="Z95" i="24"/>
  <c r="Z18" s="1"/>
  <c r="Y185" i="2" s="1"/>
  <c r="L95" i="24"/>
  <c r="L18" s="1"/>
  <c r="K185" i="2" s="1"/>
  <c r="Q93" i="24"/>
  <c r="Q16" s="1"/>
  <c r="AG93"/>
  <c r="AG16" s="1"/>
  <c r="E95"/>
  <c r="E18" s="1"/>
  <c r="D185" i="2" s="1"/>
  <c r="V94" i="24"/>
  <c r="F35"/>
  <c r="F8" s="1"/>
  <c r="Y74" i="23"/>
  <c r="Y32" s="1"/>
  <c r="X161" i="2" s="1"/>
  <c r="L35" i="24"/>
  <c r="L8" s="1"/>
  <c r="AE95"/>
  <c r="AE18" s="1"/>
  <c r="AD185" i="2" s="1"/>
  <c r="H52" i="23"/>
  <c r="H15" s="1"/>
  <c r="G144" i="2" s="1"/>
  <c r="L52" i="23"/>
  <c r="P52"/>
  <c r="T52"/>
  <c r="X52"/>
  <c r="X15" s="1"/>
  <c r="W144" i="2" s="1"/>
  <c r="AB52" i="23"/>
  <c r="AF52"/>
  <c r="AI74"/>
  <c r="AE74"/>
  <c r="AA74"/>
  <c r="W74"/>
  <c r="S74"/>
  <c r="S32" s="1"/>
  <c r="R161" i="2" s="1"/>
  <c r="O74" i="23"/>
  <c r="K74"/>
  <c r="G74"/>
  <c r="Q37" i="24"/>
  <c r="Q10" s="1"/>
  <c r="P177" i="2" s="1"/>
  <c r="AG37" i="24"/>
  <c r="AG10" s="1"/>
  <c r="AF177" i="2" s="1"/>
  <c r="AC36" i="24"/>
  <c r="AC9" s="1"/>
  <c r="AB176" i="2" s="1"/>
  <c r="W35" i="24"/>
  <c r="W8" s="1"/>
  <c r="K37"/>
  <c r="K10" s="1"/>
  <c r="J177" i="2" s="1"/>
  <c r="V36" i="24"/>
  <c r="V9" s="1"/>
  <c r="U176" i="2" s="1"/>
  <c r="R37" i="24"/>
  <c r="R10" s="1"/>
  <c r="Q177" i="2" s="1"/>
  <c r="K35" i="24"/>
  <c r="K8" s="1"/>
  <c r="Q94"/>
  <c r="Q17" s="1"/>
  <c r="P184" i="2" s="1"/>
  <c r="AG94" i="24"/>
  <c r="AG17" s="1"/>
  <c r="AF184" i="2" s="1"/>
  <c r="P95" i="24"/>
  <c r="P18" s="1"/>
  <c r="O185" i="2" s="1"/>
  <c r="AD93" i="24"/>
  <c r="AD16" s="1"/>
  <c r="AF94"/>
  <c r="AF17" s="1"/>
  <c r="AE184" i="2" s="1"/>
  <c r="E93" i="24"/>
  <c r="E16" s="1"/>
  <c r="H25" i="14"/>
  <c r="H26" i="13"/>
  <c r="G40" i="31"/>
  <c r="H40" s="1"/>
  <c r="I40" s="1"/>
  <c r="Y78" i="26"/>
  <c r="Y31" s="1"/>
  <c r="X218" i="2" s="1"/>
  <c r="S78" i="26"/>
  <c r="S31" s="1"/>
  <c r="R218" i="2" s="1"/>
  <c r="AI78" i="26"/>
  <c r="AI31" s="1"/>
  <c r="AH218" i="2" s="1"/>
  <c r="Z78" i="26"/>
  <c r="Z31" s="1"/>
  <c r="Y218" i="2" s="1"/>
  <c r="P78" i="26"/>
  <c r="P31" s="1"/>
  <c r="O218" i="2" s="1"/>
  <c r="O78" i="26"/>
  <c r="O31" s="1"/>
  <c r="N218" i="2" s="1"/>
  <c r="AE78" i="26"/>
  <c r="AE31" s="1"/>
  <c r="AD218" i="2" s="1"/>
  <c r="AD78" i="26"/>
  <c r="AD31" s="1"/>
  <c r="AC218" i="2" s="1"/>
  <c r="J78" i="26"/>
  <c r="J31" s="1"/>
  <c r="I218" i="2" s="1"/>
  <c r="E78" i="26"/>
  <c r="E31" s="1"/>
  <c r="D218" i="2" s="1"/>
  <c r="C120" i="24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AI54" i="26"/>
  <c r="AI11" s="1"/>
  <c r="AH198" i="2" s="1"/>
  <c r="C62" i="24"/>
  <c r="AI38"/>
  <c r="F89" i="22"/>
  <c r="F92"/>
  <c r="F91"/>
  <c r="G91" s="1"/>
  <c r="H91" s="1"/>
  <c r="I91" s="1"/>
  <c r="J91" s="1"/>
  <c r="K91" s="1"/>
  <c r="L91" s="1"/>
  <c r="M91" s="1"/>
  <c r="N91" s="1"/>
  <c r="O91" s="1"/>
  <c r="P91" s="1"/>
  <c r="Q91" s="1"/>
  <c r="R91" s="1"/>
  <c r="S91" s="1"/>
  <c r="T91" s="1"/>
  <c r="U91" s="1"/>
  <c r="V91" s="1"/>
  <c r="W91" s="1"/>
  <c r="X91" s="1"/>
  <c r="Y91" s="1"/>
  <c r="Z91" s="1"/>
  <c r="AA91" s="1"/>
  <c r="AB91" s="1"/>
  <c r="AC91" s="1"/>
  <c r="AD91" s="1"/>
  <c r="AE91" s="1"/>
  <c r="AF91" s="1"/>
  <c r="AG91" s="1"/>
  <c r="AH91" s="1"/>
  <c r="AI91" s="1"/>
  <c r="F48"/>
  <c r="F43"/>
  <c r="F44"/>
  <c r="G44" s="1"/>
  <c r="H44" s="1"/>
  <c r="I44" s="1"/>
  <c r="J44" s="1"/>
  <c r="K44" s="1"/>
  <c r="L44" s="1"/>
  <c r="M44" s="1"/>
  <c r="N44" s="1"/>
  <c r="O44" s="1"/>
  <c r="P44" s="1"/>
  <c r="Q44" s="1"/>
  <c r="R44" s="1"/>
  <c r="S44" s="1"/>
  <c r="T44" s="1"/>
  <c r="U44" s="1"/>
  <c r="V44" s="1"/>
  <c r="W44" s="1"/>
  <c r="X44" s="1"/>
  <c r="Y44" s="1"/>
  <c r="Z44" s="1"/>
  <c r="AA44" s="1"/>
  <c r="AB44" s="1"/>
  <c r="AC44" s="1"/>
  <c r="AD44" s="1"/>
  <c r="AE44" s="1"/>
  <c r="AF44" s="1"/>
  <c r="AG44" s="1"/>
  <c r="AH44" s="1"/>
  <c r="AI44" s="1"/>
  <c r="F45"/>
  <c r="G45" s="1"/>
  <c r="H45" s="1"/>
  <c r="I45" s="1"/>
  <c r="J45" s="1"/>
  <c r="K45" s="1"/>
  <c r="L45" s="1"/>
  <c r="M45" s="1"/>
  <c r="N45" s="1"/>
  <c r="O45" s="1"/>
  <c r="P45" s="1"/>
  <c r="Q45" s="1"/>
  <c r="R45" s="1"/>
  <c r="S45" s="1"/>
  <c r="T45" s="1"/>
  <c r="U45" s="1"/>
  <c r="V45" s="1"/>
  <c r="W45" s="1"/>
  <c r="X45" s="1"/>
  <c r="Y45" s="1"/>
  <c r="Z45" s="1"/>
  <c r="AA45" s="1"/>
  <c r="AB45" s="1"/>
  <c r="AC45" s="1"/>
  <c r="AD45" s="1"/>
  <c r="AE45" s="1"/>
  <c r="AF45" s="1"/>
  <c r="AG45" s="1"/>
  <c r="AH45" s="1"/>
  <c r="AI45" s="1"/>
  <c r="F42"/>
  <c r="F47"/>
  <c r="F98" i="21"/>
  <c r="D125"/>
  <c r="D126"/>
  <c r="D116"/>
  <c r="F96"/>
  <c r="E97"/>
  <c r="D124"/>
  <c r="D117"/>
  <c r="D115"/>
  <c r="F50"/>
  <c r="F51"/>
  <c r="D78"/>
  <c r="D71"/>
  <c r="D77"/>
  <c r="D69"/>
  <c r="AH92" i="20"/>
  <c r="AH28" s="1"/>
  <c r="AG57" i="2" s="1"/>
  <c r="AE91" i="20"/>
  <c r="AE27" s="1"/>
  <c r="AD56" i="2" s="1"/>
  <c r="AF90" i="20"/>
  <c r="AF26" s="1"/>
  <c r="AE55" i="2" s="1"/>
  <c r="AI91" i="20"/>
  <c r="AI27" s="1"/>
  <c r="AH56" i="2" s="1"/>
  <c r="AI92" i="20"/>
  <c r="AI28" s="1"/>
  <c r="AH57" i="2" s="1"/>
  <c r="AE92" i="20"/>
  <c r="AE28" s="1"/>
  <c r="AD57" i="2" s="1"/>
  <c r="AF91" i="20"/>
  <c r="AF27" s="1"/>
  <c r="AE56" i="2" s="1"/>
  <c r="AG90" i="20"/>
  <c r="AG26" s="1"/>
  <c r="AF55" i="2" s="1"/>
  <c r="AF92" i="20"/>
  <c r="AF28" s="1"/>
  <c r="AE57" i="2" s="1"/>
  <c r="AG91" i="20"/>
  <c r="AG27" s="1"/>
  <c r="AF56" i="2" s="1"/>
  <c r="AH90" i="20"/>
  <c r="AH26" s="1"/>
  <c r="AG55" i="2" s="1"/>
  <c r="AI90" i="20"/>
  <c r="AI26" s="1"/>
  <c r="AH55" i="2" s="1"/>
  <c r="AE90" i="20"/>
  <c r="AE26" s="1"/>
  <c r="AD55" i="2" s="1"/>
  <c r="D100" i="20"/>
  <c r="D101"/>
  <c r="D99"/>
  <c r="D54"/>
  <c r="I92"/>
  <c r="I28" s="1"/>
  <c r="H57" i="2" s="1"/>
  <c r="Y92" i="20"/>
  <c r="Y28" s="1"/>
  <c r="X57" i="2" s="1"/>
  <c r="M92" i="20"/>
  <c r="M28" s="1"/>
  <c r="L57" i="2" s="1"/>
  <c r="E92" i="20"/>
  <c r="E28" s="1"/>
  <c r="D57" i="2" s="1"/>
  <c r="U92" i="20"/>
  <c r="U28" s="1"/>
  <c r="T57" i="2" s="1"/>
  <c r="AC92" i="20"/>
  <c r="AC28" s="1"/>
  <c r="AB57" i="2" s="1"/>
  <c r="Q92" i="20"/>
  <c r="Q28" s="1"/>
  <c r="P57" i="2" s="1"/>
  <c r="Q90" i="20"/>
  <c r="Q26" s="1"/>
  <c r="P55" i="2" s="1"/>
  <c r="E90" i="20"/>
  <c r="E26" s="1"/>
  <c r="D55" i="2" s="1"/>
  <c r="Y90" i="20"/>
  <c r="Y26" s="1"/>
  <c r="X55" i="2" s="1"/>
  <c r="I90" i="20"/>
  <c r="I26" s="1"/>
  <c r="H55" i="2" s="1"/>
  <c r="U90" i="20"/>
  <c r="U26" s="1"/>
  <c r="T55" i="2" s="1"/>
  <c r="AC90" i="20"/>
  <c r="AC26" s="1"/>
  <c r="AB55" i="2" s="1"/>
  <c r="M90" i="20"/>
  <c r="M26" s="1"/>
  <c r="L55" i="2" s="1"/>
  <c r="F91" i="20"/>
  <c r="F27" s="1"/>
  <c r="E56" i="2" s="1"/>
  <c r="J91" i="20"/>
  <c r="J27" s="1"/>
  <c r="I56" i="2" s="1"/>
  <c r="N91" i="20"/>
  <c r="N27" s="1"/>
  <c r="M56" i="2" s="1"/>
  <c r="R91" i="20"/>
  <c r="R27" s="1"/>
  <c r="Q56" i="2" s="1"/>
  <c r="V91" i="20"/>
  <c r="V27" s="1"/>
  <c r="U56" i="2" s="1"/>
  <c r="Z91" i="20"/>
  <c r="Z27" s="1"/>
  <c r="Y56" i="2" s="1"/>
  <c r="AD91" i="20"/>
  <c r="AD27" s="1"/>
  <c r="AC56" i="2" s="1"/>
  <c r="K91" i="20"/>
  <c r="K27" s="1"/>
  <c r="J56" i="2" s="1"/>
  <c r="S91" i="20"/>
  <c r="S27" s="1"/>
  <c r="R56" i="2" s="1"/>
  <c r="E91" i="20"/>
  <c r="E27" s="1"/>
  <c r="D56" i="2" s="1"/>
  <c r="I91" i="20"/>
  <c r="I27" s="1"/>
  <c r="H56" i="2" s="1"/>
  <c r="M91" i="20"/>
  <c r="M27" s="1"/>
  <c r="L56" i="2" s="1"/>
  <c r="Q91" i="20"/>
  <c r="Q27" s="1"/>
  <c r="P56" i="2" s="1"/>
  <c r="U91" i="20"/>
  <c r="U27" s="1"/>
  <c r="T56" i="2" s="1"/>
  <c r="Y91" i="20"/>
  <c r="Y27" s="1"/>
  <c r="X56" i="2" s="1"/>
  <c r="AC91" i="20"/>
  <c r="AC27" s="1"/>
  <c r="AB56" i="2" s="1"/>
  <c r="H91" i="20"/>
  <c r="H27" s="1"/>
  <c r="G56" i="2" s="1"/>
  <c r="L91" i="20"/>
  <c r="L27" s="1"/>
  <c r="K56" i="2" s="1"/>
  <c r="P91" i="20"/>
  <c r="P27" s="1"/>
  <c r="O56" i="2" s="1"/>
  <c r="T91" i="20"/>
  <c r="T27" s="1"/>
  <c r="S56" i="2" s="1"/>
  <c r="X91" i="20"/>
  <c r="X27" s="1"/>
  <c r="W56" i="2" s="1"/>
  <c r="AB91" i="20"/>
  <c r="AB27" s="1"/>
  <c r="AA56" i="2" s="1"/>
  <c r="G91" i="20"/>
  <c r="G27" s="1"/>
  <c r="F56" i="2" s="1"/>
  <c r="O91" i="20"/>
  <c r="O27" s="1"/>
  <c r="N56" i="2" s="1"/>
  <c r="W91" i="20"/>
  <c r="W27" s="1"/>
  <c r="V56" i="2" s="1"/>
  <c r="AA91" i="20"/>
  <c r="AA27" s="1"/>
  <c r="Z56" i="2" s="1"/>
  <c r="AD92" i="20"/>
  <c r="AD28" s="1"/>
  <c r="AC57" i="2" s="1"/>
  <c r="Z92" i="20"/>
  <c r="Z28" s="1"/>
  <c r="Y57" i="2" s="1"/>
  <c r="V92" i="20"/>
  <c r="V28" s="1"/>
  <c r="U57" i="2" s="1"/>
  <c r="R92" i="20"/>
  <c r="R28" s="1"/>
  <c r="Q57" i="2" s="1"/>
  <c r="N92" i="20"/>
  <c r="N28" s="1"/>
  <c r="M57" i="2" s="1"/>
  <c r="J92" i="20"/>
  <c r="J28" s="1"/>
  <c r="I57" i="2" s="1"/>
  <c r="F92" i="20"/>
  <c r="F28" s="1"/>
  <c r="E57" i="2" s="1"/>
  <c r="AD90" i="20"/>
  <c r="AD26" s="1"/>
  <c r="AC55" i="2" s="1"/>
  <c r="Z90" i="20"/>
  <c r="Z26" s="1"/>
  <c r="Y55" i="2" s="1"/>
  <c r="V90" i="20"/>
  <c r="V26" s="1"/>
  <c r="U55" i="2" s="1"/>
  <c r="R90" i="20"/>
  <c r="R26" s="1"/>
  <c r="Q55" i="2" s="1"/>
  <c r="N90" i="20"/>
  <c r="N26" s="1"/>
  <c r="M55" i="2" s="1"/>
  <c r="J90" i="20"/>
  <c r="J26" s="1"/>
  <c r="I55" i="2" s="1"/>
  <c r="F90" i="20"/>
  <c r="F26" s="1"/>
  <c r="E55" i="2" s="1"/>
  <c r="AA92" i="20"/>
  <c r="AA28" s="1"/>
  <c r="Z57" i="2" s="1"/>
  <c r="W92" i="20"/>
  <c r="W28" s="1"/>
  <c r="V57" i="2" s="1"/>
  <c r="S92" i="20"/>
  <c r="S28" s="1"/>
  <c r="R57" i="2" s="1"/>
  <c r="O92" i="20"/>
  <c r="O28" s="1"/>
  <c r="N57" i="2" s="1"/>
  <c r="K92" i="20"/>
  <c r="K28" s="1"/>
  <c r="J57" i="2" s="1"/>
  <c r="G92" i="20"/>
  <c r="G28" s="1"/>
  <c r="F57" i="2" s="1"/>
  <c r="AA90" i="20"/>
  <c r="AA26" s="1"/>
  <c r="Z55" i="2" s="1"/>
  <c r="W90" i="20"/>
  <c r="W26" s="1"/>
  <c r="V55" i="2" s="1"/>
  <c r="S90" i="20"/>
  <c r="S26" s="1"/>
  <c r="R55" i="2" s="1"/>
  <c r="O90" i="20"/>
  <c r="O26" s="1"/>
  <c r="N55" i="2" s="1"/>
  <c r="K90" i="20"/>
  <c r="K26" s="1"/>
  <c r="J55" i="2" s="1"/>
  <c r="G90" i="20"/>
  <c r="G26" s="1"/>
  <c r="F55" i="2" s="1"/>
  <c r="AB92" i="20"/>
  <c r="AB28" s="1"/>
  <c r="AA57" i="2" s="1"/>
  <c r="X92" i="20"/>
  <c r="X28" s="1"/>
  <c r="W57" i="2" s="1"/>
  <c r="T92" i="20"/>
  <c r="T28" s="1"/>
  <c r="S57" i="2" s="1"/>
  <c r="P92" i="20"/>
  <c r="P28" s="1"/>
  <c r="O57" i="2" s="1"/>
  <c r="L92" i="20"/>
  <c r="L28" s="1"/>
  <c r="K57" i="2" s="1"/>
  <c r="H92" i="20"/>
  <c r="H28" s="1"/>
  <c r="G57" i="2" s="1"/>
  <c r="AB90" i="20"/>
  <c r="AB26" s="1"/>
  <c r="AA55" i="2" s="1"/>
  <c r="X90" i="20"/>
  <c r="X26" s="1"/>
  <c r="W55" i="2" s="1"/>
  <c r="T90" i="20"/>
  <c r="T26" s="1"/>
  <c r="S55" i="2" s="1"/>
  <c r="P90" i="20"/>
  <c r="P26" s="1"/>
  <c r="O55" i="2" s="1"/>
  <c r="L90" i="20"/>
  <c r="L26" s="1"/>
  <c r="K55" i="2" s="1"/>
  <c r="H90" i="20"/>
  <c r="H26" s="1"/>
  <c r="G55" i="2" s="1"/>
  <c r="D56" i="20"/>
  <c r="D64"/>
  <c r="D55"/>
  <c r="D62"/>
  <c r="D63"/>
  <c r="AI56" i="1"/>
  <c r="D66" i="15"/>
  <c r="D65"/>
  <c r="D30" i="14"/>
  <c r="D29"/>
  <c r="D31" i="13"/>
  <c r="D30"/>
  <c r="F112" i="24" l="1"/>
  <c r="F89" i="26" s="1"/>
  <c r="AE112" i="24"/>
  <c r="AE89" i="26" s="1"/>
  <c r="AF112" i="24"/>
  <c r="AF89" i="26" s="1"/>
  <c r="AG112" i="24"/>
  <c r="AG89" i="26" s="1"/>
  <c r="AE111" i="24"/>
  <c r="AE88" i="26" s="1"/>
  <c r="G112" i="24"/>
  <c r="G89" i="26" s="1"/>
  <c r="AH112" i="24"/>
  <c r="AH89" i="26" s="1"/>
  <c r="AF111" i="24"/>
  <c r="AF88" i="26" s="1"/>
  <c r="AI112" i="24"/>
  <c r="AI89" i="26" s="1"/>
  <c r="AG111" i="24"/>
  <c r="AG88" i="26" s="1"/>
  <c r="E112" i="24"/>
  <c r="E89" i="26" s="1"/>
  <c r="AH111" i="24"/>
  <c r="AH88" i="26" s="1"/>
  <c r="E111" i="24"/>
  <c r="E88" i="26" s="1"/>
  <c r="E41" s="1"/>
  <c r="D228" i="2" s="1"/>
  <c r="AI111" i="24"/>
  <c r="AI88" i="26" s="1"/>
  <c r="J112" i="24"/>
  <c r="J89" i="26" s="1"/>
  <c r="H111" i="24"/>
  <c r="H88" i="26" s="1"/>
  <c r="I111" i="24"/>
  <c r="I88" i="26" s="1"/>
  <c r="H112" i="24"/>
  <c r="H89" i="26" s="1"/>
  <c r="F111" i="24"/>
  <c r="F88" i="26" s="1"/>
  <c r="I112" i="24"/>
  <c r="I89" i="26" s="1"/>
  <c r="G111" i="24"/>
  <c r="G88" i="26" s="1"/>
  <c r="J111" i="24"/>
  <c r="J88" i="26" s="1"/>
  <c r="H41" i="14"/>
  <c r="K83" i="26"/>
  <c r="K36" s="1"/>
  <c r="J223" i="2" s="1"/>
  <c r="K32" i="23"/>
  <c r="J161" i="2" s="1"/>
  <c r="AB59" i="26"/>
  <c r="AB16" s="1"/>
  <c r="AA203" i="2" s="1"/>
  <c r="AB15" i="23"/>
  <c r="AA144" i="2" s="1"/>
  <c r="L59" i="26"/>
  <c r="L16" s="1"/>
  <c r="K203" i="2" s="1"/>
  <c r="L15" i="23"/>
  <c r="K144" i="2" s="1"/>
  <c r="Z83" i="26"/>
  <c r="Z36" s="1"/>
  <c r="Y223" i="2" s="1"/>
  <c r="Z32" i="23"/>
  <c r="Y161" i="2" s="1"/>
  <c r="M59" i="26"/>
  <c r="M16" s="1"/>
  <c r="L203" i="2" s="1"/>
  <c r="M15" i="23"/>
  <c r="L144" i="2" s="1"/>
  <c r="L83" i="26"/>
  <c r="L36" s="1"/>
  <c r="K223" i="2" s="1"/>
  <c r="L32" i="23"/>
  <c r="K161" i="2" s="1"/>
  <c r="Z59" i="26"/>
  <c r="Z16" s="1"/>
  <c r="Y203" i="2" s="1"/>
  <c r="Z15" i="23"/>
  <c r="Y144" i="2" s="1"/>
  <c r="W83" i="26"/>
  <c r="W36" s="1"/>
  <c r="V223" i="2" s="1"/>
  <c r="W32" i="23"/>
  <c r="V161" i="2" s="1"/>
  <c r="P59" i="26"/>
  <c r="P16" s="1"/>
  <c r="O203" i="2" s="1"/>
  <c r="P15" i="23"/>
  <c r="O144" i="2" s="1"/>
  <c r="AG59" i="26"/>
  <c r="AG16" s="1"/>
  <c r="AF203" i="2" s="1"/>
  <c r="AG15" i="23"/>
  <c r="AF144" i="2" s="1"/>
  <c r="Q59" i="26"/>
  <c r="Q16" s="1"/>
  <c r="P203" i="2" s="1"/>
  <c r="Q15" i="23"/>
  <c r="P144" i="2" s="1"/>
  <c r="O83" i="26"/>
  <c r="O36" s="1"/>
  <c r="N223" i="2" s="1"/>
  <c r="O32" i="23"/>
  <c r="N161" i="2" s="1"/>
  <c r="AE83" i="26"/>
  <c r="AE36" s="1"/>
  <c r="AD223" i="2" s="1"/>
  <c r="AE32" i="23"/>
  <c r="AD161" i="2" s="1"/>
  <c r="N83" i="26"/>
  <c r="N36" s="1"/>
  <c r="M223" i="2" s="1"/>
  <c r="N32" i="23"/>
  <c r="M161" i="2" s="1"/>
  <c r="AD83" i="26"/>
  <c r="AD36" s="1"/>
  <c r="AC223" i="2" s="1"/>
  <c r="AD32" i="23"/>
  <c r="AC161" i="2" s="1"/>
  <c r="Y59" i="26"/>
  <c r="Y16" s="1"/>
  <c r="X203" i="2" s="1"/>
  <c r="Y15" i="23"/>
  <c r="X144" i="2" s="1"/>
  <c r="I59" i="26"/>
  <c r="I16" s="1"/>
  <c r="H203" i="2" s="1"/>
  <c r="I15" i="23"/>
  <c r="H144" i="2" s="1"/>
  <c r="AH59" i="26"/>
  <c r="AH16" s="1"/>
  <c r="AG203" i="2" s="1"/>
  <c r="AH15" i="23"/>
  <c r="AG144" i="2" s="1"/>
  <c r="AF83" i="26"/>
  <c r="AF36" s="1"/>
  <c r="AE223" i="2" s="1"/>
  <c r="AF32" i="23"/>
  <c r="AE161" i="2" s="1"/>
  <c r="W59" i="26"/>
  <c r="W16" s="1"/>
  <c r="V203" i="2" s="1"/>
  <c r="W15" i="23"/>
  <c r="V144" i="2" s="1"/>
  <c r="M83" i="26"/>
  <c r="M36" s="1"/>
  <c r="L223" i="2" s="1"/>
  <c r="M32" i="23"/>
  <c r="L161" i="2" s="1"/>
  <c r="N59" i="26"/>
  <c r="N16" s="1"/>
  <c r="M203" i="2" s="1"/>
  <c r="N15" i="23"/>
  <c r="M144" i="2" s="1"/>
  <c r="AA83" i="26"/>
  <c r="AA36" s="1"/>
  <c r="Z223" i="2" s="1"/>
  <c r="AA32" i="23"/>
  <c r="Z161" i="2" s="1"/>
  <c r="AC59" i="26"/>
  <c r="AC16" s="1"/>
  <c r="AB203" i="2" s="1"/>
  <c r="AC15" i="23"/>
  <c r="AB144" i="2" s="1"/>
  <c r="AC83" i="26"/>
  <c r="AC36" s="1"/>
  <c r="AB223" i="2" s="1"/>
  <c r="AC32" i="23"/>
  <c r="AB161" i="2" s="1"/>
  <c r="K59" i="26"/>
  <c r="K16" s="1"/>
  <c r="J203" i="2" s="1"/>
  <c r="K15" i="23"/>
  <c r="J144" i="2" s="1"/>
  <c r="AD59" i="26"/>
  <c r="AD16" s="1"/>
  <c r="AC203" i="2" s="1"/>
  <c r="AD15" i="23"/>
  <c r="AC144" i="2" s="1"/>
  <c r="G41" i="14"/>
  <c r="G32" i="23"/>
  <c r="F161" i="2" s="1"/>
  <c r="AF59" i="26"/>
  <c r="AF16" s="1"/>
  <c r="AE203" i="2" s="1"/>
  <c r="AF15" i="23"/>
  <c r="AE144" i="2" s="1"/>
  <c r="V83" i="26"/>
  <c r="V36" s="1"/>
  <c r="U223" i="2" s="1"/>
  <c r="V32" i="23"/>
  <c r="U161" i="2" s="1"/>
  <c r="X83" i="26"/>
  <c r="X36" s="1"/>
  <c r="W223" i="2" s="1"/>
  <c r="X32" i="23"/>
  <c r="W161" i="2" s="1"/>
  <c r="AE59" i="26"/>
  <c r="AE16" s="1"/>
  <c r="AD203" i="2" s="1"/>
  <c r="AE15" i="23"/>
  <c r="AD144" i="2" s="1"/>
  <c r="F43" i="13"/>
  <c r="F15" i="23"/>
  <c r="E144" i="2" s="1"/>
  <c r="AI83" i="26"/>
  <c r="AI36" s="1"/>
  <c r="AH223" i="2" s="1"/>
  <c r="AI32" i="23"/>
  <c r="AH161" i="2" s="1"/>
  <c r="T59" i="26"/>
  <c r="T16" s="1"/>
  <c r="S203" i="2" s="1"/>
  <c r="T15" i="23"/>
  <c r="S144" i="2" s="1"/>
  <c r="I83" i="26"/>
  <c r="I36" s="1"/>
  <c r="H223" i="2" s="1"/>
  <c r="I32" i="23"/>
  <c r="H161" i="2" s="1"/>
  <c r="T83" i="26"/>
  <c r="T36" s="1"/>
  <c r="S223" i="2" s="1"/>
  <c r="T32" i="23"/>
  <c r="S161" i="2" s="1"/>
  <c r="E41" i="14"/>
  <c r="E32" i="23"/>
  <c r="D161" i="2" s="1"/>
  <c r="S59" i="26"/>
  <c r="S16" s="1"/>
  <c r="R203" i="2" s="1"/>
  <c r="S15" i="23"/>
  <c r="R144" i="2" s="1"/>
  <c r="U83" i="26"/>
  <c r="U36" s="1"/>
  <c r="T223" i="2" s="1"/>
  <c r="U32" i="23"/>
  <c r="T161" i="2" s="1"/>
  <c r="V59" i="26"/>
  <c r="V16" s="1"/>
  <c r="U203" i="2" s="1"/>
  <c r="V15" i="23"/>
  <c r="U144" i="2" s="1"/>
  <c r="P183"/>
  <c r="Q19" i="24"/>
  <c r="P186" i="2" s="1"/>
  <c r="H183"/>
  <c r="I19" i="24"/>
  <c r="H186" i="2" s="1"/>
  <c r="AA175"/>
  <c r="AB11" i="24"/>
  <c r="AA178" i="2" s="1"/>
  <c r="R183"/>
  <c r="S19" i="24"/>
  <c r="R186" i="2" s="1"/>
  <c r="AF183"/>
  <c r="AG19" i="24"/>
  <c r="AF186" i="2" s="1"/>
  <c r="W175"/>
  <c r="X11" i="24"/>
  <c r="W178" i="2" s="1"/>
  <c r="AH11" i="24"/>
  <c r="AG178" i="2" s="1"/>
  <c r="AG175"/>
  <c r="AH78" i="26"/>
  <c r="AH31" s="1"/>
  <c r="AG218" i="2" s="1"/>
  <c r="AH17" i="24"/>
  <c r="X183" i="2"/>
  <c r="Y19" i="24"/>
  <c r="X186" i="2" s="1"/>
  <c r="AB78" i="26"/>
  <c r="AB31" s="1"/>
  <c r="AA218" i="2" s="1"/>
  <c r="AB17" i="24"/>
  <c r="V183" i="2"/>
  <c r="W19" i="24"/>
  <c r="V186" i="2" s="1"/>
  <c r="J11" i="24"/>
  <c r="I178" i="2" s="1"/>
  <c r="I175"/>
  <c r="AH183"/>
  <c r="AI19" i="24"/>
  <c r="AH186" i="2" s="1"/>
  <c r="H78" i="26"/>
  <c r="H31" s="1"/>
  <c r="G218" i="2" s="1"/>
  <c r="H17" i="24"/>
  <c r="AA11"/>
  <c r="Z178" i="2" s="1"/>
  <c r="Z175"/>
  <c r="L175"/>
  <c r="M11" i="24"/>
  <c r="L178" i="2" s="1"/>
  <c r="X78" i="26"/>
  <c r="X31" s="1"/>
  <c r="W218" i="2" s="1"/>
  <c r="X17" i="24"/>
  <c r="AD11"/>
  <c r="AC178" i="2" s="1"/>
  <c r="V11" i="24"/>
  <c r="U178" i="2" s="1"/>
  <c r="Y11" i="24"/>
  <c r="X178" i="2" s="1"/>
  <c r="R19" i="24"/>
  <c r="Q186" i="2" s="1"/>
  <c r="T11" i="24"/>
  <c r="S178" i="2" s="1"/>
  <c r="T78" i="26"/>
  <c r="T31" s="1"/>
  <c r="S218" i="2" s="1"/>
  <c r="T17" i="24"/>
  <c r="O11"/>
  <c r="N178" i="2" s="1"/>
  <c r="N175"/>
  <c r="AC183"/>
  <c r="AD19" i="24"/>
  <c r="AC186" i="2" s="1"/>
  <c r="K11" i="24"/>
  <c r="J178" i="2" s="1"/>
  <c r="J175"/>
  <c r="W11" i="24"/>
  <c r="V178" i="2" s="1"/>
  <c r="V175"/>
  <c r="K175"/>
  <c r="L11" i="24"/>
  <c r="K178" i="2" s="1"/>
  <c r="N183"/>
  <c r="O19" i="24"/>
  <c r="N186" i="2" s="1"/>
  <c r="S11" i="24"/>
  <c r="R178" i="2" s="1"/>
  <c r="R175"/>
  <c r="AE183"/>
  <c r="AF19" i="24"/>
  <c r="AE186" i="2" s="1"/>
  <c r="K78" i="26"/>
  <c r="K31" s="1"/>
  <c r="J218" i="2" s="1"/>
  <c r="K17" i="24"/>
  <c r="I183" i="2"/>
  <c r="J19" i="24"/>
  <c r="I186" i="2" s="1"/>
  <c r="M78" i="26"/>
  <c r="M31" s="1"/>
  <c r="L218" i="2" s="1"/>
  <c r="M17" i="24"/>
  <c r="O175" i="2"/>
  <c r="P11" i="24"/>
  <c r="O178" i="2" s="1"/>
  <c r="AE54" i="26"/>
  <c r="AE11" s="1"/>
  <c r="AD198" i="2" s="1"/>
  <c r="AE9" i="24"/>
  <c r="AD176" i="2" s="1"/>
  <c r="T183"/>
  <c r="G54" i="26"/>
  <c r="G11" s="1"/>
  <c r="F198" i="2" s="1"/>
  <c r="G9" i="24"/>
  <c r="F176" i="2" s="1"/>
  <c r="O183"/>
  <c r="P19" i="24"/>
  <c r="O186" i="2" s="1"/>
  <c r="H175"/>
  <c r="F175"/>
  <c r="Z11" i="24"/>
  <c r="Y178" i="2" s="1"/>
  <c r="N11" i="24"/>
  <c r="M178" i="2" s="1"/>
  <c r="R11" i="24"/>
  <c r="Q178" i="2" s="1"/>
  <c r="D183"/>
  <c r="E19" i="24"/>
  <c r="D186" i="2" s="1"/>
  <c r="F11" i="24"/>
  <c r="E178" i="2" s="1"/>
  <c r="E175"/>
  <c r="U78" i="26"/>
  <c r="U31" s="1"/>
  <c r="T218" i="2" s="1"/>
  <c r="U17" i="24"/>
  <c r="T184" i="2" s="1"/>
  <c r="P175"/>
  <c r="Q11" i="24"/>
  <c r="P178" i="2" s="1"/>
  <c r="L78" i="26"/>
  <c r="L31" s="1"/>
  <c r="K218" i="2" s="1"/>
  <c r="L17" i="24"/>
  <c r="V78" i="26"/>
  <c r="V31" s="1"/>
  <c r="U218" i="2" s="1"/>
  <c r="V17" i="24"/>
  <c r="U184" i="2" s="1"/>
  <c r="AD183"/>
  <c r="AE19" i="24"/>
  <c r="AD186" i="2" s="1"/>
  <c r="AD175"/>
  <c r="N96" i="24"/>
  <c r="N61" i="28" s="1"/>
  <c r="N26" s="1"/>
  <c r="M257" i="2" s="1"/>
  <c r="M82" i="38" s="1"/>
  <c r="N17" i="24"/>
  <c r="AA78" i="26"/>
  <c r="AA31" s="1"/>
  <c r="Z218" i="2" s="1"/>
  <c r="AA17" i="24"/>
  <c r="Y183" i="2"/>
  <c r="Z19" i="24"/>
  <c r="Y186" i="2" s="1"/>
  <c r="AC78" i="26"/>
  <c r="AC31" s="1"/>
  <c r="AB218" i="2" s="1"/>
  <c r="AC17" i="24"/>
  <c r="AE175" i="2"/>
  <c r="AF11" i="24"/>
  <c r="AE178" i="2" s="1"/>
  <c r="I54" i="26"/>
  <c r="I11" s="1"/>
  <c r="H198" i="2" s="1"/>
  <c r="I9" i="24"/>
  <c r="H176" i="2" s="1"/>
  <c r="U183"/>
  <c r="G78" i="26"/>
  <c r="G31" s="1"/>
  <c r="F218" i="2" s="1"/>
  <c r="G17" i="24"/>
  <c r="AG11"/>
  <c r="AF178" i="2" s="1"/>
  <c r="AC11" i="24"/>
  <c r="AB178" i="2" s="1"/>
  <c r="U11" i="24"/>
  <c r="T178" i="2" s="1"/>
  <c r="H11" i="24"/>
  <c r="G178" i="2" s="1"/>
  <c r="R59" i="26"/>
  <c r="AG83"/>
  <c r="J59"/>
  <c r="J16" s="1"/>
  <c r="I203" i="2" s="1"/>
  <c r="F59" i="26"/>
  <c r="F16" s="1"/>
  <c r="E203" i="2" s="1"/>
  <c r="G98" i="21"/>
  <c r="H98" s="1"/>
  <c r="J54" i="26"/>
  <c r="J11" s="1"/>
  <c r="I198" i="2" s="1"/>
  <c r="H83" i="26"/>
  <c r="Q83"/>
  <c r="Q36" s="1"/>
  <c r="P223" i="2" s="1"/>
  <c r="AH83" i="26"/>
  <c r="R83"/>
  <c r="U59"/>
  <c r="O59"/>
  <c r="O16" s="1"/>
  <c r="N203" i="2" s="1"/>
  <c r="R78" i="26"/>
  <c r="R31" s="1"/>
  <c r="Q218" i="2" s="1"/>
  <c r="P83" i="26"/>
  <c r="P36" s="1"/>
  <c r="O223" i="2" s="1"/>
  <c r="S83" i="26"/>
  <c r="S96" i="24"/>
  <c r="S61" i="28" s="1"/>
  <c r="S26" s="1"/>
  <c r="R257" i="2" s="1"/>
  <c r="R82" i="38" s="1"/>
  <c r="Y83" i="26"/>
  <c r="AF78"/>
  <c r="AF31" s="1"/>
  <c r="AE218" i="2" s="1"/>
  <c r="AG78" i="26"/>
  <c r="AG31" s="1"/>
  <c r="AF218" i="2" s="1"/>
  <c r="H59" i="26"/>
  <c r="AA59"/>
  <c r="AA16" s="1"/>
  <c r="Z203" i="2" s="1"/>
  <c r="AH38" i="24"/>
  <c r="AF54" i="26"/>
  <c r="AF11" s="1"/>
  <c r="AE198" i="2" s="1"/>
  <c r="AB38" i="24"/>
  <c r="AB54" i="26"/>
  <c r="AB11" s="1"/>
  <c r="AA198" i="2" s="1"/>
  <c r="Q54" i="26"/>
  <c r="Q11" s="1"/>
  <c r="P198" i="2" s="1"/>
  <c r="Z38" i="24"/>
  <c r="Z45" i="28" s="1"/>
  <c r="Z9" s="1"/>
  <c r="Y240" i="2" s="1"/>
  <c r="Y68" i="38" s="1"/>
  <c r="Y38" i="24"/>
  <c r="Y45" i="28" s="1"/>
  <c r="Y9" s="1"/>
  <c r="X240" i="2" s="1"/>
  <c r="X68" i="38" s="1"/>
  <c r="O96" i="24"/>
  <c r="O61" i="28" s="1"/>
  <c r="O26" s="1"/>
  <c r="N257" i="2" s="1"/>
  <c r="N82" i="38" s="1"/>
  <c r="O54" i="26"/>
  <c r="O11" s="1"/>
  <c r="N198" i="2" s="1"/>
  <c r="S54" i="26"/>
  <c r="S11" s="1"/>
  <c r="R198" i="2" s="1"/>
  <c r="AH54" i="26"/>
  <c r="AH11" s="1"/>
  <c r="AG198" i="2" s="1"/>
  <c r="S38" i="24"/>
  <c r="AI96"/>
  <c r="AI61" i="28" s="1"/>
  <c r="AI26" s="1"/>
  <c r="AH257" i="2" s="1"/>
  <c r="AH82" i="38" s="1"/>
  <c r="H96" i="24"/>
  <c r="T38"/>
  <c r="H54" i="26"/>
  <c r="H11" s="1"/>
  <c r="G198" i="2" s="1"/>
  <c r="W96" i="24"/>
  <c r="W61" i="28" s="1"/>
  <c r="W26" s="1"/>
  <c r="V257" i="2" s="1"/>
  <c r="V82" i="38" s="1"/>
  <c r="R96" i="24"/>
  <c r="AD54" i="26"/>
  <c r="AD11" s="1"/>
  <c r="AC198" i="2" s="1"/>
  <c r="P96" i="24"/>
  <c r="P61" i="28" s="1"/>
  <c r="P26" s="1"/>
  <c r="O257" i="2" s="1"/>
  <c r="O82" i="38" s="1"/>
  <c r="I38" i="24"/>
  <c r="M38"/>
  <c r="AG54" i="26"/>
  <c r="AG11" s="1"/>
  <c r="AF198" i="2" s="1"/>
  <c r="V38" i="24"/>
  <c r="V45" i="28" s="1"/>
  <c r="V9" s="1"/>
  <c r="U240" i="2" s="1"/>
  <c r="U68" i="38" s="1"/>
  <c r="Q38" i="24"/>
  <c r="Q45" i="28" s="1"/>
  <c r="Q9" s="1"/>
  <c r="P240" i="2" s="1"/>
  <c r="P68" i="38" s="1"/>
  <c r="AA54" i="26"/>
  <c r="AA11" s="1"/>
  <c r="Z198" i="2" s="1"/>
  <c r="F54" i="26"/>
  <c r="F11" s="1"/>
  <c r="E198" i="2" s="1"/>
  <c r="N54" i="26"/>
  <c r="N11" s="1"/>
  <c r="M198" i="2" s="1"/>
  <c r="U54" i="26"/>
  <c r="U11" s="1"/>
  <c r="T198" i="2" s="1"/>
  <c r="Q78" i="26"/>
  <c r="Q31" s="1"/>
  <c r="P218" i="2" s="1"/>
  <c r="W78" i="26"/>
  <c r="W31" s="1"/>
  <c r="V218" i="2" s="1"/>
  <c r="G38" i="24"/>
  <c r="G45" i="28" s="1"/>
  <c r="G9" s="1"/>
  <c r="F240" i="2" s="1"/>
  <c r="F68" i="38" s="1"/>
  <c r="AD38" i="24"/>
  <c r="N38"/>
  <c r="N45" i="28" s="1"/>
  <c r="N9" s="1"/>
  <c r="M240" i="2" s="1"/>
  <c r="M68" i="38" s="1"/>
  <c r="J96" i="24"/>
  <c r="J61" i="28" s="1"/>
  <c r="J26" s="1"/>
  <c r="I257" i="2" s="1"/>
  <c r="I82" i="38" s="1"/>
  <c r="AG96" i="24"/>
  <c r="AG61" i="28" s="1"/>
  <c r="AG26" s="1"/>
  <c r="AF257" i="2" s="1"/>
  <c r="AF82" i="38" s="1"/>
  <c r="O38" i="24"/>
  <c r="O45" i="28" s="1"/>
  <c r="O9" s="1"/>
  <c r="N240" i="2" s="1"/>
  <c r="N68" i="38" s="1"/>
  <c r="K54" i="26"/>
  <c r="K11" s="1"/>
  <c r="J198" i="2" s="1"/>
  <c r="AE38" i="24"/>
  <c r="AE45" i="28" s="1"/>
  <c r="AE9" s="1"/>
  <c r="AD240" i="2" s="1"/>
  <c r="AD68" i="38" s="1"/>
  <c r="X38" i="24"/>
  <c r="X45" i="28" s="1"/>
  <c r="X9" s="1"/>
  <c r="W240" i="2" s="1"/>
  <c r="W68" i="38" s="1"/>
  <c r="H38" i="24"/>
  <c r="AE96"/>
  <c r="AE61" i="28" s="1"/>
  <c r="AE26" s="1"/>
  <c r="AD257" i="2" s="1"/>
  <c r="AD82" i="38" s="1"/>
  <c r="L96" i="24"/>
  <c r="L61" i="28" s="1"/>
  <c r="L26" s="1"/>
  <c r="K257" i="2" s="1"/>
  <c r="K82" i="38" s="1"/>
  <c r="P38" i="24"/>
  <c r="P45" i="28" s="1"/>
  <c r="P9" s="1"/>
  <c r="O240" i="2" s="1"/>
  <c r="O68" i="38" s="1"/>
  <c r="AH96" i="24"/>
  <c r="T54" i="26"/>
  <c r="T11" s="1"/>
  <c r="S198" i="2" s="1"/>
  <c r="R54" i="26"/>
  <c r="R11" s="1"/>
  <c r="Q198" i="2" s="1"/>
  <c r="P54" i="26"/>
  <c r="P11" s="1"/>
  <c r="O198" i="2" s="1"/>
  <c r="AC54" i="26"/>
  <c r="AC11" s="1"/>
  <c r="AB198" i="2" s="1"/>
  <c r="AA38" i="24"/>
  <c r="T96"/>
  <c r="T61" i="28" s="1"/>
  <c r="T26" s="1"/>
  <c r="S257" i="2" s="1"/>
  <c r="S82" i="38" s="1"/>
  <c r="X96" i="24"/>
  <c r="AF96"/>
  <c r="M96"/>
  <c r="M61" i="28" s="1"/>
  <c r="M26" s="1"/>
  <c r="L257" i="2" s="1"/>
  <c r="L82" i="38" s="1"/>
  <c r="AC38" i="24"/>
  <c r="AB96"/>
  <c r="X54" i="26"/>
  <c r="X11" s="1"/>
  <c r="W198" i="2" s="1"/>
  <c r="AG38" i="24"/>
  <c r="AG45" i="28" s="1"/>
  <c r="AG9" s="1"/>
  <c r="AF240" i="2" s="1"/>
  <c r="AF68" i="38" s="1"/>
  <c r="K96" i="24"/>
  <c r="K61" i="28" s="1"/>
  <c r="K26" s="1"/>
  <c r="J257" i="2" s="1"/>
  <c r="J82" i="38" s="1"/>
  <c r="G96" i="24"/>
  <c r="J38"/>
  <c r="V96"/>
  <c r="M54" i="26"/>
  <c r="M11" s="1"/>
  <c r="L198" i="2" s="1"/>
  <c r="L54" i="26"/>
  <c r="L11" s="1"/>
  <c r="K198" i="2" s="1"/>
  <c r="G43" i="13"/>
  <c r="X59" i="26"/>
  <c r="AB83"/>
  <c r="G59"/>
  <c r="G16" s="1"/>
  <c r="F203" i="2" s="1"/>
  <c r="J83" i="26"/>
  <c r="J36" s="1"/>
  <c r="I223" i="2" s="1"/>
  <c r="I78" i="26"/>
  <c r="I31" s="1"/>
  <c r="H218" i="2" s="1"/>
  <c r="R38" i="24"/>
  <c r="K38"/>
  <c r="K45" i="28" s="1"/>
  <c r="K9" s="1"/>
  <c r="J240" i="2" s="1"/>
  <c r="J68" i="38" s="1"/>
  <c r="Y96" i="24"/>
  <c r="Y61" i="28" s="1"/>
  <c r="Y26" s="1"/>
  <c r="X257" i="2" s="1"/>
  <c r="X82" i="38" s="1"/>
  <c r="W38" i="24"/>
  <c r="W45" i="28" s="1"/>
  <c r="W9" s="1"/>
  <c r="V240" i="2" s="1"/>
  <c r="V68" i="38" s="1"/>
  <c r="AC96" i="24"/>
  <c r="AC61" i="28" s="1"/>
  <c r="AC26" s="1"/>
  <c r="AB257" i="2" s="1"/>
  <c r="AB82" i="38" s="1"/>
  <c r="W54" i="26"/>
  <c r="W11" s="1"/>
  <c r="V198" i="2" s="1"/>
  <c r="N78" i="26"/>
  <c r="N31" s="1"/>
  <c r="M218" i="2" s="1"/>
  <c r="G83" i="26"/>
  <c r="E83"/>
  <c r="E36" s="1"/>
  <c r="D223" i="2" s="1"/>
  <c r="AF38" i="24"/>
  <c r="AF45" i="28" s="1"/>
  <c r="AF9" s="1"/>
  <c r="AE240" i="2" s="1"/>
  <c r="AE68" i="38" s="1"/>
  <c r="AD96" i="24"/>
  <c r="AD61" i="28" s="1"/>
  <c r="AD26" s="1"/>
  <c r="AC257" i="2" s="1"/>
  <c r="AC82" i="38" s="1"/>
  <c r="Q96" i="24"/>
  <c r="U96"/>
  <c r="U61" i="28" s="1"/>
  <c r="U26" s="1"/>
  <c r="T257" i="2" s="1"/>
  <c r="T82" i="38" s="1"/>
  <c r="Z54" i="26"/>
  <c r="Z11" s="1"/>
  <c r="Y198" i="2" s="1"/>
  <c r="Y54" i="26"/>
  <c r="Y11" s="1"/>
  <c r="X198" i="2" s="1"/>
  <c r="V54" i="26"/>
  <c r="V11" s="1"/>
  <c r="U198" i="2" s="1"/>
  <c r="U38" i="24"/>
  <c r="U45" i="28" s="1"/>
  <c r="U9" s="1"/>
  <c r="T240" i="2" s="1"/>
  <c r="T68" i="38" s="1"/>
  <c r="AA96" i="24"/>
  <c r="AA61" i="28" s="1"/>
  <c r="AA26" s="1"/>
  <c r="Z257" i="2" s="1"/>
  <c r="Z82" i="38" s="1"/>
  <c r="Z96" i="24"/>
  <c r="I96"/>
  <c r="L38"/>
  <c r="I25" i="14"/>
  <c r="J25" s="1"/>
  <c r="I26" i="13"/>
  <c r="H43"/>
  <c r="J40" i="31"/>
  <c r="AI65" i="28"/>
  <c r="AI30" s="1"/>
  <c r="AH261" i="2" s="1"/>
  <c r="AH86" i="38" s="1"/>
  <c r="AI45" i="28"/>
  <c r="AI9" s="1"/>
  <c r="AH240" i="2" s="1"/>
  <c r="AH68" i="38" s="1"/>
  <c r="C63" i="24"/>
  <c r="G89" i="22"/>
  <c r="G92"/>
  <c r="G47"/>
  <c r="G43"/>
  <c r="G42"/>
  <c r="G48"/>
  <c r="G96" i="21"/>
  <c r="F97"/>
  <c r="G50"/>
  <c r="G51"/>
  <c r="AG62" i="20"/>
  <c r="AG13" s="1"/>
  <c r="AF62"/>
  <c r="AF13" s="1"/>
  <c r="AH62"/>
  <c r="AH13" s="1"/>
  <c r="AE62"/>
  <c r="AE13" s="1"/>
  <c r="L64"/>
  <c r="L15" s="1"/>
  <c r="AE64"/>
  <c r="AE15" s="1"/>
  <c r="AF64"/>
  <c r="AF15" s="1"/>
  <c r="AH64"/>
  <c r="AH15" s="1"/>
  <c r="AG64"/>
  <c r="AG15" s="1"/>
  <c r="AB54"/>
  <c r="AB9" s="1"/>
  <c r="AA38" i="2" s="1"/>
  <c r="AF54" i="20"/>
  <c r="AF9" s="1"/>
  <c r="AE38" i="2" s="1"/>
  <c r="AE54" i="20"/>
  <c r="AE9" s="1"/>
  <c r="AD38" i="2" s="1"/>
  <c r="AI54" i="20"/>
  <c r="AI9" s="1"/>
  <c r="AH38" i="2" s="1"/>
  <c r="AH54" i="20"/>
  <c r="AH9" s="1"/>
  <c r="AG38" i="2" s="1"/>
  <c r="AG54" i="20"/>
  <c r="AG9" s="1"/>
  <c r="AF38" i="2" s="1"/>
  <c r="AF63" i="20"/>
  <c r="AF14" s="1"/>
  <c r="AE63"/>
  <c r="AE14" s="1"/>
  <c r="AH63"/>
  <c r="AH14" s="1"/>
  <c r="AG63"/>
  <c r="AG14" s="1"/>
  <c r="AG100"/>
  <c r="AG31" s="1"/>
  <c r="AH100"/>
  <c r="AH31" s="1"/>
  <c r="AF100"/>
  <c r="AF31" s="1"/>
  <c r="AE100"/>
  <c r="AE31" s="1"/>
  <c r="AI100"/>
  <c r="AI31" s="1"/>
  <c r="H54"/>
  <c r="H9" s="1"/>
  <c r="G38" i="2" s="1"/>
  <c r="AF101" i="20"/>
  <c r="AF32" s="1"/>
  <c r="AE101"/>
  <c r="AE32" s="1"/>
  <c r="AI101"/>
  <c r="AI32" s="1"/>
  <c r="AH101"/>
  <c r="AH32" s="1"/>
  <c r="AG101"/>
  <c r="AG32" s="1"/>
  <c r="AE55"/>
  <c r="AE10" s="1"/>
  <c r="AD39" i="2" s="1"/>
  <c r="AI55" i="20"/>
  <c r="AI10" s="1"/>
  <c r="AH39" i="2" s="1"/>
  <c r="AH55" i="20"/>
  <c r="AH10" s="1"/>
  <c r="AG39" i="2" s="1"/>
  <c r="AF55" i="20"/>
  <c r="AF10" s="1"/>
  <c r="AE39" i="2" s="1"/>
  <c r="AG55" i="20"/>
  <c r="AG10" s="1"/>
  <c r="AF39" i="2" s="1"/>
  <c r="AC56" i="20"/>
  <c r="AC11" s="1"/>
  <c r="AB40" i="2" s="1"/>
  <c r="AH56" i="20"/>
  <c r="AH11" s="1"/>
  <c r="AG40" i="2" s="1"/>
  <c r="AE56" i="20"/>
  <c r="AE11" s="1"/>
  <c r="AD40" i="2" s="1"/>
  <c r="AG56" i="20"/>
  <c r="AG11" s="1"/>
  <c r="AF40" i="2" s="1"/>
  <c r="AF56" i="20"/>
  <c r="AF11" s="1"/>
  <c r="AE40" i="2" s="1"/>
  <c r="AI56" i="20"/>
  <c r="AI11" s="1"/>
  <c r="AH40" i="2" s="1"/>
  <c r="AH99" i="20"/>
  <c r="AH30" s="1"/>
  <c r="AG99"/>
  <c r="AG30" s="1"/>
  <c r="AF99"/>
  <c r="AF30" s="1"/>
  <c r="AE99"/>
  <c r="AE30" s="1"/>
  <c r="AI99"/>
  <c r="AI30" s="1"/>
  <c r="X54"/>
  <c r="X9" s="1"/>
  <c r="W38" i="2" s="1"/>
  <c r="S54" i="20"/>
  <c r="S9" s="1"/>
  <c r="R38" i="2" s="1"/>
  <c r="Z54" i="20"/>
  <c r="Z9" s="1"/>
  <c r="Y38" i="2" s="1"/>
  <c r="Q54" i="20"/>
  <c r="Q9" s="1"/>
  <c r="P38" i="2" s="1"/>
  <c r="U54" i="20"/>
  <c r="U9" s="1"/>
  <c r="T38" i="2" s="1"/>
  <c r="R54" i="20"/>
  <c r="R9" s="1"/>
  <c r="Q38" i="2" s="1"/>
  <c r="V54" i="20"/>
  <c r="V9" s="1"/>
  <c r="U38" i="2" s="1"/>
  <c r="N54" i="20"/>
  <c r="N9" s="1"/>
  <c r="M38" i="2" s="1"/>
  <c r="J54" i="20"/>
  <c r="J9" s="1"/>
  <c r="I38" i="2" s="1"/>
  <c r="M54" i="20"/>
  <c r="M9" s="1"/>
  <c r="L38" i="2" s="1"/>
  <c r="T54" i="20"/>
  <c r="T9" s="1"/>
  <c r="S38" i="2" s="1"/>
  <c r="I54" i="20"/>
  <c r="I9" s="1"/>
  <c r="H38" i="2" s="1"/>
  <c r="AC54" i="20"/>
  <c r="AC9" s="1"/>
  <c r="AB38" i="2" s="1"/>
  <c r="O54" i="20"/>
  <c r="O9" s="1"/>
  <c r="N38" i="2" s="1"/>
  <c r="AA54" i="20"/>
  <c r="AA9" s="1"/>
  <c r="Z38" i="2" s="1"/>
  <c r="E54" i="20"/>
  <c r="E9" s="1"/>
  <c r="D38" i="2" s="1"/>
  <c r="AD54" i="20"/>
  <c r="AD9" s="1"/>
  <c r="AC38" i="2" s="1"/>
  <c r="G54" i="20"/>
  <c r="G9" s="1"/>
  <c r="F38" i="2" s="1"/>
  <c r="P54" i="20"/>
  <c r="P9" s="1"/>
  <c r="O38" i="2" s="1"/>
  <c r="F54" i="20"/>
  <c r="F9" s="1"/>
  <c r="E38" i="2" s="1"/>
  <c r="K54" i="20"/>
  <c r="K9" s="1"/>
  <c r="J38" i="2" s="1"/>
  <c r="Y54" i="20"/>
  <c r="Y9" s="1"/>
  <c r="X38" i="2" s="1"/>
  <c r="W54" i="20"/>
  <c r="W9" s="1"/>
  <c r="V38" i="2" s="1"/>
  <c r="L54" i="20"/>
  <c r="L9" s="1"/>
  <c r="K38" i="2" s="1"/>
  <c r="AB56" i="20"/>
  <c r="AB11" s="1"/>
  <c r="AA40" i="2" s="1"/>
  <c r="Q64" i="20"/>
  <c r="Q15" s="1"/>
  <c r="AA64"/>
  <c r="AA15" s="1"/>
  <c r="AD64"/>
  <c r="AD15" s="1"/>
  <c r="Y56"/>
  <c r="Y11" s="1"/>
  <c r="X40" i="2" s="1"/>
  <c r="AD56" i="20"/>
  <c r="AD11" s="1"/>
  <c r="AC40" i="2" s="1"/>
  <c r="R64" i="20"/>
  <c r="R15" s="1"/>
  <c r="N64"/>
  <c r="N15" s="1"/>
  <c r="K64"/>
  <c r="K15" s="1"/>
  <c r="X56"/>
  <c r="X11" s="1"/>
  <c r="W40" i="2" s="1"/>
  <c r="W56" i="20"/>
  <c r="W11" s="1"/>
  <c r="V40" i="2" s="1"/>
  <c r="L56" i="20"/>
  <c r="L11" s="1"/>
  <c r="K40" i="2" s="1"/>
  <c r="N56" i="20"/>
  <c r="N11" s="1"/>
  <c r="M40" i="2" s="1"/>
  <c r="Z56" i="20"/>
  <c r="Z11" s="1"/>
  <c r="Y40" i="2" s="1"/>
  <c r="G56" i="20"/>
  <c r="G11" s="1"/>
  <c r="F40" i="2" s="1"/>
  <c r="Q56" i="20"/>
  <c r="Q11" s="1"/>
  <c r="P40" i="2" s="1"/>
  <c r="H56" i="20"/>
  <c r="H11" s="1"/>
  <c r="G40" i="2" s="1"/>
  <c r="J56" i="20"/>
  <c r="J11" s="1"/>
  <c r="I40" i="2" s="1"/>
  <c r="AA56" i="20"/>
  <c r="AA11" s="1"/>
  <c r="Z40" i="2" s="1"/>
  <c r="S56" i="20"/>
  <c r="S11" s="1"/>
  <c r="R40" i="2" s="1"/>
  <c r="V64" i="20"/>
  <c r="V15" s="1"/>
  <c r="M64"/>
  <c r="M15" s="1"/>
  <c r="W64"/>
  <c r="W15" s="1"/>
  <c r="I64"/>
  <c r="I15" s="1"/>
  <c r="AB64"/>
  <c r="AB15" s="1"/>
  <c r="X64"/>
  <c r="X15" s="1"/>
  <c r="P64"/>
  <c r="P15" s="1"/>
  <c r="H64"/>
  <c r="H15" s="1"/>
  <c r="S64"/>
  <c r="S15" s="1"/>
  <c r="Y64"/>
  <c r="Y15" s="1"/>
  <c r="T56"/>
  <c r="T11" s="1"/>
  <c r="S40" i="2" s="1"/>
  <c r="F56" i="20"/>
  <c r="F11" s="1"/>
  <c r="E40" i="2" s="1"/>
  <c r="V56" i="20"/>
  <c r="V11" s="1"/>
  <c r="U40" i="2" s="1"/>
  <c r="K56" i="20"/>
  <c r="K11" s="1"/>
  <c r="J40" i="2" s="1"/>
  <c r="E56" i="20"/>
  <c r="E11" s="1"/>
  <c r="D40" i="2" s="1"/>
  <c r="U56" i="20"/>
  <c r="U11" s="1"/>
  <c r="T40" i="2" s="1"/>
  <c r="T64" i="20"/>
  <c r="T15" s="1"/>
  <c r="G64"/>
  <c r="G15" s="1"/>
  <c r="AC64"/>
  <c r="AC15" s="1"/>
  <c r="F64"/>
  <c r="F15" s="1"/>
  <c r="J64"/>
  <c r="J15" s="1"/>
  <c r="Z64"/>
  <c r="Z15" s="1"/>
  <c r="O64"/>
  <c r="O15" s="1"/>
  <c r="U64"/>
  <c r="U15" s="1"/>
  <c r="I56"/>
  <c r="I11" s="1"/>
  <c r="H40" i="2" s="1"/>
  <c r="P56" i="20"/>
  <c r="P11" s="1"/>
  <c r="O40" i="2" s="1"/>
  <c r="R56" i="20"/>
  <c r="R11" s="1"/>
  <c r="Q40" i="2" s="1"/>
  <c r="M56" i="20"/>
  <c r="M11" s="1"/>
  <c r="L40" i="2" s="1"/>
  <c r="O56" i="20"/>
  <c r="O11" s="1"/>
  <c r="N40" i="2" s="1"/>
  <c r="AB55" i="20"/>
  <c r="AB10" s="1"/>
  <c r="AA39" i="2" s="1"/>
  <c r="X55" i="20"/>
  <c r="X10" s="1"/>
  <c r="W39" i="2" s="1"/>
  <c r="T55" i="20"/>
  <c r="T10" s="1"/>
  <c r="S39" i="2" s="1"/>
  <c r="AD55" i="20"/>
  <c r="AD10" s="1"/>
  <c r="AC39" i="2" s="1"/>
  <c r="Z55" i="20"/>
  <c r="Z10" s="1"/>
  <c r="Y39" i="2" s="1"/>
  <c r="V55" i="20"/>
  <c r="V10" s="1"/>
  <c r="U39" i="2" s="1"/>
  <c r="R55" i="20"/>
  <c r="R10" s="1"/>
  <c r="Q39" i="2" s="1"/>
  <c r="N55" i="20"/>
  <c r="N10" s="1"/>
  <c r="M39" i="2" s="1"/>
  <c r="J55" i="20"/>
  <c r="J10" s="1"/>
  <c r="I39" i="2" s="1"/>
  <c r="F55" i="20"/>
  <c r="F10" s="1"/>
  <c r="E39" i="2" s="1"/>
  <c r="AC55" i="20"/>
  <c r="AC10" s="1"/>
  <c r="AB39" i="2" s="1"/>
  <c r="U55" i="20"/>
  <c r="U10" s="1"/>
  <c r="T39" i="2" s="1"/>
  <c r="O55" i="20"/>
  <c r="O10" s="1"/>
  <c r="N39" i="2" s="1"/>
  <c r="I55" i="20"/>
  <c r="I10" s="1"/>
  <c r="H39" i="2" s="1"/>
  <c r="Y55" i="20"/>
  <c r="Y10" s="1"/>
  <c r="X39" i="2" s="1"/>
  <c r="L55" i="20"/>
  <c r="L10" s="1"/>
  <c r="K39" i="2" s="1"/>
  <c r="W55" i="20"/>
  <c r="W10" s="1"/>
  <c r="V39" i="2" s="1"/>
  <c r="P55" i="20"/>
  <c r="P10" s="1"/>
  <c r="O39" i="2" s="1"/>
  <c r="K55" i="20"/>
  <c r="K10" s="1"/>
  <c r="J39" i="2" s="1"/>
  <c r="E55" i="20"/>
  <c r="E10" s="1"/>
  <c r="D39" i="2" s="1"/>
  <c r="Q55" i="20"/>
  <c r="Q10" s="1"/>
  <c r="P39" i="2" s="1"/>
  <c r="G55" i="20"/>
  <c r="G10" s="1"/>
  <c r="F39" i="2" s="1"/>
  <c r="AA55" i="20"/>
  <c r="AA10" s="1"/>
  <c r="Z39" i="2" s="1"/>
  <c r="H55" i="20"/>
  <c r="H10" s="1"/>
  <c r="G39" i="2" s="1"/>
  <c r="M55" i="20"/>
  <c r="M10" s="1"/>
  <c r="L39" i="2" s="1"/>
  <c r="S55" i="20"/>
  <c r="S10" s="1"/>
  <c r="R39" i="2" s="1"/>
  <c r="AD62" i="20"/>
  <c r="AD13" s="1"/>
  <c r="Z62"/>
  <c r="Z13" s="1"/>
  <c r="V62"/>
  <c r="V13" s="1"/>
  <c r="R62"/>
  <c r="R13" s="1"/>
  <c r="N62"/>
  <c r="N13" s="1"/>
  <c r="J62"/>
  <c r="J13" s="1"/>
  <c r="F62"/>
  <c r="F13" s="1"/>
  <c r="AB62"/>
  <c r="AB13" s="1"/>
  <c r="X62"/>
  <c r="X13" s="1"/>
  <c r="T62"/>
  <c r="T13" s="1"/>
  <c r="P62"/>
  <c r="P13" s="1"/>
  <c r="L62"/>
  <c r="L13" s="1"/>
  <c r="H62"/>
  <c r="H13" s="1"/>
  <c r="Y62"/>
  <c r="Y13" s="1"/>
  <c r="Q62"/>
  <c r="Q13" s="1"/>
  <c r="I62"/>
  <c r="I13" s="1"/>
  <c r="AC62"/>
  <c r="AC13" s="1"/>
  <c r="M62"/>
  <c r="M13" s="1"/>
  <c r="AA62"/>
  <c r="AA13" s="1"/>
  <c r="S62"/>
  <c r="S13" s="1"/>
  <c r="K62"/>
  <c r="K13" s="1"/>
  <c r="U62"/>
  <c r="U13" s="1"/>
  <c r="W62"/>
  <c r="W13" s="1"/>
  <c r="G62"/>
  <c r="G13" s="1"/>
  <c r="O62"/>
  <c r="O13" s="1"/>
  <c r="AD99"/>
  <c r="AD30" s="1"/>
  <c r="Z99"/>
  <c r="Z30" s="1"/>
  <c r="V99"/>
  <c r="V30" s="1"/>
  <c r="R99"/>
  <c r="R30" s="1"/>
  <c r="N99"/>
  <c r="N30" s="1"/>
  <c r="J99"/>
  <c r="J30" s="1"/>
  <c r="AB99"/>
  <c r="AB30" s="1"/>
  <c r="X99"/>
  <c r="X30" s="1"/>
  <c r="T99"/>
  <c r="T30" s="1"/>
  <c r="P99"/>
  <c r="P30" s="1"/>
  <c r="L99"/>
  <c r="L30" s="1"/>
  <c r="H99"/>
  <c r="H30" s="1"/>
  <c r="Y99"/>
  <c r="Y30" s="1"/>
  <c r="Q99"/>
  <c r="Q30" s="1"/>
  <c r="I99"/>
  <c r="I30" s="1"/>
  <c r="AC99"/>
  <c r="AC30" s="1"/>
  <c r="U99"/>
  <c r="U30" s="1"/>
  <c r="M99"/>
  <c r="M30" s="1"/>
  <c r="E99"/>
  <c r="E30" s="1"/>
  <c r="O99"/>
  <c r="O30" s="1"/>
  <c r="G99"/>
  <c r="G30" s="1"/>
  <c r="S99"/>
  <c r="S30" s="1"/>
  <c r="W99"/>
  <c r="W30" s="1"/>
  <c r="K99"/>
  <c r="K30" s="1"/>
  <c r="AA99"/>
  <c r="AA30" s="1"/>
  <c r="AD101"/>
  <c r="AD32" s="1"/>
  <c r="Z101"/>
  <c r="Z32" s="1"/>
  <c r="V101"/>
  <c r="V32" s="1"/>
  <c r="R101"/>
  <c r="R32" s="1"/>
  <c r="N101"/>
  <c r="N32" s="1"/>
  <c r="J101"/>
  <c r="J32" s="1"/>
  <c r="AB101"/>
  <c r="AB32" s="1"/>
  <c r="X101"/>
  <c r="X32" s="1"/>
  <c r="T101"/>
  <c r="T32" s="1"/>
  <c r="P101"/>
  <c r="P32" s="1"/>
  <c r="L101"/>
  <c r="L32" s="1"/>
  <c r="H101"/>
  <c r="H32" s="1"/>
  <c r="AC101"/>
  <c r="AC32" s="1"/>
  <c r="U101"/>
  <c r="U32" s="1"/>
  <c r="M101"/>
  <c r="M32" s="1"/>
  <c r="E101"/>
  <c r="E32" s="1"/>
  <c r="Y101"/>
  <c r="Y32" s="1"/>
  <c r="Q101"/>
  <c r="Q32" s="1"/>
  <c r="I101"/>
  <c r="I32" s="1"/>
  <c r="S101"/>
  <c r="S32" s="1"/>
  <c r="K101"/>
  <c r="K32" s="1"/>
  <c r="W101"/>
  <c r="W32" s="1"/>
  <c r="G101"/>
  <c r="G32" s="1"/>
  <c r="AA101"/>
  <c r="AA32" s="1"/>
  <c r="O101"/>
  <c r="O32" s="1"/>
  <c r="AB63"/>
  <c r="AB14" s="1"/>
  <c r="X63"/>
  <c r="X14" s="1"/>
  <c r="T63"/>
  <c r="T14" s="1"/>
  <c r="P63"/>
  <c r="P14" s="1"/>
  <c r="L63"/>
  <c r="L14" s="1"/>
  <c r="H63"/>
  <c r="H14" s="1"/>
  <c r="AD63"/>
  <c r="AD14" s="1"/>
  <c r="Z63"/>
  <c r="Z14" s="1"/>
  <c r="V63"/>
  <c r="V14" s="1"/>
  <c r="R63"/>
  <c r="R14" s="1"/>
  <c r="N63"/>
  <c r="N14" s="1"/>
  <c r="J63"/>
  <c r="J14" s="1"/>
  <c r="F63"/>
  <c r="F14" s="1"/>
  <c r="AA63"/>
  <c r="AA14" s="1"/>
  <c r="S63"/>
  <c r="S14" s="1"/>
  <c r="K63"/>
  <c r="K14" s="1"/>
  <c r="O63"/>
  <c r="O14" s="1"/>
  <c r="AC63"/>
  <c r="AC14" s="1"/>
  <c r="U63"/>
  <c r="U14" s="1"/>
  <c r="M63"/>
  <c r="M14" s="1"/>
  <c r="W63"/>
  <c r="W14" s="1"/>
  <c r="G63"/>
  <c r="G14" s="1"/>
  <c r="Y63"/>
  <c r="Y14" s="1"/>
  <c r="I63"/>
  <c r="I14" s="1"/>
  <c r="Q63"/>
  <c r="Q14" s="1"/>
  <c r="AB100"/>
  <c r="AB31" s="1"/>
  <c r="X100"/>
  <c r="X31" s="1"/>
  <c r="T100"/>
  <c r="T31" s="1"/>
  <c r="P100"/>
  <c r="P31" s="1"/>
  <c r="L100"/>
  <c r="L31" s="1"/>
  <c r="H100"/>
  <c r="H31" s="1"/>
  <c r="AD100"/>
  <c r="AD31" s="1"/>
  <c r="Z100"/>
  <c r="Z31" s="1"/>
  <c r="V100"/>
  <c r="V31" s="1"/>
  <c r="R100"/>
  <c r="R31" s="1"/>
  <c r="N100"/>
  <c r="N31" s="1"/>
  <c r="J100"/>
  <c r="J31" s="1"/>
  <c r="AA100"/>
  <c r="AA31" s="1"/>
  <c r="S100"/>
  <c r="S31" s="1"/>
  <c r="K100"/>
  <c r="K31" s="1"/>
  <c r="W100"/>
  <c r="W31" s="1"/>
  <c r="O100"/>
  <c r="O31" s="1"/>
  <c r="G100"/>
  <c r="G31" s="1"/>
  <c r="Q100"/>
  <c r="Q31" s="1"/>
  <c r="I100"/>
  <c r="I31" s="1"/>
  <c r="U100"/>
  <c r="U31" s="1"/>
  <c r="E100"/>
  <c r="E31" s="1"/>
  <c r="Y100"/>
  <c r="Y31" s="1"/>
  <c r="M100"/>
  <c r="M31" s="1"/>
  <c r="AC100"/>
  <c r="AC31" s="1"/>
  <c r="G56" i="1"/>
  <c r="AH41" i="26" l="1"/>
  <c r="AG228" i="2" s="1"/>
  <c r="AH67" i="28"/>
  <c r="AH32" s="1"/>
  <c r="AG263" i="2" s="1"/>
  <c r="AG88" i="38" s="1"/>
  <c r="I68" i="28"/>
  <c r="I33" s="1"/>
  <c r="H264" i="2" s="1"/>
  <c r="H89" i="38" s="1"/>
  <c r="I42" i="26"/>
  <c r="H229" i="2" s="1"/>
  <c r="J68" i="28"/>
  <c r="J33" s="1"/>
  <c r="I264" i="2" s="1"/>
  <c r="I89" i="38" s="1"/>
  <c r="J42" i="26"/>
  <c r="I229" i="2" s="1"/>
  <c r="G42" i="26"/>
  <c r="F229" i="2" s="1"/>
  <c r="G68" i="28"/>
  <c r="G33" s="1"/>
  <c r="F264" i="2" s="1"/>
  <c r="F89" i="38" s="1"/>
  <c r="F68" i="28"/>
  <c r="F33" s="1"/>
  <c r="E264" i="2" s="1"/>
  <c r="E89" i="38" s="1"/>
  <c r="F42" i="26"/>
  <c r="E229" i="2" s="1"/>
  <c r="J41" i="26"/>
  <c r="I228" i="2" s="1"/>
  <c r="J67" i="28"/>
  <c r="J32" s="1"/>
  <c r="I263" i="2" s="1"/>
  <c r="I88" i="38" s="1"/>
  <c r="H67" i="28"/>
  <c r="H32" s="1"/>
  <c r="G263" i="2" s="1"/>
  <c r="G88" i="38" s="1"/>
  <c r="H41" i="26"/>
  <c r="G228" i="2" s="1"/>
  <c r="E42" i="26"/>
  <c r="D229" i="2" s="1"/>
  <c r="E68" i="28"/>
  <c r="E33" s="1"/>
  <c r="D264" i="2" s="1"/>
  <c r="D89" i="38" s="1"/>
  <c r="AH68" i="28"/>
  <c r="AH33" s="1"/>
  <c r="AG264" i="2" s="1"/>
  <c r="AG89" i="38" s="1"/>
  <c r="AH42" i="26"/>
  <c r="AG229" i="2" s="1"/>
  <c r="AE67" i="28"/>
  <c r="AE32" s="1"/>
  <c r="AD263" i="2" s="1"/>
  <c r="AD88" i="38" s="1"/>
  <c r="AE41" i="26"/>
  <c r="AD228" i="2" s="1"/>
  <c r="AE42" i="26"/>
  <c r="AD229" i="2" s="1"/>
  <c r="AE68" i="28"/>
  <c r="AE33" s="1"/>
  <c r="AD264" i="2" s="1"/>
  <c r="AD89" i="38" s="1"/>
  <c r="AB49" i="28"/>
  <c r="AB13" s="1"/>
  <c r="AA244" i="2" s="1"/>
  <c r="AA72" i="38" s="1"/>
  <c r="AI67" i="28"/>
  <c r="AI32" s="1"/>
  <c r="AH263" i="2" s="1"/>
  <c r="AH88" i="38" s="1"/>
  <c r="AI41" i="26"/>
  <c r="AH228" i="2" s="1"/>
  <c r="AI42" i="26"/>
  <c r="AH229" i="2" s="1"/>
  <c r="AI68" i="28"/>
  <c r="AI33" s="1"/>
  <c r="AH264" i="2" s="1"/>
  <c r="AH89" i="38" s="1"/>
  <c r="AG68" i="28"/>
  <c r="AG33" s="1"/>
  <c r="AF264" i="2" s="1"/>
  <c r="AF89" i="38" s="1"/>
  <c r="AG42" i="26"/>
  <c r="AF229" i="2" s="1"/>
  <c r="AF42" i="26"/>
  <c r="AE229" i="2" s="1"/>
  <c r="AF68" i="28"/>
  <c r="AF33" s="1"/>
  <c r="AE264" i="2" s="1"/>
  <c r="AE89" i="38" s="1"/>
  <c r="H42" i="26"/>
  <c r="G229" i="2" s="1"/>
  <c r="H68" i="28"/>
  <c r="H33" s="1"/>
  <c r="G264" i="2" s="1"/>
  <c r="G89" i="38" s="1"/>
  <c r="AG41" i="26"/>
  <c r="AF228" i="2" s="1"/>
  <c r="AG67" i="28"/>
  <c r="AG32" s="1"/>
  <c r="AF263" i="2" s="1"/>
  <c r="AF88" i="38" s="1"/>
  <c r="G67" i="28"/>
  <c r="G32" s="1"/>
  <c r="F263" i="2" s="1"/>
  <c r="F88" i="38" s="1"/>
  <c r="G41" i="26"/>
  <c r="F228" i="2" s="1"/>
  <c r="F41" i="26"/>
  <c r="E228" i="2" s="1"/>
  <c r="F67" i="28"/>
  <c r="F32" s="1"/>
  <c r="E263" i="2" s="1"/>
  <c r="E88" i="38" s="1"/>
  <c r="I41" i="26"/>
  <c r="H228" i="2" s="1"/>
  <c r="I67" i="28"/>
  <c r="I32" s="1"/>
  <c r="H263" i="2" s="1"/>
  <c r="H88" i="38" s="1"/>
  <c r="AF67" i="28"/>
  <c r="AF32" s="1"/>
  <c r="AE263" i="2" s="1"/>
  <c r="AE88" i="38" s="1"/>
  <c r="AF41" i="26"/>
  <c r="AE228" i="2" s="1"/>
  <c r="AE49" i="28"/>
  <c r="AE13" s="1"/>
  <c r="AD244" i="2" s="1"/>
  <c r="AD72" i="38" s="1"/>
  <c r="AC49" i="28"/>
  <c r="AC13" s="1"/>
  <c r="AB244" i="2" s="1"/>
  <c r="AB72" i="38" s="1"/>
  <c r="V65" i="28"/>
  <c r="V30" s="1"/>
  <c r="U261" i="2" s="1"/>
  <c r="U86" i="38" s="1"/>
  <c r="U65" i="28"/>
  <c r="U30" s="1"/>
  <c r="T261" i="2" s="1"/>
  <c r="T86" i="38" s="1"/>
  <c r="L65" i="28"/>
  <c r="L30" s="1"/>
  <c r="K261" i="2" s="1"/>
  <c r="K86" i="38" s="1"/>
  <c r="N49" i="28"/>
  <c r="N13" s="1"/>
  <c r="M244" i="2" s="1"/>
  <c r="M72" i="38" s="1"/>
  <c r="AH49" i="28"/>
  <c r="AH13" s="1"/>
  <c r="AG244" i="2" s="1"/>
  <c r="AG72" i="38" s="1"/>
  <c r="N65" i="28"/>
  <c r="N30" s="1"/>
  <c r="M261" i="2" s="1"/>
  <c r="M86" i="38" s="1"/>
  <c r="O65" i="28"/>
  <c r="O30" s="1"/>
  <c r="N261" i="2" s="1"/>
  <c r="N86" i="38" s="1"/>
  <c r="Y49" i="28"/>
  <c r="Y13" s="1"/>
  <c r="X244" i="2" s="1"/>
  <c r="X72" i="38" s="1"/>
  <c r="Z65" i="28"/>
  <c r="Z30" s="1"/>
  <c r="Y261" i="2" s="1"/>
  <c r="Y86" i="38" s="1"/>
  <c r="AG49" i="28"/>
  <c r="AG13" s="1"/>
  <c r="AF244" i="2" s="1"/>
  <c r="AF72" i="38" s="1"/>
  <c r="K49" i="28"/>
  <c r="K13" s="1"/>
  <c r="J244" i="2" s="1"/>
  <c r="J72" i="38" s="1"/>
  <c r="W65" i="28"/>
  <c r="W30" s="1"/>
  <c r="V261" i="2" s="1"/>
  <c r="V86" i="38" s="1"/>
  <c r="I65" i="28"/>
  <c r="I30" s="1"/>
  <c r="H261" i="2" s="1"/>
  <c r="H86" i="38" s="1"/>
  <c r="W49" i="28"/>
  <c r="W13" s="1"/>
  <c r="V244" i="2" s="1"/>
  <c r="V72" i="38" s="1"/>
  <c r="J49" i="28"/>
  <c r="J13" s="1"/>
  <c r="I244" i="2" s="1"/>
  <c r="I72" i="38" s="1"/>
  <c r="AF49" i="28"/>
  <c r="AF13" s="1"/>
  <c r="AE244" i="2" s="1"/>
  <c r="AE72" i="38" s="1"/>
  <c r="S49" i="28"/>
  <c r="S13" s="1"/>
  <c r="R244" i="2" s="1"/>
  <c r="R72" i="38" s="1"/>
  <c r="T49" i="28"/>
  <c r="T13" s="1"/>
  <c r="S244" i="2" s="1"/>
  <c r="S72" i="38" s="1"/>
  <c r="AB65" i="28"/>
  <c r="AB30" s="1"/>
  <c r="AA261" i="2" s="1"/>
  <c r="AA86" i="38" s="1"/>
  <c r="AB36" i="26"/>
  <c r="AA223" i="2" s="1"/>
  <c r="AH65" i="28"/>
  <c r="AH30" s="1"/>
  <c r="AG261" i="2" s="1"/>
  <c r="AG86" i="38" s="1"/>
  <c r="AH36" i="26"/>
  <c r="AG223" i="2" s="1"/>
  <c r="R49" i="28"/>
  <c r="R13" s="1"/>
  <c r="Q244" i="2" s="1"/>
  <c r="Q72" i="38" s="1"/>
  <c r="R16" i="26"/>
  <c r="Q203" i="2" s="1"/>
  <c r="R65" i="28"/>
  <c r="R30" s="1"/>
  <c r="Q261" i="2" s="1"/>
  <c r="Q86" i="38" s="1"/>
  <c r="R36" i="26"/>
  <c r="Q223" i="2" s="1"/>
  <c r="AG65" i="28"/>
  <c r="AG30" s="1"/>
  <c r="AF261" i="2" s="1"/>
  <c r="AF86" i="38" s="1"/>
  <c r="AG36" i="26"/>
  <c r="AF223" i="2" s="1"/>
  <c r="Q49" i="28"/>
  <c r="Q13" s="1"/>
  <c r="P244" i="2" s="1"/>
  <c r="P72" i="38" s="1"/>
  <c r="L49" i="28"/>
  <c r="L13" s="1"/>
  <c r="K244" i="2" s="1"/>
  <c r="K72" i="38" s="1"/>
  <c r="AE65" i="28"/>
  <c r="AE30" s="1"/>
  <c r="AD261" i="2" s="1"/>
  <c r="AD86" i="38" s="1"/>
  <c r="AD49" i="28"/>
  <c r="AD13" s="1"/>
  <c r="AC244" i="2" s="1"/>
  <c r="AC72" i="38" s="1"/>
  <c r="AD65" i="28"/>
  <c r="AD30" s="1"/>
  <c r="AC261" i="2" s="1"/>
  <c r="AC86" i="38" s="1"/>
  <c r="K65" i="28"/>
  <c r="K30" s="1"/>
  <c r="J261" i="2" s="1"/>
  <c r="J86" i="38" s="1"/>
  <c r="V49" i="28"/>
  <c r="V13" s="1"/>
  <c r="U244" i="2" s="1"/>
  <c r="U72" i="38" s="1"/>
  <c r="P49" i="28"/>
  <c r="P13" s="1"/>
  <c r="O244" i="2" s="1"/>
  <c r="O72" i="38" s="1"/>
  <c r="O49" i="28"/>
  <c r="O13" s="1"/>
  <c r="N244" i="2" s="1"/>
  <c r="N72" i="38" s="1"/>
  <c r="X65" i="28"/>
  <c r="X30" s="1"/>
  <c r="W261" i="2" s="1"/>
  <c r="W86" i="38" s="1"/>
  <c r="AC65" i="28"/>
  <c r="AC30" s="1"/>
  <c r="AB261" i="2" s="1"/>
  <c r="AB86" i="38" s="1"/>
  <c r="H49" i="28"/>
  <c r="H13" s="1"/>
  <c r="G244" i="2" s="1"/>
  <c r="G72" i="38" s="1"/>
  <c r="H16" i="26"/>
  <c r="G203" i="2" s="1"/>
  <c r="Y65" i="28"/>
  <c r="Y30" s="1"/>
  <c r="X261" i="2" s="1"/>
  <c r="X86" i="38" s="1"/>
  <c r="Y36" i="26"/>
  <c r="X223" i="2" s="1"/>
  <c r="G65" i="28"/>
  <c r="G30" s="1"/>
  <c r="F261" i="2" s="1"/>
  <c r="F86" i="38" s="1"/>
  <c r="G36" i="26"/>
  <c r="F223" i="2" s="1"/>
  <c r="X49" i="28"/>
  <c r="X13" s="1"/>
  <c r="W244" i="2" s="1"/>
  <c r="W72" i="38" s="1"/>
  <c r="X16" i="26"/>
  <c r="W203" i="2" s="1"/>
  <c r="S65" i="28"/>
  <c r="S30" s="1"/>
  <c r="R261" i="2" s="1"/>
  <c r="R86" i="38" s="1"/>
  <c r="S36" i="26"/>
  <c r="R223" i="2" s="1"/>
  <c r="U49" i="28"/>
  <c r="U13" s="1"/>
  <c r="T244" i="2" s="1"/>
  <c r="T72" i="38" s="1"/>
  <c r="U16" i="26"/>
  <c r="T203" i="2" s="1"/>
  <c r="H65" i="28"/>
  <c r="H30" s="1"/>
  <c r="G261" i="2" s="1"/>
  <c r="G86" i="38" s="1"/>
  <c r="H36" i="26"/>
  <c r="G223" i="2" s="1"/>
  <c r="M65" i="28"/>
  <c r="M30" s="1"/>
  <c r="L261" i="2" s="1"/>
  <c r="L86" i="38" s="1"/>
  <c r="AA65" i="28"/>
  <c r="AA30" s="1"/>
  <c r="Z261" i="2" s="1"/>
  <c r="Z86" i="38" s="1"/>
  <c r="T65" i="28"/>
  <c r="T30" s="1"/>
  <c r="S261" i="2" s="1"/>
  <c r="S86" i="38" s="1"/>
  <c r="M49" i="28"/>
  <c r="M13" s="1"/>
  <c r="L244" i="2" s="1"/>
  <c r="L72" i="38" s="1"/>
  <c r="I49" i="28"/>
  <c r="I13" s="1"/>
  <c r="H244" i="2" s="1"/>
  <c r="H72" i="38" s="1"/>
  <c r="AF65" i="28"/>
  <c r="AF30" s="1"/>
  <c r="AE261" i="2" s="1"/>
  <c r="AE86" i="38" s="1"/>
  <c r="Z49" i="28"/>
  <c r="Z13" s="1"/>
  <c r="Y244" i="2" s="1"/>
  <c r="Y72" i="38" s="1"/>
  <c r="AE11" i="24"/>
  <c r="AD178" i="2" s="1"/>
  <c r="V19" i="24"/>
  <c r="U186" i="2" s="1"/>
  <c r="I11" i="24"/>
  <c r="H178" i="2" s="1"/>
  <c r="U19" i="24"/>
  <c r="T186" i="2" s="1"/>
  <c r="R60"/>
  <c r="S35" i="20"/>
  <c r="R64" i="2" s="1"/>
  <c r="X43"/>
  <c r="Y18" i="20"/>
  <c r="X47" i="2" s="1"/>
  <c r="AD18" i="20"/>
  <c r="AC47" i="2" s="1"/>
  <c r="AC43"/>
  <c r="E36" i="20"/>
  <c r="D65" i="2" s="1"/>
  <c r="D61"/>
  <c r="Q61"/>
  <c r="R36" i="20"/>
  <c r="Q65" i="2" s="1"/>
  <c r="T59"/>
  <c r="U34" i="20"/>
  <c r="T63" i="2" s="1"/>
  <c r="AC59"/>
  <c r="AD34" i="20"/>
  <c r="AC63" i="2" s="1"/>
  <c r="T17" i="20"/>
  <c r="S46" i="2" s="1"/>
  <c r="S42"/>
  <c r="I44"/>
  <c r="J19" i="20"/>
  <c r="I48" i="2" s="1"/>
  <c r="AB19" i="20"/>
  <c r="AA48" i="2" s="1"/>
  <c r="AA44"/>
  <c r="AF59"/>
  <c r="AG34" i="20"/>
  <c r="AF63" i="2" s="1"/>
  <c r="AD61"/>
  <c r="AE36" i="20"/>
  <c r="AD65" i="2" s="1"/>
  <c r="P60"/>
  <c r="Q35" i="20"/>
  <c r="P64" i="2" s="1"/>
  <c r="AC60"/>
  <c r="AD35" i="20"/>
  <c r="AC64" i="2" s="1"/>
  <c r="K18" i="20"/>
  <c r="J47" i="2" s="1"/>
  <c r="J43"/>
  <c r="O43"/>
  <c r="P18" i="20"/>
  <c r="O47" i="2" s="1"/>
  <c r="J61"/>
  <c r="K36" i="20"/>
  <c r="J65" i="2" s="1"/>
  <c r="AB61"/>
  <c r="AC36" i="20"/>
  <c r="AB65" i="2" s="1"/>
  <c r="M61"/>
  <c r="N36" i="20"/>
  <c r="M65" i="2" s="1"/>
  <c r="AC61"/>
  <c r="AD36" i="20"/>
  <c r="AC65" i="2" s="1"/>
  <c r="R59"/>
  <c r="S34" i="20"/>
  <c r="R63" i="2" s="1"/>
  <c r="M34" i="20"/>
  <c r="L63" i="2" s="1"/>
  <c r="L59"/>
  <c r="P59"/>
  <c r="Q34" i="20"/>
  <c r="P63" i="2" s="1"/>
  <c r="O59"/>
  <c r="P34" i="20"/>
  <c r="O63" i="2" s="1"/>
  <c r="I59"/>
  <c r="J34" i="20"/>
  <c r="I63" i="2" s="1"/>
  <c r="Y59"/>
  <c r="Z34" i="20"/>
  <c r="Y63" i="2" s="1"/>
  <c r="V42"/>
  <c r="W17" i="20"/>
  <c r="V46" i="2" s="1"/>
  <c r="Z42"/>
  <c r="AA17" i="20"/>
  <c r="Z46" i="2" s="1"/>
  <c r="Q17" i="20"/>
  <c r="P46" i="2" s="1"/>
  <c r="P42"/>
  <c r="P17" i="20"/>
  <c r="O46" i="2" s="1"/>
  <c r="O42"/>
  <c r="E42"/>
  <c r="F17" i="20"/>
  <c r="E46" i="2" s="1"/>
  <c r="U42"/>
  <c r="V17" i="20"/>
  <c r="U46" i="2" s="1"/>
  <c r="Y44"/>
  <c r="Z19" i="20"/>
  <c r="Y48" i="2" s="1"/>
  <c r="F44"/>
  <c r="G19" i="20"/>
  <c r="F48" i="2" s="1"/>
  <c r="Y19" i="20"/>
  <c r="X48" i="2" s="1"/>
  <c r="X44"/>
  <c r="X19" i="20"/>
  <c r="W48" i="2" s="1"/>
  <c r="W44"/>
  <c r="M19" i="20"/>
  <c r="L48" i="2" s="1"/>
  <c r="L44"/>
  <c r="Q19" i="20"/>
  <c r="P48" i="2" s="1"/>
  <c r="P44"/>
  <c r="AE59"/>
  <c r="AF34" i="20"/>
  <c r="AE63" i="2" s="1"/>
  <c r="AH61"/>
  <c r="AI36" i="20"/>
  <c r="AH65" i="2" s="1"/>
  <c r="AH60"/>
  <c r="AI35" i="20"/>
  <c r="AH64" i="2" s="1"/>
  <c r="AF60"/>
  <c r="AG35" i="20"/>
  <c r="AF64" i="2" s="1"/>
  <c r="AE18" i="20"/>
  <c r="AD47" i="2" s="1"/>
  <c r="AD43"/>
  <c r="AG19" i="20"/>
  <c r="AF48" i="2" s="1"/>
  <c r="AF44"/>
  <c r="AD44"/>
  <c r="AE19" i="20"/>
  <c r="AD48" i="2" s="1"/>
  <c r="AG42"/>
  <c r="AH17" i="20"/>
  <c r="AG46" i="2" s="1"/>
  <c r="M184"/>
  <c r="N19" i="24"/>
  <c r="M186" i="2" s="1"/>
  <c r="K184"/>
  <c r="L19" i="24"/>
  <c r="K186" i="2" s="1"/>
  <c r="W184"/>
  <c r="X19" i="24"/>
  <c r="W186" i="2" s="1"/>
  <c r="Q60"/>
  <c r="R35" i="20"/>
  <c r="Q64" i="2" s="1"/>
  <c r="T43"/>
  <c r="U18" i="20"/>
  <c r="T47" i="2" s="1"/>
  <c r="N18" i="20"/>
  <c r="M47" i="2" s="1"/>
  <c r="M43"/>
  <c r="Z61"/>
  <c r="AA36" i="20"/>
  <c r="Z65" i="2" s="1"/>
  <c r="W61"/>
  <c r="X36" i="20"/>
  <c r="W65" i="2" s="1"/>
  <c r="F59"/>
  <c r="G34" i="20"/>
  <c r="F63" i="2" s="1"/>
  <c r="S59"/>
  <c r="T34" i="20"/>
  <c r="S63" i="2" s="1"/>
  <c r="U17" i="20"/>
  <c r="T46" i="2" s="1"/>
  <c r="T42"/>
  <c r="I42"/>
  <c r="J17" i="20"/>
  <c r="I46" i="2" s="1"/>
  <c r="T19" i="20"/>
  <c r="S48" i="2" s="1"/>
  <c r="S44"/>
  <c r="U44"/>
  <c r="V19" i="20"/>
  <c r="U48" i="2" s="1"/>
  <c r="AF43"/>
  <c r="AG18" i="20"/>
  <c r="AF47" i="2" s="1"/>
  <c r="L19" i="20"/>
  <c r="K48" i="2" s="1"/>
  <c r="K44"/>
  <c r="S184"/>
  <c r="T19" i="24"/>
  <c r="S186" i="2" s="1"/>
  <c r="J60"/>
  <c r="K35" i="20"/>
  <c r="J64" i="2" s="1"/>
  <c r="S60"/>
  <c r="T35" i="20"/>
  <c r="S64" i="2" s="1"/>
  <c r="L43"/>
  <c r="M18" i="20"/>
  <c r="L47" i="2" s="1"/>
  <c r="Z18" i="20"/>
  <c r="Y47" i="2" s="1"/>
  <c r="Y43"/>
  <c r="X61"/>
  <c r="Y36" i="20"/>
  <c r="X65" i="2" s="1"/>
  <c r="H60"/>
  <c r="I35" i="20"/>
  <c r="H64" i="2" s="1"/>
  <c r="Y60"/>
  <c r="Z35" i="20"/>
  <c r="Y64" i="2" s="1"/>
  <c r="O18" i="20"/>
  <c r="N47" i="2" s="1"/>
  <c r="N43"/>
  <c r="K43"/>
  <c r="L18" i="20"/>
  <c r="K47" i="2" s="1"/>
  <c r="Q36" i="20"/>
  <c r="P65" i="2" s="1"/>
  <c r="P61"/>
  <c r="Y61"/>
  <c r="Z36" i="20"/>
  <c r="Y65" i="2" s="1"/>
  <c r="H59"/>
  <c r="I34" i="20"/>
  <c r="H63" i="2" s="1"/>
  <c r="U59"/>
  <c r="V34" i="20"/>
  <c r="U63" i="2" s="1"/>
  <c r="R42"/>
  <c r="S17" i="20"/>
  <c r="R46" i="2" s="1"/>
  <c r="AB17" i="20"/>
  <c r="AA46" i="2" s="1"/>
  <c r="AA42"/>
  <c r="N44"/>
  <c r="O19" i="20"/>
  <c r="N48" i="2" s="1"/>
  <c r="AC19" i="20"/>
  <c r="AB48" i="2" s="1"/>
  <c r="AB44"/>
  <c r="P19" i="20"/>
  <c r="O48" i="2" s="1"/>
  <c r="O44"/>
  <c r="V44"/>
  <c r="W19" i="20"/>
  <c r="V48" i="2" s="1"/>
  <c r="Q44"/>
  <c r="R19" i="20"/>
  <c r="Q48" i="2" s="1"/>
  <c r="Z44"/>
  <c r="AA19" i="20"/>
  <c r="Z48" i="2" s="1"/>
  <c r="AD59"/>
  <c r="AE34" i="20"/>
  <c r="AD63" i="2" s="1"/>
  <c r="AG61"/>
  <c r="AH36" i="20"/>
  <c r="AG65" i="2" s="1"/>
  <c r="AG60"/>
  <c r="AH35" i="20"/>
  <c r="AG64" i="2" s="1"/>
  <c r="AD42"/>
  <c r="AE17" i="20"/>
  <c r="AD46" i="2" s="1"/>
  <c r="L184"/>
  <c r="M19" i="24"/>
  <c r="L186" i="2" s="1"/>
  <c r="J184"/>
  <c r="K19" i="24"/>
  <c r="J186" i="2" s="1"/>
  <c r="D60"/>
  <c r="E35" i="20"/>
  <c r="D64" i="2" s="1"/>
  <c r="F60"/>
  <c r="G35" i="20"/>
  <c r="F64" i="2" s="1"/>
  <c r="G60"/>
  <c r="H35" i="20"/>
  <c r="G64" i="2" s="1"/>
  <c r="W60"/>
  <c r="X35" i="20"/>
  <c r="W64" i="2" s="1"/>
  <c r="S18" i="20"/>
  <c r="R47" i="2" s="1"/>
  <c r="R43"/>
  <c r="S43"/>
  <c r="T18" i="20"/>
  <c r="S47" i="2" s="1"/>
  <c r="R61"/>
  <c r="S36" i="20"/>
  <c r="R65" i="2" s="1"/>
  <c r="G61"/>
  <c r="H36" i="20"/>
  <c r="G65" i="2" s="1"/>
  <c r="Z59"/>
  <c r="AA34" i="20"/>
  <c r="Z63" i="2" s="1"/>
  <c r="X59"/>
  <c r="Y34" i="20"/>
  <c r="X63" i="2" s="1"/>
  <c r="M59"/>
  <c r="N34" i="20"/>
  <c r="M63" i="2" s="1"/>
  <c r="M17" i="20"/>
  <c r="L46" i="2" s="1"/>
  <c r="L42"/>
  <c r="Y17" i="20"/>
  <c r="X46" i="2" s="1"/>
  <c r="X42"/>
  <c r="Y42"/>
  <c r="Z17" i="20"/>
  <c r="Y46" i="2" s="1"/>
  <c r="R44"/>
  <c r="S19" i="20"/>
  <c r="R48" i="2" s="1"/>
  <c r="J44"/>
  <c r="K19" i="20"/>
  <c r="J48" i="2" s="1"/>
  <c r="AD60"/>
  <c r="AE35" i="20"/>
  <c r="AD64" i="2" s="1"/>
  <c r="AE43"/>
  <c r="AF18" i="20"/>
  <c r="AE47" i="2" s="1"/>
  <c r="AG44"/>
  <c r="AH19" i="20"/>
  <c r="AG48" i="2" s="1"/>
  <c r="AF17" i="20"/>
  <c r="AE46" i="2" s="1"/>
  <c r="AE42"/>
  <c r="X60"/>
  <c r="Y35" i="20"/>
  <c r="X64" i="2" s="1"/>
  <c r="M60"/>
  <c r="N35" i="20"/>
  <c r="M64" i="2" s="1"/>
  <c r="H43"/>
  <c r="I18" i="20"/>
  <c r="H47" i="2" s="1"/>
  <c r="J18" i="20"/>
  <c r="I47" i="2" s="1"/>
  <c r="I43"/>
  <c r="N61"/>
  <c r="O36" i="20"/>
  <c r="N65" i="2" s="1"/>
  <c r="S61"/>
  <c r="T36" i="20"/>
  <c r="S65" i="2" s="1"/>
  <c r="L60"/>
  <c r="M35" i="20"/>
  <c r="L64" i="2" s="1"/>
  <c r="V60"/>
  <c r="W35" i="20"/>
  <c r="V64" i="2" s="1"/>
  <c r="I60"/>
  <c r="J35" i="20"/>
  <c r="I64" i="2" s="1"/>
  <c r="O60"/>
  <c r="P35" i="20"/>
  <c r="O64" i="2" s="1"/>
  <c r="P43"/>
  <c r="Q18" i="20"/>
  <c r="P47" i="2" s="1"/>
  <c r="W18" i="20"/>
  <c r="V47" i="2" s="1"/>
  <c r="V43"/>
  <c r="F18" i="20"/>
  <c r="E47" i="2" s="1"/>
  <c r="E43"/>
  <c r="V18" i="20"/>
  <c r="U47" i="2" s="1"/>
  <c r="U43"/>
  <c r="AA43"/>
  <c r="AB18" i="20"/>
  <c r="AA47" i="2" s="1"/>
  <c r="V61"/>
  <c r="W36" i="20"/>
  <c r="V65" i="2" s="1"/>
  <c r="T61"/>
  <c r="U36" i="20"/>
  <c r="T65" i="2" s="1"/>
  <c r="O61"/>
  <c r="P36" i="20"/>
  <c r="O65" i="2" s="1"/>
  <c r="I61"/>
  <c r="J36" i="20"/>
  <c r="I65" i="2" s="1"/>
  <c r="V59"/>
  <c r="W34" i="20"/>
  <c r="V63" i="2" s="1"/>
  <c r="D59"/>
  <c r="E34" i="20"/>
  <c r="D63" i="2" s="1"/>
  <c r="K59"/>
  <c r="L34" i="20"/>
  <c r="K63" i="2" s="1"/>
  <c r="AA59"/>
  <c r="AB34" i="20"/>
  <c r="AA63" i="2" s="1"/>
  <c r="F42"/>
  <c r="G17" i="20"/>
  <c r="F46" i="2" s="1"/>
  <c r="I17" i="20"/>
  <c r="H46" i="2" s="1"/>
  <c r="H42"/>
  <c r="L17" i="20"/>
  <c r="K46" i="2" s="1"/>
  <c r="K42"/>
  <c r="Q42"/>
  <c r="R17" i="20"/>
  <c r="Q46" i="2" s="1"/>
  <c r="AB60"/>
  <c r="AC35" i="20"/>
  <c r="AB64" i="2" s="1"/>
  <c r="T60"/>
  <c r="U35" i="20"/>
  <c r="T64" i="2" s="1"/>
  <c r="N60"/>
  <c r="O35" i="20"/>
  <c r="N64" i="2" s="1"/>
  <c r="Z60"/>
  <c r="AA35" i="20"/>
  <c r="Z64" i="2" s="1"/>
  <c r="U60"/>
  <c r="V35" i="20"/>
  <c r="U64" i="2" s="1"/>
  <c r="K60"/>
  <c r="L35" i="20"/>
  <c r="K64" i="2" s="1"/>
  <c r="AA60"/>
  <c r="AB35" i="20"/>
  <c r="AA64" i="2" s="1"/>
  <c r="G18" i="20"/>
  <c r="F47" i="2" s="1"/>
  <c r="F43"/>
  <c r="AB43"/>
  <c r="AC18" i="20"/>
  <c r="AB47" i="2" s="1"/>
  <c r="AA18" i="20"/>
  <c r="Z47" i="2" s="1"/>
  <c r="Z43"/>
  <c r="R18" i="20"/>
  <c r="Q47" i="2" s="1"/>
  <c r="Q43"/>
  <c r="G43"/>
  <c r="H18" i="20"/>
  <c r="G47" i="2" s="1"/>
  <c r="W43"/>
  <c r="X18" i="20"/>
  <c r="W47" i="2" s="1"/>
  <c r="F61"/>
  <c r="G36" i="20"/>
  <c r="F65" i="2" s="1"/>
  <c r="H61"/>
  <c r="I36" i="20"/>
  <c r="H65" i="2" s="1"/>
  <c r="L61"/>
  <c r="M36" i="20"/>
  <c r="L65" i="2" s="1"/>
  <c r="L36" i="20"/>
  <c r="K65" i="2" s="1"/>
  <c r="K61"/>
  <c r="AA61"/>
  <c r="AB36" i="20"/>
  <c r="AA65" i="2" s="1"/>
  <c r="U61"/>
  <c r="V36" i="20"/>
  <c r="U65" i="2" s="1"/>
  <c r="J59"/>
  <c r="K34" i="20"/>
  <c r="J63" i="2" s="1"/>
  <c r="N59"/>
  <c r="O34" i="20"/>
  <c r="N63" i="2" s="1"/>
  <c r="AC34" i="20"/>
  <c r="AB63" i="2" s="1"/>
  <c r="AB59"/>
  <c r="H34" i="20"/>
  <c r="G63" i="2" s="1"/>
  <c r="G59"/>
  <c r="W59"/>
  <c r="X34" i="20"/>
  <c r="W63" i="2" s="1"/>
  <c r="Q59"/>
  <c r="R34" i="20"/>
  <c r="Q63" i="2" s="1"/>
  <c r="N42"/>
  <c r="O17" i="20"/>
  <c r="N46" i="2" s="1"/>
  <c r="J42"/>
  <c r="K17" i="20"/>
  <c r="J46" i="2" s="1"/>
  <c r="AC17" i="20"/>
  <c r="AB46" i="2" s="1"/>
  <c r="AB42"/>
  <c r="H17" i="20"/>
  <c r="G46" i="2" s="1"/>
  <c r="G42"/>
  <c r="X17" i="20"/>
  <c r="W46" i="2" s="1"/>
  <c r="W42"/>
  <c r="M42"/>
  <c r="N17" i="20"/>
  <c r="M46" i="2" s="1"/>
  <c r="AC42"/>
  <c r="AD17" i="20"/>
  <c r="AC46" i="2" s="1"/>
  <c r="U19" i="20"/>
  <c r="T48" i="2" s="1"/>
  <c r="T44"/>
  <c r="E44"/>
  <c r="F19" i="20"/>
  <c r="E48" i="2" s="1"/>
  <c r="H19" i="20"/>
  <c r="G48" i="2" s="1"/>
  <c r="G44"/>
  <c r="I19" i="20"/>
  <c r="H48" i="2" s="1"/>
  <c r="H44"/>
  <c r="M44"/>
  <c r="N19" i="20"/>
  <c r="M48" i="2" s="1"/>
  <c r="AC44"/>
  <c r="AD19" i="20"/>
  <c r="AC48" i="2" s="1"/>
  <c r="AH59"/>
  <c r="AI34" i="20"/>
  <c r="AH63" i="2" s="1"/>
  <c r="AG59"/>
  <c r="AH34" i="20"/>
  <c r="AG63" i="2" s="1"/>
  <c r="AG36" i="20"/>
  <c r="AF65" i="2" s="1"/>
  <c r="AF61"/>
  <c r="AE61"/>
  <c r="AF36" i="20"/>
  <c r="AE65" i="2" s="1"/>
  <c r="AE60"/>
  <c r="AF35" i="20"/>
  <c r="AE64" i="2" s="1"/>
  <c r="AH18" i="20"/>
  <c r="AG47" i="2" s="1"/>
  <c r="AG43"/>
  <c r="AF19" i="20"/>
  <c r="AE48" i="2" s="1"/>
  <c r="AE44"/>
  <c r="AG17" i="20"/>
  <c r="AF46" i="2" s="1"/>
  <c r="AF42"/>
  <c r="F184"/>
  <c r="G19" i="24"/>
  <c r="F186" i="2" s="1"/>
  <c r="AB184"/>
  <c r="AC19" i="24"/>
  <c r="AB186" i="2" s="1"/>
  <c r="Z184"/>
  <c r="AA19" i="24"/>
  <c r="Z186" i="2" s="1"/>
  <c r="G184"/>
  <c r="H19" i="24"/>
  <c r="G186" i="2" s="1"/>
  <c r="AA184"/>
  <c r="AB19" i="24"/>
  <c r="AA186" i="2" s="1"/>
  <c r="AG184"/>
  <c r="AH19" i="24"/>
  <c r="AG186" i="2" s="1"/>
  <c r="G11" i="24"/>
  <c r="F178" i="2" s="1"/>
  <c r="F49" i="28"/>
  <c r="F13" s="1"/>
  <c r="E244" i="2" s="1"/>
  <c r="E72" i="38" s="1"/>
  <c r="G97" i="21"/>
  <c r="H97"/>
  <c r="AH61" i="28"/>
  <c r="AH26" s="1"/>
  <c r="AG257" i="2" s="1"/>
  <c r="AG82" i="38" s="1"/>
  <c r="P65" i="28"/>
  <c r="P30" s="1"/>
  <c r="O261" i="2" s="1"/>
  <c r="O86" i="38" s="1"/>
  <c r="Z61" i="28"/>
  <c r="Z26" s="1"/>
  <c r="Y257" i="2" s="1"/>
  <c r="Y82" i="38" s="1"/>
  <c r="AC45" i="28"/>
  <c r="AC9" s="1"/>
  <c r="AB240" i="2" s="1"/>
  <c r="AB68" i="38" s="1"/>
  <c r="H45" i="28"/>
  <c r="H9" s="1"/>
  <c r="G240" i="2" s="1"/>
  <c r="G68" i="38" s="1"/>
  <c r="S45" i="28"/>
  <c r="S9" s="1"/>
  <c r="R240" i="2" s="1"/>
  <c r="R68" i="38" s="1"/>
  <c r="V61" i="28"/>
  <c r="V26" s="1"/>
  <c r="U257" i="2" s="1"/>
  <c r="U82" i="38" s="1"/>
  <c r="M45" i="28"/>
  <c r="M9" s="1"/>
  <c r="L240" i="2" s="1"/>
  <c r="L68" i="38" s="1"/>
  <c r="Q65" i="28"/>
  <c r="Q30" s="1"/>
  <c r="P261" i="2" s="1"/>
  <c r="P86" i="38" s="1"/>
  <c r="AA49" i="28"/>
  <c r="AA13" s="1"/>
  <c r="Z244" i="2" s="1"/>
  <c r="Z72" i="38" s="1"/>
  <c r="H61" i="28"/>
  <c r="H26" s="1"/>
  <c r="G257" i="2" s="1"/>
  <c r="G82" i="38" s="1"/>
  <c r="G49" i="28"/>
  <c r="G13" s="1"/>
  <c r="F244" i="2" s="1"/>
  <c r="F72" i="38" s="1"/>
  <c r="J65" i="28"/>
  <c r="J30" s="1"/>
  <c r="I261" i="2" s="1"/>
  <c r="I86" i="38" s="1"/>
  <c r="X61" i="28"/>
  <c r="X26" s="1"/>
  <c r="W257" i="2" s="1"/>
  <c r="W82" i="38" s="1"/>
  <c r="AH45" i="28"/>
  <c r="AH9" s="1"/>
  <c r="AG240" i="2" s="1"/>
  <c r="AG68" i="38" s="1"/>
  <c r="E65" i="28"/>
  <c r="E30" s="1"/>
  <c r="D261" i="2" s="1"/>
  <c r="D86" i="38" s="1"/>
  <c r="T45" i="28"/>
  <c r="T9" s="1"/>
  <c r="S240" i="2" s="1"/>
  <c r="S68" i="38" s="1"/>
  <c r="I61" i="28"/>
  <c r="I26" s="1"/>
  <c r="H257" i="2" s="1"/>
  <c r="H82" i="38" s="1"/>
  <c r="AB45" i="28"/>
  <c r="AB9" s="1"/>
  <c r="AA240" i="2" s="1"/>
  <c r="AA68" i="38" s="1"/>
  <c r="Q61" i="28"/>
  <c r="Q26" s="1"/>
  <c r="P257" i="2" s="1"/>
  <c r="P82" i="38" s="1"/>
  <c r="AF61" i="28"/>
  <c r="AF26" s="1"/>
  <c r="AE257" i="2" s="1"/>
  <c r="AE82" i="38" s="1"/>
  <c r="R61" i="28"/>
  <c r="R26" s="1"/>
  <c r="Q257" i="2" s="1"/>
  <c r="Q82" i="38" s="1"/>
  <c r="R45" i="28"/>
  <c r="R9" s="1"/>
  <c r="Q240" i="2" s="1"/>
  <c r="Q68" i="38" s="1"/>
  <c r="I45" i="28"/>
  <c r="I9" s="1"/>
  <c r="H240" i="2" s="1"/>
  <c r="H68" i="38" s="1"/>
  <c r="G61" i="28"/>
  <c r="G26" s="1"/>
  <c r="F257" i="2" s="1"/>
  <c r="F82" i="38" s="1"/>
  <c r="AB61" i="28"/>
  <c r="AB26" s="1"/>
  <c r="AA257" i="2" s="1"/>
  <c r="AA82" i="38" s="1"/>
  <c r="L45" i="28"/>
  <c r="L9" s="1"/>
  <c r="K240" i="2" s="1"/>
  <c r="K68" i="38" s="1"/>
  <c r="AD45" i="28"/>
  <c r="AD9" s="1"/>
  <c r="AC240" i="2" s="1"/>
  <c r="AC68" i="38" s="1"/>
  <c r="J45" i="28"/>
  <c r="J9" s="1"/>
  <c r="I240" i="2" s="1"/>
  <c r="I68" i="38" s="1"/>
  <c r="AA45" i="28"/>
  <c r="AA9" s="1"/>
  <c r="Z240" i="2" s="1"/>
  <c r="Z68" i="38" s="1"/>
  <c r="I41" i="14"/>
  <c r="J26" i="13"/>
  <c r="I43"/>
  <c r="K25" i="14"/>
  <c r="J41"/>
  <c r="K40" i="31"/>
  <c r="E67" i="28"/>
  <c r="E32" s="1"/>
  <c r="C64" i="24"/>
  <c r="E96"/>
  <c r="F38"/>
  <c r="H92" i="22"/>
  <c r="H89"/>
  <c r="H43"/>
  <c r="H42"/>
  <c r="H47"/>
  <c r="H48"/>
  <c r="I98" i="21"/>
  <c r="H96"/>
  <c r="H50"/>
  <c r="I50" s="1"/>
  <c r="J50" s="1"/>
  <c r="H51"/>
  <c r="E109" i="20"/>
  <c r="G109"/>
  <c r="K109"/>
  <c r="J109"/>
  <c r="Z109"/>
  <c r="L109"/>
  <c r="AB109"/>
  <c r="G110"/>
  <c r="S110"/>
  <c r="E110"/>
  <c r="T110"/>
  <c r="J110"/>
  <c r="Z110"/>
  <c r="W108"/>
  <c r="O108"/>
  <c r="AC108"/>
  <c r="T108"/>
  <c r="V108"/>
  <c r="L72"/>
  <c r="AI108"/>
  <c r="AH108"/>
  <c r="AG110"/>
  <c r="AF110"/>
  <c r="AE109"/>
  <c r="Y109"/>
  <c r="Q109"/>
  <c r="V109"/>
  <c r="H109"/>
  <c r="X109"/>
  <c r="AA110"/>
  <c r="Y110"/>
  <c r="AC110"/>
  <c r="P110"/>
  <c r="V110"/>
  <c r="K108"/>
  <c r="G108"/>
  <c r="U108"/>
  <c r="Y108"/>
  <c r="P108"/>
  <c r="R108"/>
  <c r="AG108"/>
  <c r="AE110"/>
  <c r="AI109"/>
  <c r="AG109"/>
  <c r="M109"/>
  <c r="I109"/>
  <c r="W109"/>
  <c r="AA109"/>
  <c r="R109"/>
  <c r="T109"/>
  <c r="O110"/>
  <c r="K110"/>
  <c r="Q110"/>
  <c r="U110"/>
  <c r="L110"/>
  <c r="AB110"/>
  <c r="R110"/>
  <c r="AA108"/>
  <c r="S108"/>
  <c r="M108"/>
  <c r="Q108"/>
  <c r="L108"/>
  <c r="AB108"/>
  <c r="N108"/>
  <c r="AD108"/>
  <c r="AF108"/>
  <c r="AI110"/>
  <c r="AH109"/>
  <c r="AC109"/>
  <c r="U109"/>
  <c r="O109"/>
  <c r="S109"/>
  <c r="N109"/>
  <c r="AD109"/>
  <c r="P109"/>
  <c r="W110"/>
  <c r="I110"/>
  <c r="M110"/>
  <c r="H110"/>
  <c r="X110"/>
  <c r="N110"/>
  <c r="AD110"/>
  <c r="E108"/>
  <c r="I108"/>
  <c r="H108"/>
  <c r="X108"/>
  <c r="J108"/>
  <c r="Z108"/>
  <c r="AC72"/>
  <c r="AE108"/>
  <c r="AH110"/>
  <c r="AF109"/>
  <c r="AG70"/>
  <c r="AH70"/>
  <c r="AG71"/>
  <c r="AH71"/>
  <c r="AF71"/>
  <c r="AH72"/>
  <c r="AF70"/>
  <c r="AE71"/>
  <c r="AG72"/>
  <c r="AE72"/>
  <c r="AF72"/>
  <c r="AE70"/>
  <c r="J72"/>
  <c r="AB72"/>
  <c r="G72"/>
  <c r="R72"/>
  <c r="W72"/>
  <c r="F72"/>
  <c r="S72"/>
  <c r="I72"/>
  <c r="AA72"/>
  <c r="AD72"/>
  <c r="Q72"/>
  <c r="U72"/>
  <c r="Y72"/>
  <c r="P72"/>
  <c r="X72"/>
  <c r="N72"/>
  <c r="K72"/>
  <c r="Z72"/>
  <c r="O72"/>
  <c r="H72"/>
  <c r="M72"/>
  <c r="V72"/>
  <c r="T72"/>
  <c r="I71"/>
  <c r="AA71"/>
  <c r="AD71"/>
  <c r="K70"/>
  <c r="F70"/>
  <c r="V70"/>
  <c r="W71"/>
  <c r="S71"/>
  <c r="L71"/>
  <c r="G70"/>
  <c r="M70"/>
  <c r="G71"/>
  <c r="U71"/>
  <c r="K71"/>
  <c r="F71"/>
  <c r="V71"/>
  <c r="H71"/>
  <c r="X71"/>
  <c r="O70"/>
  <c r="U70"/>
  <c r="AA70"/>
  <c r="Q70"/>
  <c r="L70"/>
  <c r="AB70"/>
  <c r="N70"/>
  <c r="AD70"/>
  <c r="O71"/>
  <c r="N71"/>
  <c r="P71"/>
  <c r="W70"/>
  <c r="AC70"/>
  <c r="T70"/>
  <c r="Q71"/>
  <c r="AC71"/>
  <c r="J71"/>
  <c r="Z71"/>
  <c r="AB71"/>
  <c r="Y70"/>
  <c r="P70"/>
  <c r="R70"/>
  <c r="Y71"/>
  <c r="M71"/>
  <c r="R71"/>
  <c r="T71"/>
  <c r="S70"/>
  <c r="I70"/>
  <c r="H70"/>
  <c r="X70"/>
  <c r="J70"/>
  <c r="Z70"/>
  <c r="H56" i="1"/>
  <c r="D263" i="2" l="1"/>
  <c r="D88" i="38" s="1"/>
  <c r="E36" i="28"/>
  <c r="I97" i="21"/>
  <c r="L25" i="14"/>
  <c r="K41"/>
  <c r="K26" i="13"/>
  <c r="J43"/>
  <c r="L40" i="31"/>
  <c r="F45" i="28"/>
  <c r="F9" s="1"/>
  <c r="E240" i="2" s="1"/>
  <c r="E68" i="38" s="1"/>
  <c r="E61" i="28"/>
  <c r="E26" s="1"/>
  <c r="D257" i="2" s="1"/>
  <c r="D82" i="38" s="1"/>
  <c r="C65" i="24"/>
  <c r="X53" i="23"/>
  <c r="X16" s="1"/>
  <c r="W145" i="2" s="1"/>
  <c r="R53" i="23"/>
  <c r="R16" s="1"/>
  <c r="Q145" i="2" s="1"/>
  <c r="AB54" i="23"/>
  <c r="AB17" s="1"/>
  <c r="AA146" i="2" s="1"/>
  <c r="P54" i="23"/>
  <c r="P17" s="1"/>
  <c r="O146" i="2" s="1"/>
  <c r="AD53" i="23"/>
  <c r="AD16" s="1"/>
  <c r="AC145" i="2" s="1"/>
  <c r="Q53" i="23"/>
  <c r="Q16" s="1"/>
  <c r="P145" i="2" s="1"/>
  <c r="K54" i="23"/>
  <c r="K17" s="1"/>
  <c r="J146" i="2" s="1"/>
  <c r="M53" i="23"/>
  <c r="M16" s="1"/>
  <c r="L145" i="2" s="1"/>
  <c r="W54" i="23"/>
  <c r="W17" s="1"/>
  <c r="V146" i="2" s="1"/>
  <c r="T55" i="23"/>
  <c r="T18" s="1"/>
  <c r="S147" i="2" s="1"/>
  <c r="H55" i="23"/>
  <c r="Y55"/>
  <c r="Y18" s="1"/>
  <c r="X147" i="2" s="1"/>
  <c r="S55" i="23"/>
  <c r="S18" s="1"/>
  <c r="R147" i="2" s="1"/>
  <c r="G55" i="23"/>
  <c r="AG55"/>
  <c r="AG18" s="1"/>
  <c r="AF147" i="2" s="1"/>
  <c r="AF54" i="23"/>
  <c r="AF17" s="1"/>
  <c r="AE146" i="2" s="1"/>
  <c r="Z53" i="23"/>
  <c r="Z16" s="1"/>
  <c r="Y145" i="2" s="1"/>
  <c r="I53" i="23"/>
  <c r="M54"/>
  <c r="M17" s="1"/>
  <c r="L146" i="2" s="1"/>
  <c r="Y53" i="23"/>
  <c r="Y16" s="1"/>
  <c r="X145" i="2" s="1"/>
  <c r="J54" i="23"/>
  <c r="AC53"/>
  <c r="AC16" s="1"/>
  <c r="AB145" i="2" s="1"/>
  <c r="O54" i="23"/>
  <c r="O17" s="1"/>
  <c r="N146" i="2" s="1"/>
  <c r="AB53" i="23"/>
  <c r="AB16" s="1"/>
  <c r="AA145" i="2" s="1"/>
  <c r="U53" i="23"/>
  <c r="U16" s="1"/>
  <c r="T145" i="2" s="1"/>
  <c r="V54" i="23"/>
  <c r="V17" s="1"/>
  <c r="U146" i="2" s="1"/>
  <c r="G54" i="23"/>
  <c r="L54"/>
  <c r="L17" s="1"/>
  <c r="K146" i="2" s="1"/>
  <c r="F53" i="23"/>
  <c r="AA54"/>
  <c r="AA17" s="1"/>
  <c r="Z146" i="2" s="1"/>
  <c r="V55" i="23"/>
  <c r="V18" s="1"/>
  <c r="U147" i="2" s="1"/>
  <c r="Z55" i="23"/>
  <c r="Z18" s="1"/>
  <c r="Y147" i="2" s="1"/>
  <c r="X55" i="23"/>
  <c r="X18" s="1"/>
  <c r="W147" i="2" s="1"/>
  <c r="U55" i="23"/>
  <c r="U18" s="1"/>
  <c r="T147" i="2" s="1"/>
  <c r="I55" i="23"/>
  <c r="W55"/>
  <c r="W18" s="1"/>
  <c r="V147" i="2" s="1"/>
  <c r="J55" i="23"/>
  <c r="AF55"/>
  <c r="AF18" s="1"/>
  <c r="AE147" i="2" s="1"/>
  <c r="AF53" i="23"/>
  <c r="AF16" s="1"/>
  <c r="AE145" i="2" s="1"/>
  <c r="AG54" i="23"/>
  <c r="AG17" s="1"/>
  <c r="AF146" i="2" s="1"/>
  <c r="H53" i="23"/>
  <c r="T54"/>
  <c r="T17" s="1"/>
  <c r="S146" i="2" s="1"/>
  <c r="P53" i="23"/>
  <c r="P16" s="1"/>
  <c r="O145" i="2" s="1"/>
  <c r="Z54" i="23"/>
  <c r="Z17" s="1"/>
  <c r="Y146" i="2" s="1"/>
  <c r="T53" i="23"/>
  <c r="T16" s="1"/>
  <c r="S145" i="2" s="1"/>
  <c r="N54" i="23"/>
  <c r="N17" s="1"/>
  <c r="M146" i="2" s="1"/>
  <c r="N53" i="23"/>
  <c r="N16" s="1"/>
  <c r="M145" i="2" s="1"/>
  <c r="AA53" i="23"/>
  <c r="AA16" s="1"/>
  <c r="Z145" i="2" s="1"/>
  <c r="H54" i="23"/>
  <c r="U54"/>
  <c r="U17" s="1"/>
  <c r="T146" i="2" s="1"/>
  <c r="G53" i="23"/>
  <c r="V53"/>
  <c r="V16" s="1"/>
  <c r="U145" i="2" s="1"/>
  <c r="AD54" i="23"/>
  <c r="AD17" s="1"/>
  <c r="AC146" i="2" s="1"/>
  <c r="O55" i="23"/>
  <c r="O18" s="1"/>
  <c r="N147" i="2" s="1"/>
  <c r="AA55" i="23"/>
  <c r="AA18" s="1"/>
  <c r="Z147" i="2" s="1"/>
  <c r="F55" i="23"/>
  <c r="AB55"/>
  <c r="AB18" s="1"/>
  <c r="AA147" i="2" s="1"/>
  <c r="AE54" i="23"/>
  <c r="AE17" s="1"/>
  <c r="AD146" i="2" s="1"/>
  <c r="AH54" i="23"/>
  <c r="AH17" s="1"/>
  <c r="AG146" i="2" s="1"/>
  <c r="AE75" i="23"/>
  <c r="AE33" s="1"/>
  <c r="AD162" i="2" s="1"/>
  <c r="Z75" i="23"/>
  <c r="Z33" s="1"/>
  <c r="Y162" i="2" s="1"/>
  <c r="X75" i="23"/>
  <c r="X33" s="1"/>
  <c r="W162" i="2" s="1"/>
  <c r="I75" i="23"/>
  <c r="AD77"/>
  <c r="AD35" s="1"/>
  <c r="AC164" i="2" s="1"/>
  <c r="X77" i="23"/>
  <c r="X35" s="1"/>
  <c r="W164" i="2" s="1"/>
  <c r="M77" i="23"/>
  <c r="M35" s="1"/>
  <c r="L164" i="2" s="1"/>
  <c r="W77" i="23"/>
  <c r="W35" s="1"/>
  <c r="V164" i="2" s="1"/>
  <c r="AD76" i="23"/>
  <c r="AD34" s="1"/>
  <c r="AC163" i="2" s="1"/>
  <c r="S76" i="23"/>
  <c r="S34" s="1"/>
  <c r="R163" i="2" s="1"/>
  <c r="U76" i="23"/>
  <c r="U34" s="1"/>
  <c r="T163" i="2" s="1"/>
  <c r="AH76" i="23"/>
  <c r="AH34" s="1"/>
  <c r="AG163" i="2" s="1"/>
  <c r="AF75" i="23"/>
  <c r="AF33" s="1"/>
  <c r="AE162" i="2" s="1"/>
  <c r="N75" i="23"/>
  <c r="N33" s="1"/>
  <c r="M162" i="2" s="1"/>
  <c r="L75" i="23"/>
  <c r="L33" s="1"/>
  <c r="K162" i="2" s="1"/>
  <c r="M75" i="23"/>
  <c r="M33" s="1"/>
  <c r="L162" i="2" s="1"/>
  <c r="AA75" i="23"/>
  <c r="AA33" s="1"/>
  <c r="Z162" i="2" s="1"/>
  <c r="AB77" i="23"/>
  <c r="AB35" s="1"/>
  <c r="AA164" i="2" s="1"/>
  <c r="U77" i="23"/>
  <c r="U35" s="1"/>
  <c r="T164" i="2" s="1"/>
  <c r="K77" i="23"/>
  <c r="T76"/>
  <c r="T34" s="1"/>
  <c r="S163" i="2" s="1"/>
  <c r="AA76" i="23"/>
  <c r="AA34" s="1"/>
  <c r="Z163" i="2" s="1"/>
  <c r="I76" i="23"/>
  <c r="AG76"/>
  <c r="AG34" s="1"/>
  <c r="AF163" i="2" s="1"/>
  <c r="AE77" i="23"/>
  <c r="AE35" s="1"/>
  <c r="AD164" i="2" s="1"/>
  <c r="R75" i="23"/>
  <c r="R33" s="1"/>
  <c r="Q162" i="2" s="1"/>
  <c r="Y75" i="23"/>
  <c r="Y33" s="1"/>
  <c r="X162" i="2" s="1"/>
  <c r="G75" i="23"/>
  <c r="V77"/>
  <c r="V35" s="1"/>
  <c r="U164" i="2" s="1"/>
  <c r="AC77" i="23"/>
  <c r="AC35" s="1"/>
  <c r="AB164" i="2" s="1"/>
  <c r="AA77" i="23"/>
  <c r="AA35" s="1"/>
  <c r="Z164" i="2" s="1"/>
  <c r="H76" i="23"/>
  <c r="Q76"/>
  <c r="Q34" s="1"/>
  <c r="P163" i="2" s="1"/>
  <c r="AE76" i="23"/>
  <c r="AE34" s="1"/>
  <c r="AD163" i="2" s="1"/>
  <c r="AG77" i="23"/>
  <c r="AG35" s="1"/>
  <c r="AF164" i="2" s="1"/>
  <c r="AI75" i="23"/>
  <c r="AI33" s="1"/>
  <c r="AH162" i="2" s="1"/>
  <c r="V75" i="23"/>
  <c r="V33" s="1"/>
  <c r="U162" i="2" s="1"/>
  <c r="T75" i="23"/>
  <c r="T33" s="1"/>
  <c r="S162" i="2" s="1"/>
  <c r="O75" i="23"/>
  <c r="O33" s="1"/>
  <c r="N162" i="2" s="1"/>
  <c r="Z77" i="23"/>
  <c r="Z35" s="1"/>
  <c r="Y164" i="2" s="1"/>
  <c r="T77" i="23"/>
  <c r="T35" s="1"/>
  <c r="S164" i="2" s="1"/>
  <c r="S77" i="23"/>
  <c r="S35" s="1"/>
  <c r="R164" i="2" s="1"/>
  <c r="AB76" i="23"/>
  <c r="AB34" s="1"/>
  <c r="AA163" i="2" s="1"/>
  <c r="Z76" i="23"/>
  <c r="Z34" s="1"/>
  <c r="Y163" i="2" s="1"/>
  <c r="K76" i="23"/>
  <c r="E76"/>
  <c r="Q54"/>
  <c r="Q17" s="1"/>
  <c r="P146" i="2" s="1"/>
  <c r="X54" i="23"/>
  <c r="X17" s="1"/>
  <c r="W146" i="2" s="1"/>
  <c r="K53" i="23"/>
  <c r="K16" s="1"/>
  <c r="J145" i="2" s="1"/>
  <c r="N55" i="23"/>
  <c r="N18" s="1"/>
  <c r="M147" i="2" s="1"/>
  <c r="AD55" i="23"/>
  <c r="AD18" s="1"/>
  <c r="AC147" i="2" s="1"/>
  <c r="AG53" i="23"/>
  <c r="AG16" s="1"/>
  <c r="AF145" i="2" s="1"/>
  <c r="J53" i="23"/>
  <c r="S53"/>
  <c r="S16" s="1"/>
  <c r="R145" i="2" s="1"/>
  <c r="R54" i="23"/>
  <c r="R17" s="1"/>
  <c r="Q146" i="2" s="1"/>
  <c r="Y54" i="23"/>
  <c r="Y17" s="1"/>
  <c r="X146" i="2" s="1"/>
  <c r="AC54" i="23"/>
  <c r="AC17" s="1"/>
  <c r="AB146" i="2" s="1"/>
  <c r="W53" i="23"/>
  <c r="W16" s="1"/>
  <c r="V145" i="2" s="1"/>
  <c r="L53" i="23"/>
  <c r="L16" s="1"/>
  <c r="K145" i="2" s="1"/>
  <c r="O53" i="23"/>
  <c r="O16" s="1"/>
  <c r="N145" i="2" s="1"/>
  <c r="F54" i="23"/>
  <c r="S54"/>
  <c r="S17" s="1"/>
  <c r="R146" i="2" s="1"/>
  <c r="I54" i="23"/>
  <c r="M55"/>
  <c r="M18" s="1"/>
  <c r="L147" i="2" s="1"/>
  <c r="K55" i="23"/>
  <c r="K18" s="1"/>
  <c r="J147" i="2" s="1"/>
  <c r="P55" i="23"/>
  <c r="P18" s="1"/>
  <c r="O147" i="2" s="1"/>
  <c r="Q55" i="23"/>
  <c r="Q18" s="1"/>
  <c r="P147" i="2" s="1"/>
  <c r="R55" i="23"/>
  <c r="R18" s="1"/>
  <c r="Q147" i="2" s="1"/>
  <c r="AE53" i="23"/>
  <c r="AE16" s="1"/>
  <c r="AD145" i="2" s="1"/>
  <c r="AE55" i="23"/>
  <c r="AE18" s="1"/>
  <c r="AD147" i="2" s="1"/>
  <c r="AH55" i="23"/>
  <c r="AH18" s="1"/>
  <c r="AG147" i="2" s="1"/>
  <c r="AH53" i="23"/>
  <c r="AH16" s="1"/>
  <c r="AG145" i="2" s="1"/>
  <c r="AF76" i="23"/>
  <c r="AF34" s="1"/>
  <c r="AE163" i="2" s="1"/>
  <c r="AH77" i="23"/>
  <c r="AH35" s="1"/>
  <c r="AG164" i="2" s="1"/>
  <c r="AC55" i="23"/>
  <c r="AC18" s="1"/>
  <c r="AB147" i="2" s="1"/>
  <c r="J75" i="23"/>
  <c r="H75"/>
  <c r="E75"/>
  <c r="N77"/>
  <c r="N35" s="1"/>
  <c r="M164" i="2" s="1"/>
  <c r="H77" i="23"/>
  <c r="I77"/>
  <c r="P76"/>
  <c r="P34" s="1"/>
  <c r="O163" i="2" s="1"/>
  <c r="N76" i="23"/>
  <c r="N34" s="1"/>
  <c r="M163" i="2" s="1"/>
  <c r="O76" i="23"/>
  <c r="O34" s="1"/>
  <c r="N163" i="2" s="1"/>
  <c r="AC76" i="23"/>
  <c r="AC34" s="1"/>
  <c r="AB163" i="2" s="1"/>
  <c r="AI77" i="23"/>
  <c r="AI35" s="1"/>
  <c r="AH164" i="2" s="1"/>
  <c r="AD75" i="23"/>
  <c r="AD33" s="1"/>
  <c r="AC162" i="2" s="1"/>
  <c r="AB75" i="23"/>
  <c r="AB33" s="1"/>
  <c r="AA162" i="2" s="1"/>
  <c r="Q75" i="23"/>
  <c r="Q33" s="1"/>
  <c r="P162" i="2" s="1"/>
  <c r="S75" i="23"/>
  <c r="S33" s="1"/>
  <c r="R162" i="2" s="1"/>
  <c r="R77" i="23"/>
  <c r="R35" s="1"/>
  <c r="Q164" i="2" s="1"/>
  <c r="L77" i="23"/>
  <c r="L35" s="1"/>
  <c r="K164" i="2" s="1"/>
  <c r="Q77" i="23"/>
  <c r="Q35" s="1"/>
  <c r="P164" i="2" s="1"/>
  <c r="O77" i="23"/>
  <c r="O35" s="1"/>
  <c r="N164" i="2" s="1"/>
  <c r="R76" i="23"/>
  <c r="R34" s="1"/>
  <c r="Q163" i="2" s="1"/>
  <c r="W76" i="23"/>
  <c r="W34" s="1"/>
  <c r="V163" i="2" s="1"/>
  <c r="M76" i="23"/>
  <c r="M34" s="1"/>
  <c r="L163" i="2" s="1"/>
  <c r="AI76" i="23"/>
  <c r="AI34" s="1"/>
  <c r="AH163" i="2" s="1"/>
  <c r="AG75" i="23"/>
  <c r="AG33" s="1"/>
  <c r="AF162" i="2" s="1"/>
  <c r="P75" i="23"/>
  <c r="P33" s="1"/>
  <c r="O162" i="2" s="1"/>
  <c r="U75" i="23"/>
  <c r="U33" s="1"/>
  <c r="T162" i="2" s="1"/>
  <c r="K75" i="23"/>
  <c r="P77"/>
  <c r="P35" s="1"/>
  <c r="O164" i="2" s="1"/>
  <c r="Y77" i="23"/>
  <c r="Y35" s="1"/>
  <c r="X164" i="2" s="1"/>
  <c r="X76" i="23"/>
  <c r="X34" s="1"/>
  <c r="W163" i="2" s="1"/>
  <c r="V76" i="23"/>
  <c r="V34" s="1"/>
  <c r="U163" i="2" s="1"/>
  <c r="Y76" i="23"/>
  <c r="Y34" s="1"/>
  <c r="X163" i="2" s="1"/>
  <c r="AF77" i="23"/>
  <c r="AF35" s="1"/>
  <c r="AE164" i="2" s="1"/>
  <c r="AH75" i="23"/>
  <c r="AH33" s="1"/>
  <c r="AG162" i="2" s="1"/>
  <c r="L55" i="23"/>
  <c r="L18" s="1"/>
  <c r="K147" i="2" s="1"/>
  <c r="AC75" i="23"/>
  <c r="AC33" s="1"/>
  <c r="AB162" i="2" s="1"/>
  <c r="W75" i="23"/>
  <c r="W33" s="1"/>
  <c r="V162" i="2" s="1"/>
  <c r="J77" i="23"/>
  <c r="E77"/>
  <c r="G77"/>
  <c r="L76"/>
  <c r="L34" s="1"/>
  <c r="K163" i="2" s="1"/>
  <c r="J76" i="23"/>
  <c r="G76"/>
  <c r="I89" i="22"/>
  <c r="I92"/>
  <c r="I42"/>
  <c r="I47"/>
  <c r="I43"/>
  <c r="I48"/>
  <c r="J98" i="21"/>
  <c r="I96"/>
  <c r="K50"/>
  <c r="I51"/>
  <c r="I56" i="1"/>
  <c r="I44" i="14" l="1"/>
  <c r="I35" i="23"/>
  <c r="H164" i="2" s="1"/>
  <c r="H42" i="14"/>
  <c r="H33" i="23"/>
  <c r="G162" i="2" s="1"/>
  <c r="F45" i="13"/>
  <c r="F17" i="23"/>
  <c r="E146" i="2" s="1"/>
  <c r="E43" i="14"/>
  <c r="E34" i="23"/>
  <c r="D163" i="2" s="1"/>
  <c r="G44" i="13"/>
  <c r="G16" i="23"/>
  <c r="F145" i="2" s="1"/>
  <c r="I46" i="13"/>
  <c r="I18" i="23"/>
  <c r="H147" i="2" s="1"/>
  <c r="H46" i="13"/>
  <c r="H18" i="23"/>
  <c r="G147" i="2" s="1"/>
  <c r="G43" i="14"/>
  <c r="G34" i="23"/>
  <c r="F163" i="2" s="1"/>
  <c r="E44" i="14"/>
  <c r="E35" i="23"/>
  <c r="D164" i="2" s="1"/>
  <c r="K42" i="14"/>
  <c r="K33" i="23"/>
  <c r="J162" i="2" s="1"/>
  <c r="E42" i="14"/>
  <c r="E33" i="23"/>
  <c r="D162" i="2" s="1"/>
  <c r="I43" i="14"/>
  <c r="I34" i="23"/>
  <c r="H163" i="2" s="1"/>
  <c r="F46" i="13"/>
  <c r="F18" i="23"/>
  <c r="E147" i="2" s="1"/>
  <c r="J44" i="14"/>
  <c r="J35" i="23"/>
  <c r="I164" i="2" s="1"/>
  <c r="G45" i="13"/>
  <c r="G17" i="23"/>
  <c r="F146" i="2" s="1"/>
  <c r="G44" i="14"/>
  <c r="G35" i="23"/>
  <c r="F164" i="2" s="1"/>
  <c r="I45" i="13"/>
  <c r="I17" i="23"/>
  <c r="H146" i="2" s="1"/>
  <c r="H43" i="14"/>
  <c r="H34" i="23"/>
  <c r="G163" i="2" s="1"/>
  <c r="G42" i="14"/>
  <c r="G33" i="23"/>
  <c r="F162" i="2" s="1"/>
  <c r="K44" i="14"/>
  <c r="K35" i="23"/>
  <c r="J164" i="2" s="1"/>
  <c r="I42" i="14"/>
  <c r="I33" i="23"/>
  <c r="H162" i="2" s="1"/>
  <c r="H45" i="13"/>
  <c r="H17" i="23"/>
  <c r="G146" i="2" s="1"/>
  <c r="H44" i="13"/>
  <c r="H16" i="23"/>
  <c r="G145" i="2" s="1"/>
  <c r="J46" i="13"/>
  <c r="J18" i="23"/>
  <c r="I147" i="2" s="1"/>
  <c r="F44" i="13"/>
  <c r="F16" i="23"/>
  <c r="E145" i="2" s="1"/>
  <c r="J45" i="13"/>
  <c r="J17" i="23"/>
  <c r="I146" i="2" s="1"/>
  <c r="J43" i="14"/>
  <c r="J34" i="23"/>
  <c r="I163" i="2" s="1"/>
  <c r="J44" i="13"/>
  <c r="J16" i="23"/>
  <c r="I145" i="2" s="1"/>
  <c r="H44" i="14"/>
  <c r="H35" i="23"/>
  <c r="G164" i="2" s="1"/>
  <c r="J42" i="14"/>
  <c r="J33" i="23"/>
  <c r="I162" i="2" s="1"/>
  <c r="K43" i="14"/>
  <c r="K34" i="23"/>
  <c r="J163" i="2" s="1"/>
  <c r="I44" i="13"/>
  <c r="I16" i="23"/>
  <c r="H145" i="2" s="1"/>
  <c r="G46" i="13"/>
  <c r="G18" i="23"/>
  <c r="F147" i="2" s="1"/>
  <c r="J97" i="21"/>
  <c r="K45" i="13"/>
  <c r="L43" i="14"/>
  <c r="L42"/>
  <c r="L44"/>
  <c r="L26" i="13"/>
  <c r="L44" s="1"/>
  <c r="K43"/>
  <c r="M25" i="14"/>
  <c r="M44" s="1"/>
  <c r="L41"/>
  <c r="K46" i="13"/>
  <c r="K44"/>
  <c r="M40" i="31"/>
  <c r="Y85" i="26"/>
  <c r="Y38" s="1"/>
  <c r="X225" i="2" s="1"/>
  <c r="P86" i="26"/>
  <c r="P39" s="1"/>
  <c r="O226" i="2" s="1"/>
  <c r="AG84" i="26"/>
  <c r="AG37" s="1"/>
  <c r="AF224" i="2" s="1"/>
  <c r="R85" i="26"/>
  <c r="R38" s="1"/>
  <c r="Q225" i="2" s="1"/>
  <c r="R86" i="26"/>
  <c r="R39" s="1"/>
  <c r="Q226" i="2" s="1"/>
  <c r="AC85" i="26"/>
  <c r="AC38" s="1"/>
  <c r="AB225" i="2" s="1"/>
  <c r="I86" i="26"/>
  <c r="I39" s="1"/>
  <c r="H226" i="2" s="1"/>
  <c r="H84" i="26"/>
  <c r="H37" s="1"/>
  <c r="G224" i="2" s="1"/>
  <c r="P62" i="26"/>
  <c r="P19" s="1"/>
  <c r="O206" i="2" s="1"/>
  <c r="F61" i="26"/>
  <c r="F18" s="1"/>
  <c r="E205" i="2" s="1"/>
  <c r="S60" i="26"/>
  <c r="S17" s="1"/>
  <c r="R204" i="2" s="1"/>
  <c r="AD61" i="26"/>
  <c r="AD18" s="1"/>
  <c r="AC205" i="2" s="1"/>
  <c r="U61" i="26"/>
  <c r="U18" s="1"/>
  <c r="T205" i="2" s="1"/>
  <c r="AA61" i="26"/>
  <c r="AA18" s="1"/>
  <c r="Z205" i="2" s="1"/>
  <c r="U60" i="26"/>
  <c r="U17" s="1"/>
  <c r="T204" i="2" s="1"/>
  <c r="S62" i="26"/>
  <c r="S19" s="1"/>
  <c r="R206" i="2" s="1"/>
  <c r="G85" i="26"/>
  <c r="G38" s="1"/>
  <c r="F225" i="2" s="1"/>
  <c r="W84" i="26"/>
  <c r="W37" s="1"/>
  <c r="V224" i="2" s="1"/>
  <c r="AH86" i="26"/>
  <c r="AH39" s="1"/>
  <c r="AG226" i="2" s="1"/>
  <c r="R62" i="26"/>
  <c r="R19" s="1"/>
  <c r="Q206" i="2" s="1"/>
  <c r="M62" i="26"/>
  <c r="M19" s="1"/>
  <c r="L206" i="2" s="1"/>
  <c r="AC61" i="26"/>
  <c r="AC18" s="1"/>
  <c r="AB205" i="2" s="1"/>
  <c r="AB85" i="26"/>
  <c r="AB38" s="1"/>
  <c r="AA225" i="2" s="1"/>
  <c r="O84" i="26"/>
  <c r="O37" s="1"/>
  <c r="N224" i="2" s="1"/>
  <c r="AG86" i="26"/>
  <c r="AG39" s="1"/>
  <c r="AF226" i="2" s="1"/>
  <c r="AA86" i="26"/>
  <c r="AA39" s="1"/>
  <c r="Z226" i="2" s="1"/>
  <c r="Y84" i="26"/>
  <c r="Y37" s="1"/>
  <c r="X224" i="2" s="1"/>
  <c r="I85" i="26"/>
  <c r="I38" s="1"/>
  <c r="H225" i="2" s="1"/>
  <c r="U86" i="26"/>
  <c r="U39" s="1"/>
  <c r="T226" i="2" s="1"/>
  <c r="L84" i="26"/>
  <c r="L37" s="1"/>
  <c r="K224" i="2" s="1"/>
  <c r="U85" i="26"/>
  <c r="U38" s="1"/>
  <c r="T225" i="2" s="1"/>
  <c r="M86" i="26"/>
  <c r="M39" s="1"/>
  <c r="L226" i="2" s="1"/>
  <c r="AE84" i="26"/>
  <c r="AE37" s="1"/>
  <c r="AD224" i="2" s="1"/>
  <c r="AH61" i="26"/>
  <c r="AH18" s="1"/>
  <c r="AG205" i="2" s="1"/>
  <c r="AB62" i="26"/>
  <c r="AB19" s="1"/>
  <c r="AA206" i="2" s="1"/>
  <c r="Z61" i="26"/>
  <c r="Z18" s="1"/>
  <c r="Y205" i="2" s="1"/>
  <c r="H60" i="26"/>
  <c r="H17" s="1"/>
  <c r="G204" i="2" s="1"/>
  <c r="W62" i="26"/>
  <c r="W19" s="1"/>
  <c r="V206" i="2" s="1"/>
  <c r="V85" i="26"/>
  <c r="V38" s="1"/>
  <c r="U225" i="2" s="1"/>
  <c r="Y86" i="26"/>
  <c r="Y39" s="1"/>
  <c r="X226" i="2" s="1"/>
  <c r="K84" i="26"/>
  <c r="K37" s="1"/>
  <c r="J224" i="2" s="1"/>
  <c r="P84" i="26"/>
  <c r="P37" s="1"/>
  <c r="O224" i="2" s="1"/>
  <c r="AI85" i="26"/>
  <c r="AI38" s="1"/>
  <c r="AH225" i="2" s="1"/>
  <c r="O86" i="26"/>
  <c r="O39" s="1"/>
  <c r="N226" i="2" s="1"/>
  <c r="L86" i="26"/>
  <c r="L39" s="1"/>
  <c r="K226" i="2" s="1"/>
  <c r="S84" i="26"/>
  <c r="S37" s="1"/>
  <c r="R224" i="2" s="1"/>
  <c r="AB84" i="26"/>
  <c r="AB37" s="1"/>
  <c r="AA224" i="2" s="1"/>
  <c r="AI86" i="26"/>
  <c r="AI39" s="1"/>
  <c r="AH226" i="2" s="1"/>
  <c r="O85" i="26"/>
  <c r="O38" s="1"/>
  <c r="N225" i="2" s="1"/>
  <c r="P85" i="26"/>
  <c r="P38" s="1"/>
  <c r="O225" i="2" s="1"/>
  <c r="H86" i="26"/>
  <c r="H39" s="1"/>
  <c r="G226" i="2" s="1"/>
  <c r="E84" i="26"/>
  <c r="E37" s="1"/>
  <c r="D224" i="2" s="1"/>
  <c r="J84" i="26"/>
  <c r="J37" s="1"/>
  <c r="I224" i="2" s="1"/>
  <c r="AH62" i="26"/>
  <c r="AH19" s="1"/>
  <c r="AG206" i="2" s="1"/>
  <c r="AE62" i="26"/>
  <c r="AE19" s="1"/>
  <c r="AD206" i="2" s="1"/>
  <c r="Q62" i="26"/>
  <c r="Q19" s="1"/>
  <c r="P206" i="2" s="1"/>
  <c r="I61" i="26"/>
  <c r="I18" s="1"/>
  <c r="H205" i="2" s="1"/>
  <c r="Y61" i="26"/>
  <c r="Y18" s="1"/>
  <c r="X205" i="2" s="1"/>
  <c r="AG60" i="26"/>
  <c r="AG17" s="1"/>
  <c r="AF204" i="2" s="1"/>
  <c r="N62" i="26"/>
  <c r="N19" s="1"/>
  <c r="M206" i="2" s="1"/>
  <c r="K60" i="26"/>
  <c r="K17" s="1"/>
  <c r="J204" i="2" s="1"/>
  <c r="F62" i="26"/>
  <c r="F19" s="1"/>
  <c r="E206" i="2" s="1"/>
  <c r="AA62" i="26"/>
  <c r="AA19" s="1"/>
  <c r="Z206" i="2" s="1"/>
  <c r="V60" i="26"/>
  <c r="V17" s="1"/>
  <c r="U204" i="2" s="1"/>
  <c r="G60" i="26"/>
  <c r="G17" s="1"/>
  <c r="F204" i="2" s="1"/>
  <c r="AG61" i="26"/>
  <c r="AG18" s="1"/>
  <c r="AF205" i="2" s="1"/>
  <c r="I62" i="26"/>
  <c r="I19" s="1"/>
  <c r="H206" i="2" s="1"/>
  <c r="Z62" i="26"/>
  <c r="Z19" s="1"/>
  <c r="Y206" i="2" s="1"/>
  <c r="AB60" i="26"/>
  <c r="AB17" s="1"/>
  <c r="AA204" i="2" s="1"/>
  <c r="M61" i="26"/>
  <c r="M18" s="1"/>
  <c r="L205" i="2" s="1"/>
  <c r="AG62" i="26"/>
  <c r="AG19" s="1"/>
  <c r="AF206" i="2" s="1"/>
  <c r="AB61" i="26"/>
  <c r="AB18" s="1"/>
  <c r="AA205" i="2" s="1"/>
  <c r="AH84" i="26"/>
  <c r="AH37" s="1"/>
  <c r="AG224" i="2" s="1"/>
  <c r="X85" i="26"/>
  <c r="X38" s="1"/>
  <c r="W225" i="2" s="1"/>
  <c r="U84" i="26"/>
  <c r="U37" s="1"/>
  <c r="T224" i="2" s="1"/>
  <c r="M85" i="26"/>
  <c r="M38" s="1"/>
  <c r="L225" i="2" s="1"/>
  <c r="Q86" i="26"/>
  <c r="Q39" s="1"/>
  <c r="P226" i="2" s="1"/>
  <c r="Q84" i="26"/>
  <c r="Q37" s="1"/>
  <c r="P224" i="2" s="1"/>
  <c r="AD84" i="26"/>
  <c r="AD37" s="1"/>
  <c r="AC224" i="2" s="1"/>
  <c r="N85" i="26"/>
  <c r="N38" s="1"/>
  <c r="M225" i="2" s="1"/>
  <c r="N86" i="26"/>
  <c r="N39" s="1"/>
  <c r="M226" i="2" s="1"/>
  <c r="K62" i="26"/>
  <c r="K19" s="1"/>
  <c r="J206" i="2" s="1"/>
  <c r="S61" i="26"/>
  <c r="S18" s="1"/>
  <c r="R205" i="2" s="1"/>
  <c r="W60" i="26"/>
  <c r="W17" s="1"/>
  <c r="V204" i="2" s="1"/>
  <c r="Q61" i="26"/>
  <c r="Q18" s="1"/>
  <c r="P205" i="2" s="1"/>
  <c r="H61" i="26"/>
  <c r="H18" s="1"/>
  <c r="G205" i="2" s="1"/>
  <c r="AF62" i="26"/>
  <c r="AF19" s="1"/>
  <c r="AE206" i="2" s="1"/>
  <c r="F60" i="26"/>
  <c r="F17" s="1"/>
  <c r="E204" i="2" s="1"/>
  <c r="J61" i="26"/>
  <c r="J18" s="1"/>
  <c r="I205" i="2" s="1"/>
  <c r="Z60" i="26"/>
  <c r="Z17" s="1"/>
  <c r="Y204" i="2" s="1"/>
  <c r="L85" i="26"/>
  <c r="L38" s="1"/>
  <c r="K225" i="2" s="1"/>
  <c r="E86" i="26"/>
  <c r="E39" s="1"/>
  <c r="D226" i="2" s="1"/>
  <c r="AH60" i="26"/>
  <c r="AH17" s="1"/>
  <c r="AG204" i="2" s="1"/>
  <c r="O60" i="26"/>
  <c r="O17" s="1"/>
  <c r="N204" i="2" s="1"/>
  <c r="J60" i="26"/>
  <c r="J17" s="1"/>
  <c r="I204" i="2" s="1"/>
  <c r="AD62" i="26"/>
  <c r="AD19" s="1"/>
  <c r="AC206" i="2" s="1"/>
  <c r="K85" i="26"/>
  <c r="K38" s="1"/>
  <c r="J225" i="2" s="1"/>
  <c r="T86" i="26"/>
  <c r="T39" s="1"/>
  <c r="S226" i="2" s="1"/>
  <c r="V84" i="26"/>
  <c r="V37" s="1"/>
  <c r="U224" i="2" s="1"/>
  <c r="Q85" i="26"/>
  <c r="Q38" s="1"/>
  <c r="P225" i="2" s="1"/>
  <c r="V86" i="26"/>
  <c r="V39" s="1"/>
  <c r="U226" i="2" s="1"/>
  <c r="AE86" i="26"/>
  <c r="AE39" s="1"/>
  <c r="AD226" i="2" s="1"/>
  <c r="T85" i="26"/>
  <c r="T38" s="1"/>
  <c r="S225" i="2" s="1"/>
  <c r="AA84" i="26"/>
  <c r="AA37" s="1"/>
  <c r="Z224" i="2" s="1"/>
  <c r="AF84" i="26"/>
  <c r="AF37" s="1"/>
  <c r="AE224" i="2" s="1"/>
  <c r="AD85" i="26"/>
  <c r="AD38" s="1"/>
  <c r="AC225" i="2" s="1"/>
  <c r="AD86" i="26"/>
  <c r="AD39" s="1"/>
  <c r="AC226" i="2" s="1"/>
  <c r="X84" i="26"/>
  <c r="X37" s="1"/>
  <c r="W224" i="2" s="1"/>
  <c r="AA60" i="26"/>
  <c r="AA17" s="1"/>
  <c r="Z204" i="2" s="1"/>
  <c r="T60" i="26"/>
  <c r="T17" s="1"/>
  <c r="S204" i="2" s="1"/>
  <c r="J62" i="26"/>
  <c r="J19" s="1"/>
  <c r="I206" i="2" s="1"/>
  <c r="X62" i="26"/>
  <c r="X19" s="1"/>
  <c r="W206" i="2" s="1"/>
  <c r="L61" i="26"/>
  <c r="L18" s="1"/>
  <c r="K205" i="2" s="1"/>
  <c r="Y60" i="26"/>
  <c r="Y17" s="1"/>
  <c r="X204" i="2" s="1"/>
  <c r="AF61" i="26"/>
  <c r="AF18" s="1"/>
  <c r="AE205" i="2" s="1"/>
  <c r="Y62" i="26"/>
  <c r="Y19" s="1"/>
  <c r="X206" i="2" s="1"/>
  <c r="W61" i="26"/>
  <c r="W18" s="1"/>
  <c r="V205" i="2" s="1"/>
  <c r="M60" i="26"/>
  <c r="M17" s="1"/>
  <c r="L204" i="2" s="1"/>
  <c r="AD60" i="26"/>
  <c r="AD17" s="1"/>
  <c r="AC204" i="2" s="1"/>
  <c r="P61" i="26"/>
  <c r="P18" s="1"/>
  <c r="O205" i="2" s="1"/>
  <c r="X60" i="26"/>
  <c r="X17" s="1"/>
  <c r="W204" i="2" s="1"/>
  <c r="AF86" i="26"/>
  <c r="AF39" s="1"/>
  <c r="AE226" i="2" s="1"/>
  <c r="W85" i="26"/>
  <c r="W38" s="1"/>
  <c r="V225" i="2" s="1"/>
  <c r="J85" i="26"/>
  <c r="J38" s="1"/>
  <c r="I225" i="2" s="1"/>
  <c r="G86" i="26"/>
  <c r="G39" s="1"/>
  <c r="F226" i="2" s="1"/>
  <c r="J86" i="26"/>
  <c r="J39" s="1"/>
  <c r="I226" i="2" s="1"/>
  <c r="AC84" i="26"/>
  <c r="AC37" s="1"/>
  <c r="AB224" i="2" s="1"/>
  <c r="L62" i="26"/>
  <c r="L19" s="1"/>
  <c r="K206" i="2" s="1"/>
  <c r="AC62" i="26"/>
  <c r="AC19" s="1"/>
  <c r="AB206" i="2" s="1"/>
  <c r="AF85" i="26"/>
  <c r="AF38" s="1"/>
  <c r="AE225" i="2" s="1"/>
  <c r="AE60" i="26"/>
  <c r="AE17" s="1"/>
  <c r="AD204" i="2" s="1"/>
  <c r="L60" i="26"/>
  <c r="L17" s="1"/>
  <c r="K204" i="2" s="1"/>
  <c r="R61" i="26"/>
  <c r="R18" s="1"/>
  <c r="Q205" i="2" s="1"/>
  <c r="X61" i="26"/>
  <c r="X18" s="1"/>
  <c r="W205" i="2" s="1"/>
  <c r="E85" i="26"/>
  <c r="E38" s="1"/>
  <c r="D225" i="2" s="1"/>
  <c r="Z85" i="26"/>
  <c r="Z38" s="1"/>
  <c r="Y225" i="2" s="1"/>
  <c r="S86" i="26"/>
  <c r="S39" s="1"/>
  <c r="R226" i="2" s="1"/>
  <c r="Z86" i="26"/>
  <c r="Z39" s="1"/>
  <c r="Y226" i="2" s="1"/>
  <c r="T84" i="26"/>
  <c r="T37" s="1"/>
  <c r="S224" i="2" s="1"/>
  <c r="AI84" i="26"/>
  <c r="AI37" s="1"/>
  <c r="AH224" i="2" s="1"/>
  <c r="AE85" i="26"/>
  <c r="AE38" s="1"/>
  <c r="AD225" i="2" s="1"/>
  <c r="H85" i="26"/>
  <c r="H38" s="1"/>
  <c r="G225" i="2" s="1"/>
  <c r="AC86" i="26"/>
  <c r="AC39" s="1"/>
  <c r="AB226" i="2" s="1"/>
  <c r="G84" i="26"/>
  <c r="G37" s="1"/>
  <c r="F224" i="2" s="1"/>
  <c r="R84" i="26"/>
  <c r="R37" s="1"/>
  <c r="Q224" i="2" s="1"/>
  <c r="AG85" i="26"/>
  <c r="AG38" s="1"/>
  <c r="AF225" i="2" s="1"/>
  <c r="AA85" i="26"/>
  <c r="AA38" s="1"/>
  <c r="Z225" i="2" s="1"/>
  <c r="K86" i="26"/>
  <c r="K39" s="1"/>
  <c r="J226" i="2" s="1"/>
  <c r="AB86" i="26"/>
  <c r="AB39" s="1"/>
  <c r="AA226" i="2" s="1"/>
  <c r="M84" i="26"/>
  <c r="M37" s="1"/>
  <c r="L224" i="2" s="1"/>
  <c r="N84" i="26"/>
  <c r="N37" s="1"/>
  <c r="M224" i="2" s="1"/>
  <c r="AH85" i="26"/>
  <c r="AH38" s="1"/>
  <c r="AG225" i="2" s="1"/>
  <c r="S85" i="26"/>
  <c r="S38" s="1"/>
  <c r="R225" i="2" s="1"/>
  <c r="W86" i="26"/>
  <c r="W39" s="1"/>
  <c r="V226" i="2" s="1"/>
  <c r="X86" i="26"/>
  <c r="X39" s="1"/>
  <c r="W226" i="2" s="1"/>
  <c r="I84" i="26"/>
  <c r="I37" s="1"/>
  <c r="H224" i="2" s="1"/>
  <c r="Z84" i="26"/>
  <c r="Z37" s="1"/>
  <c r="Y224" i="2" s="1"/>
  <c r="AE61" i="26"/>
  <c r="AE18" s="1"/>
  <c r="AD205" i="2" s="1"/>
  <c r="O62" i="26"/>
  <c r="O19" s="1"/>
  <c r="N206" i="2" s="1"/>
  <c r="N60" i="26"/>
  <c r="N17" s="1"/>
  <c r="M204" i="2" s="1"/>
  <c r="N61" i="26"/>
  <c r="N18" s="1"/>
  <c r="M205" i="2" s="1"/>
  <c r="P60" i="26"/>
  <c r="P17" s="1"/>
  <c r="O204" i="2" s="1"/>
  <c r="T61" i="26"/>
  <c r="T18" s="1"/>
  <c r="S205" i="2" s="1"/>
  <c r="AF60" i="26"/>
  <c r="AF17" s="1"/>
  <c r="AE204" i="2" s="1"/>
  <c r="U62" i="26"/>
  <c r="U19" s="1"/>
  <c r="T206" i="2" s="1"/>
  <c r="V62" i="26"/>
  <c r="V19" s="1"/>
  <c r="U206" i="2" s="1"/>
  <c r="G61" i="26"/>
  <c r="G18" s="1"/>
  <c r="F205" i="2" s="1"/>
  <c r="V61" i="26"/>
  <c r="V18" s="1"/>
  <c r="U205" i="2" s="1"/>
  <c r="O61" i="26"/>
  <c r="O18" s="1"/>
  <c r="N205" i="2" s="1"/>
  <c r="AC60" i="26"/>
  <c r="AC17" s="1"/>
  <c r="AB204" i="2" s="1"/>
  <c r="I60" i="26"/>
  <c r="I17" s="1"/>
  <c r="H204" i="2" s="1"/>
  <c r="G62" i="26"/>
  <c r="G19" s="1"/>
  <c r="F206" i="2" s="1"/>
  <c r="H62" i="26"/>
  <c r="H19" s="1"/>
  <c r="G206" i="2" s="1"/>
  <c r="T62" i="26"/>
  <c r="T19" s="1"/>
  <c r="S206" i="2" s="1"/>
  <c r="K61" i="26"/>
  <c r="K18" s="1"/>
  <c r="J205" i="2" s="1"/>
  <c r="Q60" i="26"/>
  <c r="Q17" s="1"/>
  <c r="P204" i="2" s="1"/>
  <c r="R60" i="26"/>
  <c r="R17" s="1"/>
  <c r="Q204" i="2" s="1"/>
  <c r="C66" i="24"/>
  <c r="J89" i="22"/>
  <c r="J92"/>
  <c r="E90"/>
  <c r="J43"/>
  <c r="J48"/>
  <c r="J47"/>
  <c r="J42"/>
  <c r="K98" i="21"/>
  <c r="J96"/>
  <c r="J51"/>
  <c r="L50"/>
  <c r="J56" i="1"/>
  <c r="D60"/>
  <c r="D59"/>
  <c r="B41"/>
  <c r="K97" i="21" l="1"/>
  <c r="L46" i="13"/>
  <c r="L45"/>
  <c r="M42" i="14"/>
  <c r="M43"/>
  <c r="M26" i="13"/>
  <c r="L43"/>
  <c r="N25" i="14"/>
  <c r="M41"/>
  <c r="N40" i="31"/>
  <c r="C67" i="24"/>
  <c r="F90" i="22"/>
  <c r="K89"/>
  <c r="K92"/>
  <c r="K48"/>
  <c r="K47"/>
  <c r="K43"/>
  <c r="K42"/>
  <c r="L98" i="21"/>
  <c r="K96"/>
  <c r="M50"/>
  <c r="K51"/>
  <c r="AE55" i="1"/>
  <c r="AF55"/>
  <c r="AG55"/>
  <c r="AI55"/>
  <c r="AH55"/>
  <c r="AG41"/>
  <c r="AI41"/>
  <c r="AH41"/>
  <c r="AE41"/>
  <c r="AF41"/>
  <c r="K56"/>
  <c r="H52"/>
  <c r="D47" i="16"/>
  <c r="D20" i="19" l="1"/>
  <c r="D25"/>
  <c r="L97" i="21"/>
  <c r="AG52" i="1"/>
  <c r="AE52"/>
  <c r="AI52"/>
  <c r="AH52"/>
  <c r="AF52"/>
  <c r="O25" i="14"/>
  <c r="N41"/>
  <c r="N42"/>
  <c r="N43"/>
  <c r="N44"/>
  <c r="N26" i="13"/>
  <c r="M43"/>
  <c r="M44"/>
  <c r="M45"/>
  <c r="M46"/>
  <c r="O40" i="31"/>
  <c r="C68" i="24"/>
  <c r="G90" i="22"/>
  <c r="L92"/>
  <c r="L89"/>
  <c r="L43"/>
  <c r="L42"/>
  <c r="L47"/>
  <c r="L48"/>
  <c r="M98" i="21"/>
  <c r="L96"/>
  <c r="N50"/>
  <c r="L51"/>
  <c r="L56" i="1"/>
  <c r="AC52"/>
  <c r="Y52"/>
  <c r="U52"/>
  <c r="Q52"/>
  <c r="M52"/>
  <c r="I52"/>
  <c r="AD52"/>
  <c r="Z52"/>
  <c r="V52"/>
  <c r="R52"/>
  <c r="N52"/>
  <c r="J52"/>
  <c r="AA52"/>
  <c r="W52"/>
  <c r="S52"/>
  <c r="O52"/>
  <c r="K52"/>
  <c r="G52"/>
  <c r="AB52"/>
  <c r="X52"/>
  <c r="T52"/>
  <c r="P52"/>
  <c r="L52"/>
  <c r="F98" i="20" l="1"/>
  <c r="F29" s="1"/>
  <c r="F33" s="1"/>
  <c r="E62" i="2" s="1"/>
  <c r="D25" i="34" s="1"/>
  <c r="D112" i="19"/>
  <c r="D101" i="24" s="1"/>
  <c r="D106" s="1"/>
  <c r="E61" i="20"/>
  <c r="E12" s="1"/>
  <c r="E16" s="1"/>
  <c r="D45" i="2" s="1"/>
  <c r="D99" i="19"/>
  <c r="D43" i="24" s="1"/>
  <c r="D48" s="1"/>
  <c r="D22" i="19"/>
  <c r="D23" s="1"/>
  <c r="AI61" i="20" s="1"/>
  <c r="M97" i="21"/>
  <c r="E63" i="20"/>
  <c r="E14" s="1"/>
  <c r="O26" i="13"/>
  <c r="N43"/>
  <c r="N45"/>
  <c r="N44"/>
  <c r="N46"/>
  <c r="P25" i="14"/>
  <c r="O41"/>
  <c r="O44"/>
  <c r="O59" s="1"/>
  <c r="O15" s="1"/>
  <c r="N302" i="2" s="1"/>
  <c r="O43" i="14"/>
  <c r="O58" s="1"/>
  <c r="O14" s="1"/>
  <c r="N301" i="2" s="1"/>
  <c r="O42" i="14"/>
  <c r="O57" s="1"/>
  <c r="O13" s="1"/>
  <c r="N300" i="2" s="1"/>
  <c r="P40" i="31"/>
  <c r="C69" i="24"/>
  <c r="C70" s="1"/>
  <c r="C71" s="1"/>
  <c r="C72" s="1"/>
  <c r="C73" s="1"/>
  <c r="C74" s="1"/>
  <c r="C75" s="1"/>
  <c r="C76" s="1"/>
  <c r="C77" s="1"/>
  <c r="C78" s="1"/>
  <c r="C79" s="1"/>
  <c r="C80" s="1"/>
  <c r="H90" i="22"/>
  <c r="M89"/>
  <c r="M92"/>
  <c r="M47"/>
  <c r="M48"/>
  <c r="M42"/>
  <c r="M43"/>
  <c r="N98" i="21"/>
  <c r="M96"/>
  <c r="O50"/>
  <c r="M51"/>
  <c r="M56" i="1"/>
  <c r="E57" i="14"/>
  <c r="E13" s="1"/>
  <c r="D300" i="2" s="1"/>
  <c r="G57" i="14"/>
  <c r="G13" s="1"/>
  <c r="F300" i="2" s="1"/>
  <c r="H57" i="14"/>
  <c r="H13" s="1"/>
  <c r="G300" i="2" s="1"/>
  <c r="I57" i="14"/>
  <c r="I13" s="1"/>
  <c r="H300" i="2" s="1"/>
  <c r="J57" i="14"/>
  <c r="J13" s="1"/>
  <c r="I300" i="2" s="1"/>
  <c r="K57" i="14"/>
  <c r="K13" s="1"/>
  <c r="J300" i="2" s="1"/>
  <c r="L57" i="14"/>
  <c r="L13" s="1"/>
  <c r="K300" i="2" s="1"/>
  <c r="M57" i="14"/>
  <c r="M13" s="1"/>
  <c r="L300" i="2" s="1"/>
  <c r="N57" i="14"/>
  <c r="N13" s="1"/>
  <c r="M300" i="2" s="1"/>
  <c r="E58" i="14"/>
  <c r="E14" s="1"/>
  <c r="D301" i="2" s="1"/>
  <c r="G58" i="14"/>
  <c r="G14" s="1"/>
  <c r="F301" i="2" s="1"/>
  <c r="H58" i="14"/>
  <c r="H14" s="1"/>
  <c r="G301" i="2" s="1"/>
  <c r="I58" i="14"/>
  <c r="I14" s="1"/>
  <c r="H301" i="2" s="1"/>
  <c r="J58" i="14"/>
  <c r="J14" s="1"/>
  <c r="I301" i="2" s="1"/>
  <c r="K58" i="14"/>
  <c r="K14" s="1"/>
  <c r="J301" i="2" s="1"/>
  <c r="L58" i="14"/>
  <c r="L14" s="1"/>
  <c r="K301" i="2" s="1"/>
  <c r="M58" i="14"/>
  <c r="M14" s="1"/>
  <c r="L301" i="2" s="1"/>
  <c r="N58" i="14"/>
  <c r="N14" s="1"/>
  <c r="M301" i="2" s="1"/>
  <c r="E59" i="14"/>
  <c r="E15" s="1"/>
  <c r="D302" i="2" s="1"/>
  <c r="G59" i="14"/>
  <c r="G15" s="1"/>
  <c r="F302" i="2" s="1"/>
  <c r="H59" i="14"/>
  <c r="H15" s="1"/>
  <c r="G302" i="2" s="1"/>
  <c r="I59" i="14"/>
  <c r="I15" s="1"/>
  <c r="H302" i="2" s="1"/>
  <c r="J59" i="14"/>
  <c r="J15" s="1"/>
  <c r="I302" i="2" s="1"/>
  <c r="K59" i="14"/>
  <c r="K15" s="1"/>
  <c r="J302" i="2" s="1"/>
  <c r="L59" i="14"/>
  <c r="L15" s="1"/>
  <c r="K302" i="2" s="1"/>
  <c r="M59" i="14"/>
  <c r="M15" s="1"/>
  <c r="L302" i="2" s="1"/>
  <c r="N59" i="14"/>
  <c r="N15" s="1"/>
  <c r="M302" i="2" s="1"/>
  <c r="E64" i="20" l="1"/>
  <c r="E15" s="1"/>
  <c r="D44" i="2" s="1"/>
  <c r="D41"/>
  <c r="F107" i="20"/>
  <c r="F74" i="23" s="1"/>
  <c r="F32" s="1"/>
  <c r="E161" i="2" s="1"/>
  <c r="E69" i="20"/>
  <c r="E52" i="23" s="1"/>
  <c r="E15" s="1"/>
  <c r="D144" i="2" s="1"/>
  <c r="E58"/>
  <c r="D23" i="34"/>
  <c r="E62" i="20"/>
  <c r="E13" s="1"/>
  <c r="E17" s="1"/>
  <c r="D46" i="2" s="1"/>
  <c r="AI12" i="20"/>
  <c r="AI69"/>
  <c r="AI52" i="23" s="1"/>
  <c r="AI64" i="20"/>
  <c r="AI63"/>
  <c r="AI62"/>
  <c r="D119" i="24"/>
  <c r="K112" s="1"/>
  <c r="K89" i="26" s="1"/>
  <c r="D107" i="24"/>
  <c r="F99" i="20"/>
  <c r="F30" s="1"/>
  <c r="F34" s="1"/>
  <c r="E63" i="2" s="1"/>
  <c r="F101" i="20"/>
  <c r="F32" s="1"/>
  <c r="E61" i="2" s="1"/>
  <c r="D61" i="24"/>
  <c r="J54" s="1"/>
  <c r="J65" i="26" s="1"/>
  <c r="D49" i="24"/>
  <c r="F100" i="20"/>
  <c r="F31" s="1"/>
  <c r="F35" s="1"/>
  <c r="E64" i="2" s="1"/>
  <c r="D24" i="34"/>
  <c r="D43" i="2"/>
  <c r="E18" i="20"/>
  <c r="D47" i="2" s="1"/>
  <c r="N97" i="21"/>
  <c r="E71" i="20"/>
  <c r="P26" i="13"/>
  <c r="O43"/>
  <c r="O44"/>
  <c r="O46"/>
  <c r="O45"/>
  <c r="Q25" i="14"/>
  <c r="P41"/>
  <c r="P43"/>
  <c r="P58" s="1"/>
  <c r="P14" s="1"/>
  <c r="O301" i="2" s="1"/>
  <c r="P44" i="14"/>
  <c r="P59" s="1"/>
  <c r="P15" s="1"/>
  <c r="O302" i="2" s="1"/>
  <c r="P42" i="14"/>
  <c r="P57" s="1"/>
  <c r="P13" s="1"/>
  <c r="O300" i="2" s="1"/>
  <c r="Q40" i="31"/>
  <c r="I90" i="22"/>
  <c r="N92"/>
  <c r="N89"/>
  <c r="N47"/>
  <c r="N43"/>
  <c r="N48"/>
  <c r="N42"/>
  <c r="O98" i="21"/>
  <c r="N96"/>
  <c r="P50"/>
  <c r="N51"/>
  <c r="N56" i="1"/>
  <c r="J56" i="14"/>
  <c r="J12" s="1"/>
  <c r="I299" i="2" s="1"/>
  <c r="N56" i="14"/>
  <c r="N12" s="1"/>
  <c r="M299" i="2" s="1"/>
  <c r="O56" i="14"/>
  <c r="O12" s="1"/>
  <c r="N299" i="2" s="1"/>
  <c r="K56" i="14"/>
  <c r="K12" s="1"/>
  <c r="J299" i="2" s="1"/>
  <c r="G56" i="14"/>
  <c r="G12" s="1"/>
  <c r="F299" i="2" s="1"/>
  <c r="L56" i="14"/>
  <c r="L12" s="1"/>
  <c r="K299" i="2" s="1"/>
  <c r="H56" i="14"/>
  <c r="H12" s="1"/>
  <c r="G299" i="2" s="1"/>
  <c r="M56" i="14"/>
  <c r="M12" s="1"/>
  <c r="L299" i="2" s="1"/>
  <c r="I56" i="14"/>
  <c r="I12" s="1"/>
  <c r="H299" i="2" s="1"/>
  <c r="E56" i="14"/>
  <c r="E12" s="1"/>
  <c r="D299" i="2" s="1"/>
  <c r="E19" i="20" l="1"/>
  <c r="D48" i="2" s="1"/>
  <c r="E72" i="20"/>
  <c r="E55" i="23" s="1"/>
  <c r="E18" s="1"/>
  <c r="D147" i="2" s="1"/>
  <c r="F108" i="20"/>
  <c r="F88" i="24"/>
  <c r="F94" s="1"/>
  <c r="F17" s="1"/>
  <c r="E184" i="2" s="1"/>
  <c r="E60"/>
  <c r="F109" i="20"/>
  <c r="F76" i="23" s="1"/>
  <c r="F34" s="1"/>
  <c r="E163" i="2" s="1"/>
  <c r="E70" i="20"/>
  <c r="E53" i="23" s="1"/>
  <c r="E16" s="1"/>
  <c r="D145" i="2" s="1"/>
  <c r="E59"/>
  <c r="D42"/>
  <c r="E29" i="24"/>
  <c r="E35" s="1"/>
  <c r="E8" s="1"/>
  <c r="J22" i="26"/>
  <c r="I209" i="2" s="1"/>
  <c r="J52" i="28"/>
  <c r="J16" s="1"/>
  <c r="I247" i="2" s="1"/>
  <c r="I75" i="38" s="1"/>
  <c r="F36" i="20"/>
  <c r="E65" i="2" s="1"/>
  <c r="K42" i="26"/>
  <c r="J229" i="2" s="1"/>
  <c r="K68" i="28"/>
  <c r="K33" s="1"/>
  <c r="J264" i="2" s="1"/>
  <c r="J89" i="38" s="1"/>
  <c r="AI13" i="20"/>
  <c r="AI70"/>
  <c r="AI53" i="23" s="1"/>
  <c r="AI16" i="20"/>
  <c r="AH45" i="2" s="1"/>
  <c r="AH41"/>
  <c r="AI15" i="23"/>
  <c r="AH144" i="2" s="1"/>
  <c r="AI59" i="26"/>
  <c r="AI16" s="1"/>
  <c r="AH203" i="2" s="1"/>
  <c r="E61" i="24"/>
  <c r="E119"/>
  <c r="AI15" i="20"/>
  <c r="AI72"/>
  <c r="AI55" i="23" s="1"/>
  <c r="AI14" i="20"/>
  <c r="AI71"/>
  <c r="AI54" i="23" s="1"/>
  <c r="F110" i="20"/>
  <c r="F77" i="23" s="1"/>
  <c r="F35" s="1"/>
  <c r="E164" i="2" s="1"/>
  <c r="O97" i="21"/>
  <c r="E37" i="24"/>
  <c r="E10" s="1"/>
  <c r="D177" i="2" s="1"/>
  <c r="F75" i="23"/>
  <c r="F33" s="1"/>
  <c r="E162" i="2" s="1"/>
  <c r="F41" i="14"/>
  <c r="F83" i="26"/>
  <c r="F36" s="1"/>
  <c r="E223" i="2" s="1"/>
  <c r="E54" i="23"/>
  <c r="E17" s="1"/>
  <c r="D146" i="2" s="1"/>
  <c r="E43" i="13"/>
  <c r="E59" i="26"/>
  <c r="E16" s="1"/>
  <c r="D203" i="2" s="1"/>
  <c r="Q26" i="13"/>
  <c r="P43"/>
  <c r="P44"/>
  <c r="P45"/>
  <c r="P46"/>
  <c r="R25" i="14"/>
  <c r="Q41"/>
  <c r="Q42"/>
  <c r="Q57" s="1"/>
  <c r="Q13" s="1"/>
  <c r="P300" i="2" s="1"/>
  <c r="Q44" i="14"/>
  <c r="Q59" s="1"/>
  <c r="Q15" s="1"/>
  <c r="P302" i="2" s="1"/>
  <c r="Q43" i="14"/>
  <c r="Q58" s="1"/>
  <c r="Q14" s="1"/>
  <c r="P301" i="2" s="1"/>
  <c r="P56" i="14"/>
  <c r="P12" s="1"/>
  <c r="O299" i="2" s="1"/>
  <c r="R40" i="31"/>
  <c r="J90" i="22"/>
  <c r="O89"/>
  <c r="O92"/>
  <c r="O47"/>
  <c r="O42"/>
  <c r="O43"/>
  <c r="O48"/>
  <c r="P98" i="21"/>
  <c r="O96"/>
  <c r="Q50"/>
  <c r="O51"/>
  <c r="O56" i="1"/>
  <c r="F95" i="24" l="1"/>
  <c r="F18" s="1"/>
  <c r="E185" i="2" s="1"/>
  <c r="F93" i="24"/>
  <c r="F16" s="1"/>
  <c r="E36"/>
  <c r="E9" s="1"/>
  <c r="D176" i="2" s="1"/>
  <c r="G119" i="24"/>
  <c r="D120" s="1"/>
  <c r="L112" s="1"/>
  <c r="L89" i="26" s="1"/>
  <c r="K111" i="24"/>
  <c r="K88" i="26" s="1"/>
  <c r="G61" i="24"/>
  <c r="D62" s="1"/>
  <c r="K54" s="1"/>
  <c r="K65" i="26" s="1"/>
  <c r="J53" i="24"/>
  <c r="J64" i="26" s="1"/>
  <c r="F119" i="24"/>
  <c r="AI18" i="23"/>
  <c r="AH147" i="2" s="1"/>
  <c r="AI62" i="26"/>
  <c r="AI19" s="1"/>
  <c r="AH206" i="2" s="1"/>
  <c r="AI17" i="20"/>
  <c r="AH46" i="2" s="1"/>
  <c r="AH42"/>
  <c r="AH43"/>
  <c r="AI18" i="20"/>
  <c r="AH47" i="2" s="1"/>
  <c r="AI16" i="23"/>
  <c r="AH145" i="2" s="1"/>
  <c r="AI60" i="26"/>
  <c r="AI17" s="1"/>
  <c r="AH204" i="2" s="1"/>
  <c r="AI17" i="23"/>
  <c r="AH146" i="2" s="1"/>
  <c r="AI61" i="26"/>
  <c r="AI18" s="1"/>
  <c r="AH205" i="2" s="1"/>
  <c r="F61" i="24"/>
  <c r="AH44" i="2"/>
  <c r="AI19" i="20"/>
  <c r="AH48" i="2" s="1"/>
  <c r="E183"/>
  <c r="D175"/>
  <c r="P97" i="21"/>
  <c r="E46" i="13"/>
  <c r="E62" i="26"/>
  <c r="E19" s="1"/>
  <c r="D206" i="2" s="1"/>
  <c r="F44" i="14"/>
  <c r="F86" i="26"/>
  <c r="F39" s="1"/>
  <c r="E226" i="2" s="1"/>
  <c r="E49" i="28"/>
  <c r="E13" s="1"/>
  <c r="D244" i="2" s="1"/>
  <c r="D72" i="38" s="1"/>
  <c r="F43" i="14"/>
  <c r="F85" i="26"/>
  <c r="F38" s="1"/>
  <c r="E225" i="2" s="1"/>
  <c r="F78" i="26"/>
  <c r="F31" s="1"/>
  <c r="E218" i="2" s="1"/>
  <c r="F65" i="28"/>
  <c r="F30" s="1"/>
  <c r="E261" i="2" s="1"/>
  <c r="E86" i="38" s="1"/>
  <c r="E45" i="13"/>
  <c r="E61" i="26"/>
  <c r="E18" s="1"/>
  <c r="D205" i="2" s="1"/>
  <c r="E44" i="13"/>
  <c r="E60" i="26"/>
  <c r="E17" s="1"/>
  <c r="D204" i="2" s="1"/>
  <c r="F42" i="14"/>
  <c r="F84" i="26"/>
  <c r="F37" s="1"/>
  <c r="E224" i="2" s="1"/>
  <c r="S25" i="14"/>
  <c r="R41"/>
  <c r="R44"/>
  <c r="R59" s="1"/>
  <c r="R15" s="1"/>
  <c r="Q302" i="2" s="1"/>
  <c r="R42" i="14"/>
  <c r="R57" s="1"/>
  <c r="R13" s="1"/>
  <c r="Q300" i="2" s="1"/>
  <c r="R43" i="14"/>
  <c r="R58" s="1"/>
  <c r="R14" s="1"/>
  <c r="Q301" i="2" s="1"/>
  <c r="R26" i="13"/>
  <c r="Q43"/>
  <c r="Q45"/>
  <c r="Q44"/>
  <c r="Q60" s="1"/>
  <c r="Q14" s="1"/>
  <c r="P284" i="2" s="1"/>
  <c r="Q46" i="13"/>
  <c r="Q56" i="14"/>
  <c r="Q12" s="1"/>
  <c r="P299" i="2" s="1"/>
  <c r="S40" i="31"/>
  <c r="K90" i="22"/>
  <c r="P92"/>
  <c r="P89"/>
  <c r="P43"/>
  <c r="P48"/>
  <c r="P42"/>
  <c r="P47"/>
  <c r="Q98" i="21"/>
  <c r="P96"/>
  <c r="R50"/>
  <c r="P51"/>
  <c r="P56" i="1"/>
  <c r="P62" i="13"/>
  <c r="P16" s="1"/>
  <c r="O286" i="2" s="1"/>
  <c r="P60" i="13"/>
  <c r="P14" s="1"/>
  <c r="O284" i="2" s="1"/>
  <c r="H61" i="13"/>
  <c r="H15" s="1"/>
  <c r="G285" i="2" s="1"/>
  <c r="L60" i="13"/>
  <c r="L14" s="1"/>
  <c r="K284" i="2" s="1"/>
  <c r="H62" i="13"/>
  <c r="H16" s="1"/>
  <c r="G286" i="2" s="1"/>
  <c r="L61" i="13"/>
  <c r="L15" s="1"/>
  <c r="K285" i="2" s="1"/>
  <c r="N60" i="13"/>
  <c r="N14" s="1"/>
  <c r="M284" i="2" s="1"/>
  <c r="F60" i="13"/>
  <c r="F14" s="1"/>
  <c r="E284" i="2" s="1"/>
  <c r="P61" i="13"/>
  <c r="P15" s="1"/>
  <c r="O285" i="2" s="1"/>
  <c r="J60" i="13"/>
  <c r="J14" s="1"/>
  <c r="I284" i="2" s="1"/>
  <c r="L62" i="13"/>
  <c r="L16" s="1"/>
  <c r="K286" i="2" s="1"/>
  <c r="E38" i="24" l="1"/>
  <c r="E45" i="28" s="1"/>
  <c r="E9" s="1"/>
  <c r="D240" i="2" s="1"/>
  <c r="D68" i="38" s="1"/>
  <c r="E11" i="24"/>
  <c r="D178" i="2" s="1"/>
  <c r="F19" i="24"/>
  <c r="E186" i="2" s="1"/>
  <c r="F96" i="24"/>
  <c r="F61" i="28" s="1"/>
  <c r="F26" s="1"/>
  <c r="E257" i="2" s="1"/>
  <c r="E82" i="38" s="1"/>
  <c r="E62" i="24"/>
  <c r="F62" s="1"/>
  <c r="E54" i="26"/>
  <c r="E11" s="1"/>
  <c r="D198" i="2" s="1"/>
  <c r="L42" i="26"/>
  <c r="K229" i="2" s="1"/>
  <c r="L68" i="28"/>
  <c r="L33" s="1"/>
  <c r="K264" i="2" s="1"/>
  <c r="K89" i="38" s="1"/>
  <c r="K22" i="26"/>
  <c r="J209" i="2" s="1"/>
  <c r="K52" i="28"/>
  <c r="K16" s="1"/>
  <c r="J247" i="2" s="1"/>
  <c r="J75" i="38" s="1"/>
  <c r="K67" i="28"/>
  <c r="K32" s="1"/>
  <c r="J263" i="2" s="1"/>
  <c r="J88" i="38" s="1"/>
  <c r="K41" i="26"/>
  <c r="J228" i="2" s="1"/>
  <c r="J21" i="26"/>
  <c r="I208" i="2" s="1"/>
  <c r="J51" i="28"/>
  <c r="J15" s="1"/>
  <c r="I246" i="2" s="1"/>
  <c r="I74" i="38" s="1"/>
  <c r="E120" i="24"/>
  <c r="Q97" i="21"/>
  <c r="R56" i="14"/>
  <c r="R12" s="1"/>
  <c r="Q299" i="2" s="1"/>
  <c r="T25" i="14"/>
  <c r="S41"/>
  <c r="S44"/>
  <c r="S59" s="1"/>
  <c r="S15" s="1"/>
  <c r="R302" i="2" s="1"/>
  <c r="S42" i="14"/>
  <c r="S57" s="1"/>
  <c r="S13" s="1"/>
  <c r="R300" i="2" s="1"/>
  <c r="S43" i="14"/>
  <c r="S58" s="1"/>
  <c r="S14" s="1"/>
  <c r="R301" i="2" s="1"/>
  <c r="S26" i="13"/>
  <c r="R43"/>
  <c r="R45"/>
  <c r="R44"/>
  <c r="R60" s="1"/>
  <c r="R14" s="1"/>
  <c r="Q284" i="2" s="1"/>
  <c r="R46" i="13"/>
  <c r="R62" s="1"/>
  <c r="R16" s="1"/>
  <c r="Q286" i="2" s="1"/>
  <c r="T40" i="31"/>
  <c r="L90" i="22"/>
  <c r="Q92"/>
  <c r="Q89"/>
  <c r="Q48"/>
  <c r="Q42"/>
  <c r="Q43"/>
  <c r="Q47"/>
  <c r="R98" i="21"/>
  <c r="Q96"/>
  <c r="S50"/>
  <c r="Q51"/>
  <c r="Q56" i="1"/>
  <c r="F59" i="14"/>
  <c r="F15" s="1"/>
  <c r="E302" i="2" s="1"/>
  <c r="F57" i="14"/>
  <c r="F13" s="1"/>
  <c r="E300" i="2" s="1"/>
  <c r="F58" i="14"/>
  <c r="F14" s="1"/>
  <c r="E301" i="2" s="1"/>
  <c r="H60" i="13"/>
  <c r="H14" s="1"/>
  <c r="G284" i="2" s="1"/>
  <c r="I62" i="13"/>
  <c r="I16" s="1"/>
  <c r="H286" i="2" s="1"/>
  <c r="N62" i="13"/>
  <c r="N16" s="1"/>
  <c r="M286" i="2" s="1"/>
  <c r="M60" i="13"/>
  <c r="M14" s="1"/>
  <c r="L284" i="2" s="1"/>
  <c r="E60" i="13"/>
  <c r="E14" s="1"/>
  <c r="D284" i="2" s="1"/>
  <c r="F61" i="13"/>
  <c r="F15" s="1"/>
  <c r="E285" i="2" s="1"/>
  <c r="K60" i="13"/>
  <c r="K14" s="1"/>
  <c r="J284" i="2" s="1"/>
  <c r="Q61" i="13"/>
  <c r="Q15" s="1"/>
  <c r="P285" i="2" s="1"/>
  <c r="L59" i="13"/>
  <c r="L13" s="1"/>
  <c r="K283" i="2" s="1"/>
  <c r="P59" i="13"/>
  <c r="P13" s="1"/>
  <c r="O283" i="2" s="1"/>
  <c r="N61" i="13"/>
  <c r="N15" s="1"/>
  <c r="M285" i="2" s="1"/>
  <c r="M61" i="13"/>
  <c r="M15" s="1"/>
  <c r="L285" i="2" s="1"/>
  <c r="I60" i="13"/>
  <c r="I14" s="1"/>
  <c r="H284" i="2" s="1"/>
  <c r="E62" i="13"/>
  <c r="E16" s="1"/>
  <c r="D286" i="2" s="1"/>
  <c r="M62" i="13"/>
  <c r="M16" s="1"/>
  <c r="L286" i="2" s="1"/>
  <c r="O60" i="13"/>
  <c r="O14" s="1"/>
  <c r="N284" i="2" s="1"/>
  <c r="G60" i="13"/>
  <c r="G14" s="1"/>
  <c r="F284" i="2" s="1"/>
  <c r="F62" i="13"/>
  <c r="F16" s="1"/>
  <c r="E286" i="2" s="1"/>
  <c r="J62" i="13"/>
  <c r="J16" s="1"/>
  <c r="I286" i="2" s="1"/>
  <c r="Q62" i="13"/>
  <c r="Q16" s="1"/>
  <c r="P286" i="2" s="1"/>
  <c r="I61" i="13"/>
  <c r="I15" s="1"/>
  <c r="H285" i="2" s="1"/>
  <c r="E61" i="13"/>
  <c r="E15" s="1"/>
  <c r="D285" i="2" s="1"/>
  <c r="G62" i="24" l="1"/>
  <c r="D63" s="1"/>
  <c r="L54" s="1"/>
  <c r="L65" i="26" s="1"/>
  <c r="L52" i="28" s="1"/>
  <c r="L16" s="1"/>
  <c r="K247" i="2" s="1"/>
  <c r="K75" i="38" s="1"/>
  <c r="K53" i="24"/>
  <c r="K64" i="26" s="1"/>
  <c r="K21" s="1"/>
  <c r="J208" i="2" s="1"/>
  <c r="G120" i="24"/>
  <c r="D121" s="1"/>
  <c r="M112" s="1"/>
  <c r="M89" i="26" s="1"/>
  <c r="L111" i="24"/>
  <c r="L88" i="26" s="1"/>
  <c r="F120" i="24"/>
  <c r="E121"/>
  <c r="R97" i="21"/>
  <c r="S56" i="14"/>
  <c r="S12" s="1"/>
  <c r="R299" i="2" s="1"/>
  <c r="U25" i="14"/>
  <c r="T41"/>
  <c r="T44"/>
  <c r="T59" s="1"/>
  <c r="T15" s="1"/>
  <c r="S302" i="2" s="1"/>
  <c r="T42" i="14"/>
  <c r="T57" s="1"/>
  <c r="T13" s="1"/>
  <c r="S300" i="2" s="1"/>
  <c r="T43" i="14"/>
  <c r="T58" s="1"/>
  <c r="T14" s="1"/>
  <c r="S301" i="2" s="1"/>
  <c r="T26" i="13"/>
  <c r="S43"/>
  <c r="S45"/>
  <c r="S61" s="1"/>
  <c r="S15" s="1"/>
  <c r="R285" i="2" s="1"/>
  <c r="S46" i="13"/>
  <c r="S62" s="1"/>
  <c r="S16" s="1"/>
  <c r="R286" i="2" s="1"/>
  <c r="S44" i="13"/>
  <c r="S60" s="1"/>
  <c r="S14" s="1"/>
  <c r="R284" i="2" s="1"/>
  <c r="U40" i="31"/>
  <c r="M90" i="22"/>
  <c r="R89"/>
  <c r="R92"/>
  <c r="R42"/>
  <c r="R43"/>
  <c r="R48"/>
  <c r="R47"/>
  <c r="S98" i="21"/>
  <c r="R96"/>
  <c r="T50"/>
  <c r="R51"/>
  <c r="R56" i="1"/>
  <c r="F56" i="14"/>
  <c r="F12" s="1"/>
  <c r="E299" i="2" s="1"/>
  <c r="H59" i="13"/>
  <c r="H13" s="1"/>
  <c r="G283" i="2" s="1"/>
  <c r="R61" i="13"/>
  <c r="R15" s="1"/>
  <c r="Q285" i="2" s="1"/>
  <c r="J61" i="13"/>
  <c r="J15" s="1"/>
  <c r="I285" i="2" s="1"/>
  <c r="Q59" i="13"/>
  <c r="Q13" s="1"/>
  <c r="P283" i="2" s="1"/>
  <c r="F59" i="13"/>
  <c r="F13" s="1"/>
  <c r="E283" i="2" s="1"/>
  <c r="N59" i="13"/>
  <c r="N13" s="1"/>
  <c r="M283" i="2" s="1"/>
  <c r="O61" i="13"/>
  <c r="O15" s="1"/>
  <c r="N285" i="2" s="1"/>
  <c r="G62" i="13"/>
  <c r="G16" s="1"/>
  <c r="F286" i="2" s="1"/>
  <c r="K62" i="13"/>
  <c r="K16" s="1"/>
  <c r="J286" i="2" s="1"/>
  <c r="G61" i="13"/>
  <c r="G15" s="1"/>
  <c r="F285" i="2" s="1"/>
  <c r="O62" i="13"/>
  <c r="O16" s="1"/>
  <c r="N286" i="2" s="1"/>
  <c r="E59" i="13"/>
  <c r="E13" s="1"/>
  <c r="D283" i="2" s="1"/>
  <c r="I59" i="13"/>
  <c r="I13" s="1"/>
  <c r="H283" i="2" s="1"/>
  <c r="M59" i="13"/>
  <c r="M13" s="1"/>
  <c r="L283" i="2" s="1"/>
  <c r="L22" i="26" l="1"/>
  <c r="K209" i="2" s="1"/>
  <c r="E63" i="24"/>
  <c r="G63" s="1"/>
  <c r="D64" s="1"/>
  <c r="K51" i="28"/>
  <c r="K15" s="1"/>
  <c r="J246" i="2" s="1"/>
  <c r="J74" i="38" s="1"/>
  <c r="M68" i="28"/>
  <c r="M33" s="1"/>
  <c r="L264" i="2" s="1"/>
  <c r="L89" i="38" s="1"/>
  <c r="M42" i="26"/>
  <c r="L229" i="2" s="1"/>
  <c r="G121" i="24"/>
  <c r="D122" s="1"/>
  <c r="N112" s="1"/>
  <c r="N89" i="26" s="1"/>
  <c r="M111" i="24"/>
  <c r="M88" i="26" s="1"/>
  <c r="L67" i="28"/>
  <c r="L32" s="1"/>
  <c r="K263" i="2" s="1"/>
  <c r="K88" i="38" s="1"/>
  <c r="L41" i="26"/>
  <c r="K228" i="2" s="1"/>
  <c r="F121" i="24"/>
  <c r="S97" i="21"/>
  <c r="T56" i="14"/>
  <c r="T12" s="1"/>
  <c r="S299" i="2" s="1"/>
  <c r="V25" i="14"/>
  <c r="U41"/>
  <c r="U42"/>
  <c r="U57" s="1"/>
  <c r="U13" s="1"/>
  <c r="T300" i="2" s="1"/>
  <c r="U43" i="14"/>
  <c r="U58" s="1"/>
  <c r="U14" s="1"/>
  <c r="T301" i="2" s="1"/>
  <c r="U44" i="14"/>
  <c r="U59" s="1"/>
  <c r="U15" s="1"/>
  <c r="T302" i="2" s="1"/>
  <c r="U26" i="13"/>
  <c r="T43"/>
  <c r="T46"/>
  <c r="T62" s="1"/>
  <c r="T16" s="1"/>
  <c r="S286" i="2" s="1"/>
  <c r="T44" i="13"/>
  <c r="T60" s="1"/>
  <c r="T14" s="1"/>
  <c r="S284" i="2" s="1"/>
  <c r="T45" i="13"/>
  <c r="T61" s="1"/>
  <c r="T15" s="1"/>
  <c r="S285" i="2" s="1"/>
  <c r="V40" i="31"/>
  <c r="N90" i="22"/>
  <c r="S92"/>
  <c r="S89"/>
  <c r="S43"/>
  <c r="S48"/>
  <c r="S42"/>
  <c r="S47"/>
  <c r="T98" i="21"/>
  <c r="S96"/>
  <c r="S51"/>
  <c r="U50"/>
  <c r="S56" i="1"/>
  <c r="R59" i="13"/>
  <c r="R13" s="1"/>
  <c r="Q283" i="2" s="1"/>
  <c r="G59" i="13"/>
  <c r="G13" s="1"/>
  <c r="F283" i="2" s="1"/>
  <c r="J59" i="13"/>
  <c r="J13" s="1"/>
  <c r="I283" i="2" s="1"/>
  <c r="K61" i="13"/>
  <c r="K15" s="1"/>
  <c r="J285" i="2" s="1"/>
  <c r="S59" i="13"/>
  <c r="S13" s="1"/>
  <c r="R283" i="2" s="1"/>
  <c r="O59" i="13"/>
  <c r="O13" s="1"/>
  <c r="N283" i="2" s="1"/>
  <c r="F63" i="24" l="1"/>
  <c r="L53"/>
  <c r="L64" i="26" s="1"/>
  <c r="L51" i="28" s="1"/>
  <c r="L15" s="1"/>
  <c r="K246" i="2" s="1"/>
  <c r="K74" i="38" s="1"/>
  <c r="E122" i="24"/>
  <c r="N111" s="1"/>
  <c r="N88" i="26" s="1"/>
  <c r="M54" i="24"/>
  <c r="M65" i="26" s="1"/>
  <c r="E64" i="24"/>
  <c r="M41" i="26"/>
  <c r="L228" i="2" s="1"/>
  <c r="M67" i="28"/>
  <c r="M32" s="1"/>
  <c r="L263" i="2" s="1"/>
  <c r="L88" i="38" s="1"/>
  <c r="F64" i="24"/>
  <c r="N68" i="28"/>
  <c r="N33" s="1"/>
  <c r="M264" i="2" s="1"/>
  <c r="M89" i="38" s="1"/>
  <c r="N42" i="26"/>
  <c r="M229" i="2" s="1"/>
  <c r="U98" i="21"/>
  <c r="T59" i="13"/>
  <c r="T13" s="1"/>
  <c r="S283" i="2" s="1"/>
  <c r="W25" i="14"/>
  <c r="V41"/>
  <c r="V44"/>
  <c r="V59" s="1"/>
  <c r="V15" s="1"/>
  <c r="U302" i="2" s="1"/>
  <c r="V42" i="14"/>
  <c r="V57" s="1"/>
  <c r="V13" s="1"/>
  <c r="U300" i="2" s="1"/>
  <c r="V43" i="14"/>
  <c r="V58" s="1"/>
  <c r="V14" s="1"/>
  <c r="U301" i="2" s="1"/>
  <c r="U56" i="14"/>
  <c r="U12" s="1"/>
  <c r="T299" i="2" s="1"/>
  <c r="V26" i="13"/>
  <c r="U43"/>
  <c r="U44"/>
  <c r="U60" s="1"/>
  <c r="U14" s="1"/>
  <c r="T284" i="2" s="1"/>
  <c r="U45" i="13"/>
  <c r="U61" s="1"/>
  <c r="U15" s="1"/>
  <c r="T285" i="2" s="1"/>
  <c r="U46" i="13"/>
  <c r="U62" s="1"/>
  <c r="U16" s="1"/>
  <c r="T286" i="2" s="1"/>
  <c r="W40" i="31"/>
  <c r="O90" i="22"/>
  <c r="T92"/>
  <c r="T89"/>
  <c r="T42"/>
  <c r="T47"/>
  <c r="T48"/>
  <c r="T43"/>
  <c r="T97" i="21"/>
  <c r="T96"/>
  <c r="T51"/>
  <c r="V50"/>
  <c r="T56" i="1"/>
  <c r="K59" i="13"/>
  <c r="K13" s="1"/>
  <c r="J283" i="2" s="1"/>
  <c r="L21" i="26" l="1"/>
  <c r="K208" i="2" s="1"/>
  <c r="F122" i="24"/>
  <c r="G122"/>
  <c r="D123" s="1"/>
  <c r="O112" s="1"/>
  <c r="O89" i="26" s="1"/>
  <c r="O42" s="1"/>
  <c r="N229" i="2" s="1"/>
  <c r="N41" i="26"/>
  <c r="M228" i="2" s="1"/>
  <c r="N67" i="28"/>
  <c r="N32" s="1"/>
  <c r="M263" i="2" s="1"/>
  <c r="M88" i="38" s="1"/>
  <c r="M52" i="28"/>
  <c r="M16" s="1"/>
  <c r="L247" i="2" s="1"/>
  <c r="L75" i="38" s="1"/>
  <c r="M22" i="26"/>
  <c r="L209" i="2" s="1"/>
  <c r="G64" i="24"/>
  <c r="D65" s="1"/>
  <c r="M53"/>
  <c r="M64" i="26" s="1"/>
  <c r="V98" i="21"/>
  <c r="U97"/>
  <c r="W26" i="13"/>
  <c r="V43"/>
  <c r="V44"/>
  <c r="V60" s="1"/>
  <c r="V14" s="1"/>
  <c r="U284" i="2" s="1"/>
  <c r="V46" i="13"/>
  <c r="V62" s="1"/>
  <c r="V16" s="1"/>
  <c r="U286" i="2" s="1"/>
  <c r="V45" i="13"/>
  <c r="V61" s="1"/>
  <c r="V15" s="1"/>
  <c r="U285" i="2" s="1"/>
  <c r="V56" i="14"/>
  <c r="V12" s="1"/>
  <c r="U299" i="2" s="1"/>
  <c r="X25" i="14"/>
  <c r="W41"/>
  <c r="W43"/>
  <c r="W58" s="1"/>
  <c r="W14" s="1"/>
  <c r="V301" i="2" s="1"/>
  <c r="W42" i="14"/>
  <c r="W57" s="1"/>
  <c r="W13" s="1"/>
  <c r="V300" i="2" s="1"/>
  <c r="W44" i="14"/>
  <c r="W59" s="1"/>
  <c r="W15" s="1"/>
  <c r="V302" i="2" s="1"/>
  <c r="U59" i="13"/>
  <c r="U13" s="1"/>
  <c r="T283" i="2" s="1"/>
  <c r="X40" i="31"/>
  <c r="P90" i="22"/>
  <c r="U89"/>
  <c r="U92"/>
  <c r="U48"/>
  <c r="U42"/>
  <c r="U43"/>
  <c r="U47"/>
  <c r="U96" i="21"/>
  <c r="U51"/>
  <c r="W50"/>
  <c r="U56" i="1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D58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O68" i="28" l="1"/>
  <c r="O33" s="1"/>
  <c r="N264" i="2" s="1"/>
  <c r="N89" i="38" s="1"/>
  <c r="E123" i="24"/>
  <c r="G123" s="1"/>
  <c r="D124" s="1"/>
  <c r="M21" i="26"/>
  <c r="L208" i="2" s="1"/>
  <c r="M51" i="28"/>
  <c r="M15" s="1"/>
  <c r="L246" i="2" s="1"/>
  <c r="L74" i="38" s="1"/>
  <c r="N54" i="24"/>
  <c r="N65" i="26" s="1"/>
  <c r="E65" i="24"/>
  <c r="V97" i="21"/>
  <c r="W98"/>
  <c r="X98" s="1"/>
  <c r="E55" i="1"/>
  <c r="W56" i="14"/>
  <c r="W12" s="1"/>
  <c r="V299" i="2" s="1"/>
  <c r="V59" i="13"/>
  <c r="V13" s="1"/>
  <c r="U283" i="2" s="1"/>
  <c r="X26" i="13"/>
  <c r="W43"/>
  <c r="W44"/>
  <c r="W60" s="1"/>
  <c r="W14" s="1"/>
  <c r="V284" i="2" s="1"/>
  <c r="W46" i="13"/>
  <c r="W62" s="1"/>
  <c r="W16" s="1"/>
  <c r="V286" i="2" s="1"/>
  <c r="W45" i="13"/>
  <c r="W61" s="1"/>
  <c r="W15" s="1"/>
  <c r="V285" i="2" s="1"/>
  <c r="Y25" i="14"/>
  <c r="X41"/>
  <c r="X43"/>
  <c r="X58" s="1"/>
  <c r="X14" s="1"/>
  <c r="W301" i="2" s="1"/>
  <c r="X44" i="14"/>
  <c r="X59" s="1"/>
  <c r="X15" s="1"/>
  <c r="W302" i="2" s="1"/>
  <c r="X42" i="14"/>
  <c r="X57" s="1"/>
  <c r="X13" s="1"/>
  <c r="W300" i="2" s="1"/>
  <c r="Y40" i="31"/>
  <c r="Q90" i="22"/>
  <c r="V89"/>
  <c r="V92"/>
  <c r="V43"/>
  <c r="V48"/>
  <c r="V47"/>
  <c r="V42"/>
  <c r="V96" i="21"/>
  <c r="X50"/>
  <c r="V51"/>
  <c r="V56" i="1"/>
  <c r="F55"/>
  <c r="O111" i="24" l="1"/>
  <c r="O88" i="26" s="1"/>
  <c r="O41" s="1"/>
  <c r="N228" i="2" s="1"/>
  <c r="F123" i="24"/>
  <c r="G65"/>
  <c r="D66" s="1"/>
  <c r="N53"/>
  <c r="N64" i="26" s="1"/>
  <c r="P112" i="24"/>
  <c r="P89" i="26" s="1"/>
  <c r="E124" i="24"/>
  <c r="F65"/>
  <c r="N22" i="26"/>
  <c r="M209" i="2" s="1"/>
  <c r="N52" i="28"/>
  <c r="N16" s="1"/>
  <c r="M247" i="2" s="1"/>
  <c r="M75" i="38" s="1"/>
  <c r="W97" i="21"/>
  <c r="Y26" i="13"/>
  <c r="X43"/>
  <c r="X44"/>
  <c r="X60" s="1"/>
  <c r="X14" s="1"/>
  <c r="W284" i="2" s="1"/>
  <c r="X45" i="13"/>
  <c r="X61" s="1"/>
  <c r="X15" s="1"/>
  <c r="W285" i="2" s="1"/>
  <c r="X46" i="13"/>
  <c r="X62" s="1"/>
  <c r="X16" s="1"/>
  <c r="W286" i="2" s="1"/>
  <c r="X56" i="14"/>
  <c r="X12" s="1"/>
  <c r="W299" i="2" s="1"/>
  <c r="W59" i="13"/>
  <c r="W13" s="1"/>
  <c r="V283" i="2" s="1"/>
  <c r="Z25" i="14"/>
  <c r="Y41"/>
  <c r="Y43"/>
  <c r="Y58" s="1"/>
  <c r="Y14" s="1"/>
  <c r="X301" i="2" s="1"/>
  <c r="Y44" i="14"/>
  <c r="Y59" s="1"/>
  <c r="Y15" s="1"/>
  <c r="X302" i="2" s="1"/>
  <c r="Y42" i="14"/>
  <c r="Y57" s="1"/>
  <c r="Y13" s="1"/>
  <c r="X300" i="2" s="1"/>
  <c r="Z40" i="31"/>
  <c r="R90" i="22"/>
  <c r="W92"/>
  <c r="W89"/>
  <c r="W47"/>
  <c r="W43"/>
  <c r="W42"/>
  <c r="W48"/>
  <c r="Y98" i="21"/>
  <c r="X97"/>
  <c r="W96"/>
  <c r="Y50"/>
  <c r="W51"/>
  <c r="W56" i="1"/>
  <c r="O67" i="28" l="1"/>
  <c r="O32" s="1"/>
  <c r="N263" i="2" s="1"/>
  <c r="N88" i="38" s="1"/>
  <c r="P42" i="26"/>
  <c r="O229" i="2" s="1"/>
  <c r="P68" i="28"/>
  <c r="P33" s="1"/>
  <c r="O264" i="2" s="1"/>
  <c r="O89" i="38" s="1"/>
  <c r="E66" i="24"/>
  <c r="G66" s="1"/>
  <c r="D67" s="1"/>
  <c r="N21" i="26"/>
  <c r="M208" i="2" s="1"/>
  <c r="N51" i="28"/>
  <c r="N15" s="1"/>
  <c r="M246" i="2" s="1"/>
  <c r="M74" i="38" s="1"/>
  <c r="G124" i="24"/>
  <c r="D125" s="1"/>
  <c r="P111"/>
  <c r="P88" i="26" s="1"/>
  <c r="F124" i="24"/>
  <c r="AA25" i="14"/>
  <c r="Z41"/>
  <c r="Z43"/>
  <c r="Z58" s="1"/>
  <c r="Z14" s="1"/>
  <c r="Y301" i="2" s="1"/>
  <c r="Z42" i="14"/>
  <c r="Z57" s="1"/>
  <c r="Z13" s="1"/>
  <c r="Y300" i="2" s="1"/>
  <c r="Z44" i="14"/>
  <c r="Z59" s="1"/>
  <c r="Z15" s="1"/>
  <c r="Y302" i="2" s="1"/>
  <c r="X59" i="13"/>
  <c r="X13" s="1"/>
  <c r="W283" i="2" s="1"/>
  <c r="Z26" i="13"/>
  <c r="Y43"/>
  <c r="Y45"/>
  <c r="Y61" s="1"/>
  <c r="Y15" s="1"/>
  <c r="X285" i="2" s="1"/>
  <c r="Y44" i="13"/>
  <c r="Y60" s="1"/>
  <c r="Y14" s="1"/>
  <c r="X284" i="2" s="1"/>
  <c r="Y46" i="13"/>
  <c r="Y62" s="1"/>
  <c r="Y16" s="1"/>
  <c r="X286" i="2" s="1"/>
  <c r="Y56" i="14"/>
  <c r="Y12" s="1"/>
  <c r="X299" i="2" s="1"/>
  <c r="AA40" i="31"/>
  <c r="S90" i="22"/>
  <c r="X92"/>
  <c r="X89"/>
  <c r="X48"/>
  <c r="X43"/>
  <c r="X42"/>
  <c r="X47"/>
  <c r="Z98" i="21"/>
  <c r="Y97"/>
  <c r="X96"/>
  <c r="X51"/>
  <c r="Z50"/>
  <c r="X56" i="1"/>
  <c r="Q112" i="24" l="1"/>
  <c r="Q89" i="26" s="1"/>
  <c r="E125" i="24"/>
  <c r="F125" s="1"/>
  <c r="E67"/>
  <c r="G67" s="1"/>
  <c r="D68" s="1"/>
  <c r="P67" i="28"/>
  <c r="P32" s="1"/>
  <c r="O263" i="2" s="1"/>
  <c r="O88" i="38" s="1"/>
  <c r="P41" i="26"/>
  <c r="O228" i="2" s="1"/>
  <c r="F66" i="24"/>
  <c r="Y59" i="13"/>
  <c r="Y13" s="1"/>
  <c r="X283" i="2" s="1"/>
  <c r="AA26" i="13"/>
  <c r="Z43"/>
  <c r="Z44"/>
  <c r="Z60" s="1"/>
  <c r="Z14" s="1"/>
  <c r="Y284" i="2" s="1"/>
  <c r="Z45" i="13"/>
  <c r="Z61" s="1"/>
  <c r="Z15" s="1"/>
  <c r="Y285" i="2" s="1"/>
  <c r="Z46" i="13"/>
  <c r="Z62" s="1"/>
  <c r="Z16" s="1"/>
  <c r="Y286" i="2" s="1"/>
  <c r="Z56" i="14"/>
  <c r="Z12" s="1"/>
  <c r="Y299" i="2" s="1"/>
  <c r="AB25" i="14"/>
  <c r="AA41"/>
  <c r="AA42"/>
  <c r="AA57" s="1"/>
  <c r="AA13" s="1"/>
  <c r="Z300" i="2" s="1"/>
  <c r="AA44" i="14"/>
  <c r="AA59" s="1"/>
  <c r="AA15" s="1"/>
  <c r="Z302" i="2" s="1"/>
  <c r="AA43" i="14"/>
  <c r="AA58" s="1"/>
  <c r="AA14" s="1"/>
  <c r="Z301" i="2" s="1"/>
  <c r="AB40" i="31"/>
  <c r="T90" i="22"/>
  <c r="Y89"/>
  <c r="Y92"/>
  <c r="Y48"/>
  <c r="Y47"/>
  <c r="Y43"/>
  <c r="Y42"/>
  <c r="AA98" i="21"/>
  <c r="Z97"/>
  <c r="Y96"/>
  <c r="Y51"/>
  <c r="AA50"/>
  <c r="Y56" i="1"/>
  <c r="F67" i="24" l="1"/>
  <c r="Q68" i="28"/>
  <c r="Q33" s="1"/>
  <c r="P264" i="2" s="1"/>
  <c r="P89" i="38" s="1"/>
  <c r="Q42" i="26"/>
  <c r="P229" i="2" s="1"/>
  <c r="G125" i="24"/>
  <c r="D126" s="1"/>
  <c r="Q111"/>
  <c r="Q88" i="26" s="1"/>
  <c r="E68" i="24"/>
  <c r="G68" s="1"/>
  <c r="D69" s="1"/>
  <c r="AC25" i="14"/>
  <c r="AB41"/>
  <c r="AB42"/>
  <c r="AB57" s="1"/>
  <c r="AB13" s="1"/>
  <c r="AA300" i="2" s="1"/>
  <c r="AB43" i="14"/>
  <c r="AB58" s="1"/>
  <c r="AB14" s="1"/>
  <c r="AA301" i="2" s="1"/>
  <c r="AB44" i="14"/>
  <c r="AB59" s="1"/>
  <c r="AB15" s="1"/>
  <c r="AA302" i="2" s="1"/>
  <c r="Z59" i="13"/>
  <c r="Z13" s="1"/>
  <c r="Y283" i="2" s="1"/>
  <c r="AB26" i="13"/>
  <c r="AA43"/>
  <c r="AA45"/>
  <c r="AA61" s="1"/>
  <c r="AA15" s="1"/>
  <c r="Z285" i="2" s="1"/>
  <c r="AA46" i="13"/>
  <c r="AA62" s="1"/>
  <c r="AA16" s="1"/>
  <c r="Z286" i="2" s="1"/>
  <c r="AA44" i="13"/>
  <c r="AA60" s="1"/>
  <c r="AA14" s="1"/>
  <c r="Z284" i="2" s="1"/>
  <c r="AA56" i="14"/>
  <c r="AA12" s="1"/>
  <c r="Z299" i="2" s="1"/>
  <c r="AC40" i="31"/>
  <c r="U90" i="22"/>
  <c r="Z89"/>
  <c r="Z92"/>
  <c r="Z42"/>
  <c r="Z47"/>
  <c r="Z43"/>
  <c r="Z48"/>
  <c r="AB98" i="21"/>
  <c r="AA97"/>
  <c r="Z96"/>
  <c r="AB50"/>
  <c r="Z51"/>
  <c r="Z56" i="1"/>
  <c r="E69" i="24" l="1"/>
  <c r="G69" s="1"/>
  <c r="D70" s="1"/>
  <c r="R112"/>
  <c r="R89" i="26" s="1"/>
  <c r="E126" i="24"/>
  <c r="F126" s="1"/>
  <c r="Q41" i="26"/>
  <c r="P228" i="2" s="1"/>
  <c r="Q67" i="28"/>
  <c r="Q32" s="1"/>
  <c r="P263" i="2" s="1"/>
  <c r="P88" i="38" s="1"/>
  <c r="F68" i="24"/>
  <c r="AB56" i="14"/>
  <c r="AB12" s="1"/>
  <c r="AA299" i="2" s="1"/>
  <c r="AD25" i="14"/>
  <c r="AC41"/>
  <c r="AC43"/>
  <c r="AC58" s="1"/>
  <c r="AC14" s="1"/>
  <c r="AB301" i="2" s="1"/>
  <c r="AC42" i="14"/>
  <c r="AC57" s="1"/>
  <c r="AC13" s="1"/>
  <c r="AB300" i="2" s="1"/>
  <c r="AC44" i="14"/>
  <c r="AC59" s="1"/>
  <c r="AC15" s="1"/>
  <c r="AB302" i="2" s="1"/>
  <c r="AA59" i="13"/>
  <c r="AA13" s="1"/>
  <c r="Z283" i="2" s="1"/>
  <c r="AC26" i="13"/>
  <c r="AB43"/>
  <c r="AB45"/>
  <c r="AB61" s="1"/>
  <c r="AB15" s="1"/>
  <c r="AA285" i="2" s="1"/>
  <c r="AB46" i="13"/>
  <c r="AB62" s="1"/>
  <c r="AB16" s="1"/>
  <c r="AA286" i="2" s="1"/>
  <c r="AB44" i="13"/>
  <c r="AB60" s="1"/>
  <c r="AB14" s="1"/>
  <c r="AA284" i="2" s="1"/>
  <c r="AD40" i="31"/>
  <c r="E52" i="22"/>
  <c r="E65" s="1"/>
  <c r="E10" s="1"/>
  <c r="D111" i="2" s="1"/>
  <c r="E96" i="22"/>
  <c r="V90"/>
  <c r="AA92"/>
  <c r="AA89"/>
  <c r="AA43"/>
  <c r="AA48"/>
  <c r="AA47"/>
  <c r="AA42"/>
  <c r="AA96" i="21"/>
  <c r="E55"/>
  <c r="E68" s="1"/>
  <c r="E8" s="1"/>
  <c r="D73" i="2" s="1"/>
  <c r="E101" i="21"/>
  <c r="E114" s="1"/>
  <c r="E25" s="1"/>
  <c r="D90" i="2" s="1"/>
  <c r="AC98" i="21"/>
  <c r="AB97"/>
  <c r="AC50"/>
  <c r="AA51"/>
  <c r="AA56" i="1"/>
  <c r="E38"/>
  <c r="F37"/>
  <c r="E70" i="24" l="1"/>
  <c r="G70" s="1"/>
  <c r="D71" s="1"/>
  <c r="R68" i="28"/>
  <c r="R33" s="1"/>
  <c r="Q264" i="2" s="1"/>
  <c r="Q89" i="38" s="1"/>
  <c r="R42" i="26"/>
  <c r="Q229" i="2" s="1"/>
  <c r="F69" i="24"/>
  <c r="G126"/>
  <c r="D127" s="1"/>
  <c r="R111"/>
  <c r="R88" i="26" s="1"/>
  <c r="F36" i="1"/>
  <c r="AD26" i="13"/>
  <c r="AC43"/>
  <c r="AC46"/>
  <c r="AC62" s="1"/>
  <c r="AC16" s="1"/>
  <c r="AB286" i="2" s="1"/>
  <c r="AC44" i="13"/>
  <c r="AC60" s="1"/>
  <c r="AC14" s="1"/>
  <c r="AB284" i="2" s="1"/>
  <c r="AC45" i="13"/>
  <c r="AC61" s="1"/>
  <c r="AC15" s="1"/>
  <c r="AB285" i="2" s="1"/>
  <c r="AE25" i="14"/>
  <c r="AD41"/>
  <c r="AD42"/>
  <c r="AD57" s="1"/>
  <c r="AD13" s="1"/>
  <c r="AC300" i="2" s="1"/>
  <c r="AD43" i="14"/>
  <c r="AD58" s="1"/>
  <c r="AD14" s="1"/>
  <c r="AC301" i="2" s="1"/>
  <c r="AD44" i="14"/>
  <c r="AD59" s="1"/>
  <c r="AD15" s="1"/>
  <c r="AC302" i="2" s="1"/>
  <c r="E30" i="31"/>
  <c r="E31" i="29"/>
  <c r="E18" i="15"/>
  <c r="E72" s="1"/>
  <c r="E91" s="1"/>
  <c r="AB59" i="13"/>
  <c r="AB13" s="1"/>
  <c r="AA283" i="2" s="1"/>
  <c r="AC56" i="14"/>
  <c r="AC12" s="1"/>
  <c r="AB299" i="2" s="1"/>
  <c r="AE40" i="31"/>
  <c r="E55" i="22"/>
  <c r="E72" s="1"/>
  <c r="E13" s="1"/>
  <c r="E99"/>
  <c r="E53"/>
  <c r="E64" s="1"/>
  <c r="E9" s="1"/>
  <c r="D110" i="2" s="1"/>
  <c r="E97" i="22"/>
  <c r="E108" s="1"/>
  <c r="E23" s="1"/>
  <c r="D124" i="2" s="1"/>
  <c r="W90" i="22"/>
  <c r="AB92"/>
  <c r="AB89"/>
  <c r="AB47"/>
  <c r="AB43"/>
  <c r="AB42"/>
  <c r="AB48"/>
  <c r="AD98" i="21"/>
  <c r="AC97"/>
  <c r="AB96"/>
  <c r="E71"/>
  <c r="E11" s="1"/>
  <c r="D76" i="2" s="1"/>
  <c r="E70" i="21"/>
  <c r="E10" s="1"/>
  <c r="D75" i="2" s="1"/>
  <c r="E69" i="21"/>
  <c r="E9" s="1"/>
  <c r="D74" i="2" s="1"/>
  <c r="E56" i="21"/>
  <c r="E76" s="1"/>
  <c r="E12" s="1"/>
  <c r="E102"/>
  <c r="E123" s="1"/>
  <c r="E29" s="1"/>
  <c r="E117"/>
  <c r="E28" s="1"/>
  <c r="D93" i="2" s="1"/>
  <c r="E116" i="21"/>
  <c r="E27" s="1"/>
  <c r="D92" i="2" s="1"/>
  <c r="E115" i="21"/>
  <c r="E26" s="1"/>
  <c r="D91" i="2" s="1"/>
  <c r="AD50" i="21"/>
  <c r="AB51"/>
  <c r="E51" i="1"/>
  <c r="E101" i="22" s="1"/>
  <c r="AB56" i="1"/>
  <c r="F52"/>
  <c r="F49" s="1"/>
  <c r="E66"/>
  <c r="S112" i="24" l="1"/>
  <c r="S89" i="26" s="1"/>
  <c r="E127" i="24"/>
  <c r="R41" i="26"/>
  <c r="Q228" i="2" s="1"/>
  <c r="R67" i="28"/>
  <c r="R32" s="1"/>
  <c r="Q263" i="2" s="1"/>
  <c r="Q88" i="38" s="1"/>
  <c r="E71" i="24"/>
  <c r="G71" s="1"/>
  <c r="D72" s="1"/>
  <c r="F70"/>
  <c r="D77" i="2"/>
  <c r="E16" i="21"/>
  <c r="D81" i="2" s="1"/>
  <c r="D94"/>
  <c r="E33" i="21"/>
  <c r="D98" i="2" s="1"/>
  <c r="D114"/>
  <c r="E16" i="22"/>
  <c r="D117" i="2" s="1"/>
  <c r="E90" i="15"/>
  <c r="E102" s="1"/>
  <c r="AF25" i="14"/>
  <c r="AE41"/>
  <c r="AE44"/>
  <c r="AE59" s="1"/>
  <c r="AE15" s="1"/>
  <c r="AD302" i="2" s="1"/>
  <c r="AE42" i="14"/>
  <c r="AE57" s="1"/>
  <c r="AE13" s="1"/>
  <c r="AD300" i="2" s="1"/>
  <c r="AE43" i="14"/>
  <c r="AE58" s="1"/>
  <c r="AE14" s="1"/>
  <c r="AD301" i="2" s="1"/>
  <c r="AE26" i="13"/>
  <c r="AD43"/>
  <c r="AD45"/>
  <c r="AD61" s="1"/>
  <c r="AD15" s="1"/>
  <c r="AC285" i="2" s="1"/>
  <c r="AD44" i="13"/>
  <c r="AD60" s="1"/>
  <c r="AD14" s="1"/>
  <c r="AC284" i="2" s="1"/>
  <c r="AD46" i="13"/>
  <c r="AD62" s="1"/>
  <c r="AD16" s="1"/>
  <c r="AC286" i="2" s="1"/>
  <c r="AD56" i="14"/>
  <c r="AD12" s="1"/>
  <c r="AC299" i="2" s="1"/>
  <c r="AC59" i="13"/>
  <c r="AC13" s="1"/>
  <c r="AB283" i="2" s="1"/>
  <c r="AF40" i="31"/>
  <c r="F52" i="22"/>
  <c r="F65" s="1"/>
  <c r="F10" s="1"/>
  <c r="E111" i="2" s="1"/>
  <c r="F96" i="22"/>
  <c r="E107"/>
  <c r="E22" s="1"/>
  <c r="D123" i="2" s="1"/>
  <c r="X90" i="22"/>
  <c r="AC92"/>
  <c r="AC89"/>
  <c r="AC42"/>
  <c r="AC48"/>
  <c r="AC43"/>
  <c r="E57"/>
  <c r="AC47"/>
  <c r="E63"/>
  <c r="E8" s="1"/>
  <c r="D109" i="2" s="1"/>
  <c r="E78" i="21"/>
  <c r="E14" s="1"/>
  <c r="E84"/>
  <c r="E79"/>
  <c r="E15" s="1"/>
  <c r="E77"/>
  <c r="E13" s="1"/>
  <c r="F101"/>
  <c r="F114" s="1"/>
  <c r="F25" s="1"/>
  <c r="E90" i="2" s="1"/>
  <c r="F55" i="21"/>
  <c r="F68" s="1"/>
  <c r="F8" s="1"/>
  <c r="E73" i="2" s="1"/>
  <c r="AE98" i="21"/>
  <c r="AD97"/>
  <c r="E124"/>
  <c r="E30" s="1"/>
  <c r="E125"/>
  <c r="E31" s="1"/>
  <c r="E132"/>
  <c r="E126"/>
  <c r="E32" s="1"/>
  <c r="AC96"/>
  <c r="AE50"/>
  <c r="AC51"/>
  <c r="E50" i="1"/>
  <c r="AC56"/>
  <c r="F38"/>
  <c r="F9" s="1"/>
  <c r="E68"/>
  <c r="F48"/>
  <c r="G37"/>
  <c r="S42" i="26" l="1"/>
  <c r="R229" i="2" s="1"/>
  <c r="S68" i="28"/>
  <c r="S33" s="1"/>
  <c r="R264" i="2" s="1"/>
  <c r="R89" i="38" s="1"/>
  <c r="G127" i="24"/>
  <c r="D128" s="1"/>
  <c r="S111"/>
  <c r="S88" i="26" s="1"/>
  <c r="F71" i="24"/>
  <c r="F127"/>
  <c r="E72"/>
  <c r="G72" s="1"/>
  <c r="D73" s="1"/>
  <c r="E7" i="15"/>
  <c r="D335" i="2" s="1"/>
  <c r="D78"/>
  <c r="E17" i="21"/>
  <c r="D82" i="2" s="1"/>
  <c r="D95"/>
  <c r="E34" i="21"/>
  <c r="D99" i="2" s="1"/>
  <c r="E18" i="21"/>
  <c r="D83" i="2" s="1"/>
  <c r="D79"/>
  <c r="E36" i="21"/>
  <c r="D101" i="2" s="1"/>
  <c r="D97"/>
  <c r="E10"/>
  <c r="F23" i="1"/>
  <c r="E24" i="2" s="1"/>
  <c r="E31" i="38" s="1"/>
  <c r="D96" i="2"/>
  <c r="E35" i="21"/>
  <c r="D100" i="2" s="1"/>
  <c r="D80"/>
  <c r="E19" i="21"/>
  <c r="D84" i="2" s="1"/>
  <c r="G36" i="1"/>
  <c r="F18" i="15"/>
  <c r="F72" s="1"/>
  <c r="F91" s="1"/>
  <c r="F31" i="29"/>
  <c r="F30" i="31"/>
  <c r="AG25" i="14"/>
  <c r="AF41"/>
  <c r="AF42"/>
  <c r="AF57" s="1"/>
  <c r="AF13" s="1"/>
  <c r="AE300" i="2" s="1"/>
  <c r="AF44" i="14"/>
  <c r="AF59" s="1"/>
  <c r="AF15" s="1"/>
  <c r="AE302" i="2" s="1"/>
  <c r="AF43" i="14"/>
  <c r="AF58" s="1"/>
  <c r="AF14" s="1"/>
  <c r="AE301" i="2" s="1"/>
  <c r="AD59" i="13"/>
  <c r="AD13" s="1"/>
  <c r="AC283" i="2" s="1"/>
  <c r="AF26" i="13"/>
  <c r="AE43"/>
  <c r="AE45"/>
  <c r="AE61" s="1"/>
  <c r="AE15" s="1"/>
  <c r="AD285" i="2" s="1"/>
  <c r="AE44" i="13"/>
  <c r="AE60" s="1"/>
  <c r="AE14" s="1"/>
  <c r="AD284" i="2" s="1"/>
  <c r="AE46" i="13"/>
  <c r="AE62" s="1"/>
  <c r="AE16" s="1"/>
  <c r="AD286" i="2" s="1"/>
  <c r="AE56" i="14"/>
  <c r="AE12" s="1"/>
  <c r="AD299" i="2" s="1"/>
  <c r="AG40" i="31"/>
  <c r="E56" i="22"/>
  <c r="E71" s="1"/>
  <c r="E12" s="1"/>
  <c r="E100"/>
  <c r="E114" s="1"/>
  <c r="E25" s="1"/>
  <c r="E48" i="23"/>
  <c r="F53" i="22"/>
  <c r="F64" s="1"/>
  <c r="F9" s="1"/>
  <c r="E110" i="2" s="1"/>
  <c r="F97" i="22"/>
  <c r="F108" s="1"/>
  <c r="F23" s="1"/>
  <c r="E124" i="2" s="1"/>
  <c r="F55" i="22"/>
  <c r="F72" s="1"/>
  <c r="F13" s="1"/>
  <c r="F99"/>
  <c r="E70" i="23"/>
  <c r="Y90" i="22"/>
  <c r="AD89"/>
  <c r="AD92"/>
  <c r="AD47"/>
  <c r="AD42"/>
  <c r="AD48"/>
  <c r="AD43"/>
  <c r="E79"/>
  <c r="E135" i="21"/>
  <c r="F115"/>
  <c r="F26" s="1"/>
  <c r="E91" i="2" s="1"/>
  <c r="F117" i="21"/>
  <c r="F28" s="1"/>
  <c r="E93" i="2" s="1"/>
  <c r="F116" i="21"/>
  <c r="F27" s="1"/>
  <c r="E92" i="2" s="1"/>
  <c r="E86" i="21"/>
  <c r="F56"/>
  <c r="F76" s="1"/>
  <c r="F12" s="1"/>
  <c r="F102"/>
  <c r="F123" s="1"/>
  <c r="F29" s="1"/>
  <c r="E85"/>
  <c r="AD96"/>
  <c r="E133"/>
  <c r="F70"/>
  <c r="F10" s="1"/>
  <c r="E75" i="2" s="1"/>
  <c r="F69" i="21"/>
  <c r="F9" s="1"/>
  <c r="E74" i="2" s="1"/>
  <c r="F71" i="21"/>
  <c r="F11" s="1"/>
  <c r="E76" i="2" s="1"/>
  <c r="E134" i="21"/>
  <c r="AF98"/>
  <c r="AE97"/>
  <c r="E87"/>
  <c r="AD51"/>
  <c r="AF50"/>
  <c r="E67" i="1"/>
  <c r="F51"/>
  <c r="AD56"/>
  <c r="F66"/>
  <c r="G49"/>
  <c r="F72" i="24" l="1"/>
  <c r="E73"/>
  <c r="G73" s="1"/>
  <c r="D74" s="1"/>
  <c r="T112"/>
  <c r="T89" i="26" s="1"/>
  <c r="E128" i="24"/>
  <c r="F128" s="1"/>
  <c r="S67" i="28"/>
  <c r="S32" s="1"/>
  <c r="R263" i="2" s="1"/>
  <c r="R88" i="38" s="1"/>
  <c r="S41" i="26"/>
  <c r="R228" i="2" s="1"/>
  <c r="F101" i="22"/>
  <c r="F17" i="1"/>
  <c r="D113" i="2"/>
  <c r="E15" i="22"/>
  <c r="D116" i="2" s="1"/>
  <c r="E37" i="14"/>
  <c r="E28" i="23"/>
  <c r="D157" i="2" s="1"/>
  <c r="D126"/>
  <c r="E27" i="22"/>
  <c r="D128" i="2" s="1"/>
  <c r="E77"/>
  <c r="F16" i="21"/>
  <c r="E81" i="2" s="1"/>
  <c r="E114"/>
  <c r="F16" i="22"/>
  <c r="E117" i="2" s="1"/>
  <c r="E94"/>
  <c r="F33" i="21"/>
  <c r="E98" i="2" s="1"/>
  <c r="E39" i="13"/>
  <c r="E11" i="23"/>
  <c r="D140" i="2" s="1"/>
  <c r="F90" i="15"/>
  <c r="F102" s="1"/>
  <c r="AE59" i="13"/>
  <c r="AE13" s="1"/>
  <c r="AD283" i="2" s="1"/>
  <c r="AG26" i="13"/>
  <c r="AF43"/>
  <c r="AF44"/>
  <c r="AF60" s="1"/>
  <c r="AF14" s="1"/>
  <c r="AE284" i="2" s="1"/>
  <c r="AF46" i="13"/>
  <c r="AF62" s="1"/>
  <c r="AF16" s="1"/>
  <c r="AE286" i="2" s="1"/>
  <c r="AF45" i="13"/>
  <c r="AF61" s="1"/>
  <c r="AF15" s="1"/>
  <c r="AE285" i="2" s="1"/>
  <c r="E32" i="29"/>
  <c r="E19" i="15"/>
  <c r="E42" s="1"/>
  <c r="E56" s="1"/>
  <c r="E54" s="1"/>
  <c r="E101" s="1"/>
  <c r="E6" s="1"/>
  <c r="D334" i="2" s="1"/>
  <c r="E31" i="31"/>
  <c r="AF56" i="14"/>
  <c r="AF12" s="1"/>
  <c r="AE299" i="2" s="1"/>
  <c r="AH25" i="14"/>
  <c r="AG41"/>
  <c r="AG44"/>
  <c r="AG59" s="1"/>
  <c r="AG15" s="1"/>
  <c r="AF302" i="2" s="1"/>
  <c r="AG43" i="14"/>
  <c r="AG58" s="1"/>
  <c r="AG14" s="1"/>
  <c r="AF301" i="2" s="1"/>
  <c r="AG42" i="14"/>
  <c r="AG57" s="1"/>
  <c r="AG13" s="1"/>
  <c r="AF300" i="2" s="1"/>
  <c r="AH40" i="31"/>
  <c r="E55" i="26"/>
  <c r="E12" s="1"/>
  <c r="D199" i="2" s="1"/>
  <c r="E79" i="26"/>
  <c r="E32" s="1"/>
  <c r="D219" i="2" s="1"/>
  <c r="E72" i="23"/>
  <c r="E49"/>
  <c r="E50"/>
  <c r="E47"/>
  <c r="E51"/>
  <c r="E120" i="22"/>
  <c r="E113"/>
  <c r="E24" s="1"/>
  <c r="E71" i="23"/>
  <c r="E73"/>
  <c r="F107" i="22"/>
  <c r="F22" s="1"/>
  <c r="E123" i="2" s="1"/>
  <c r="G52" i="22"/>
  <c r="G65" s="1"/>
  <c r="G10" s="1"/>
  <c r="F111" i="2" s="1"/>
  <c r="G96" i="22"/>
  <c r="Z90"/>
  <c r="AE89"/>
  <c r="AE92"/>
  <c r="AE48"/>
  <c r="F57"/>
  <c r="AE43"/>
  <c r="AE42"/>
  <c r="AE47"/>
  <c r="F63"/>
  <c r="F8" s="1"/>
  <c r="E109" i="2" s="1"/>
  <c r="E78" i="22"/>
  <c r="E70"/>
  <c r="E11" s="1"/>
  <c r="G55" i="21"/>
  <c r="G68" s="1"/>
  <c r="G8" s="1"/>
  <c r="F73" i="2" s="1"/>
  <c r="G101" i="21"/>
  <c r="G114" s="1"/>
  <c r="G25" s="1"/>
  <c r="F90" i="2" s="1"/>
  <c r="AE96" i="21"/>
  <c r="F78"/>
  <c r="F14" s="1"/>
  <c r="F84"/>
  <c r="F79"/>
  <c r="F15" s="1"/>
  <c r="F77"/>
  <c r="F13" s="1"/>
  <c r="F124"/>
  <c r="F30" s="1"/>
  <c r="F132"/>
  <c r="F125"/>
  <c r="F31" s="1"/>
  <c r="F126"/>
  <c r="F32" s="1"/>
  <c r="AG98"/>
  <c r="AF97"/>
  <c r="AG50"/>
  <c r="AE51"/>
  <c r="F50" i="1"/>
  <c r="F10" s="1"/>
  <c r="AE56"/>
  <c r="G38"/>
  <c r="G9" s="1"/>
  <c r="F68"/>
  <c r="F21" s="1"/>
  <c r="G48"/>
  <c r="H37"/>
  <c r="E74" i="24" l="1"/>
  <c r="G74" s="1"/>
  <c r="D75" s="1"/>
  <c r="T42" i="26"/>
  <c r="S229" i="2" s="1"/>
  <c r="T68" i="28"/>
  <c r="T33" s="1"/>
  <c r="S264" i="2" s="1"/>
  <c r="S89" i="38" s="1"/>
  <c r="G128" i="24"/>
  <c r="D129" s="1"/>
  <c r="T111"/>
  <c r="T88" i="26" s="1"/>
  <c r="F73" i="24"/>
  <c r="F7" i="15"/>
  <c r="E335" i="2" s="1"/>
  <c r="F10"/>
  <c r="G23" i="1"/>
  <c r="F24" i="2" s="1"/>
  <c r="F31" i="38" s="1"/>
  <c r="E96" i="2"/>
  <c r="F35" i="21"/>
  <c r="E100" i="2" s="1"/>
  <c r="E42" i="13"/>
  <c r="E58" s="1"/>
  <c r="E12" s="1"/>
  <c r="D282" i="2" s="1"/>
  <c r="E14" i="23"/>
  <c r="D143" i="2" s="1"/>
  <c r="E22"/>
  <c r="F28" i="1"/>
  <c r="E29" i="2" s="1"/>
  <c r="E36" i="38" s="1"/>
  <c r="E97" i="2"/>
  <c r="F36" i="21"/>
  <c r="E101" i="2" s="1"/>
  <c r="E78"/>
  <c r="F17" i="21"/>
  <c r="E82" i="2" s="1"/>
  <c r="E40" i="13"/>
  <c r="E56" s="1"/>
  <c r="E10" s="1"/>
  <c r="D280" i="2" s="1"/>
  <c r="E12" i="23"/>
  <c r="D141" i="2" s="1"/>
  <c r="E18"/>
  <c r="F18" i="1"/>
  <c r="E19" i="2" s="1"/>
  <c r="E80"/>
  <c r="F19" i="21"/>
  <c r="E84" i="2" s="1"/>
  <c r="F11" i="1"/>
  <c r="E11" i="2"/>
  <c r="F24" i="1"/>
  <c r="E25" i="2" s="1"/>
  <c r="E32" i="38" s="1"/>
  <c r="E95" i="2"/>
  <c r="F34" i="21"/>
  <c r="E99" i="2" s="1"/>
  <c r="E79"/>
  <c r="F18" i="21"/>
  <c r="E83" i="2" s="1"/>
  <c r="D112"/>
  <c r="E14" i="22"/>
  <c r="D115" i="2" s="1"/>
  <c r="D125"/>
  <c r="E26" i="22"/>
  <c r="D127" i="2" s="1"/>
  <c r="E41" i="13"/>
  <c r="E57" s="1"/>
  <c r="E11" s="1"/>
  <c r="D281" i="2" s="1"/>
  <c r="E13" i="23"/>
  <c r="D142" i="2" s="1"/>
  <c r="E40" i="14"/>
  <c r="E55" s="1"/>
  <c r="E11" s="1"/>
  <c r="D298" i="2" s="1"/>
  <c r="E31" i="23"/>
  <c r="D160" i="2" s="1"/>
  <c r="E39" i="14"/>
  <c r="E54" s="1"/>
  <c r="E10" s="1"/>
  <c r="D297" i="2" s="1"/>
  <c r="E30" i="23"/>
  <c r="D159" i="2" s="1"/>
  <c r="E38" i="14"/>
  <c r="E53" s="1"/>
  <c r="E9" s="1"/>
  <c r="D296" i="2" s="1"/>
  <c r="E29" i="23"/>
  <c r="D158" i="2" s="1"/>
  <c r="E38" i="13"/>
  <c r="E54" s="1"/>
  <c r="E8" s="1"/>
  <c r="D278" i="2" s="1"/>
  <c r="E10" i="23"/>
  <c r="D139" i="2" s="1"/>
  <c r="H36" i="1"/>
  <c r="E103" i="15"/>
  <c r="E104" s="1"/>
  <c r="G18"/>
  <c r="G72" s="1"/>
  <c r="G91" s="1"/>
  <c r="G30" i="31"/>
  <c r="G31" i="29"/>
  <c r="E58"/>
  <c r="E59" s="1"/>
  <c r="E57"/>
  <c r="E69" s="1"/>
  <c r="E8" s="1"/>
  <c r="D311" i="2" s="1"/>
  <c r="E56" i="29"/>
  <c r="AH26" i="13"/>
  <c r="AG43"/>
  <c r="AG46"/>
  <c r="AG62" s="1"/>
  <c r="AG16" s="1"/>
  <c r="AF286" i="2" s="1"/>
  <c r="AG45" i="13"/>
  <c r="AG61" s="1"/>
  <c r="AG15" s="1"/>
  <c r="AF285" i="2" s="1"/>
  <c r="AG44" i="13"/>
  <c r="AG60" s="1"/>
  <c r="AG14" s="1"/>
  <c r="AF284" i="2" s="1"/>
  <c r="AG56" i="14"/>
  <c r="AG12" s="1"/>
  <c r="AF299" i="2" s="1"/>
  <c r="AI25" i="14"/>
  <c r="AH41"/>
  <c r="AH44"/>
  <c r="AH59" s="1"/>
  <c r="AH15" s="1"/>
  <c r="AG302" i="2" s="1"/>
  <c r="AH43" i="14"/>
  <c r="AH58" s="1"/>
  <c r="AH14" s="1"/>
  <c r="AG301" i="2" s="1"/>
  <c r="AH42" i="14"/>
  <c r="AH57" s="1"/>
  <c r="AH13" s="1"/>
  <c r="AG300" i="2" s="1"/>
  <c r="E52" i="31"/>
  <c r="E53"/>
  <c r="AF59" i="13"/>
  <c r="AF13" s="1"/>
  <c r="AE283" i="2" s="1"/>
  <c r="AI40" i="31"/>
  <c r="E48" i="28"/>
  <c r="E64"/>
  <c r="E58" i="26"/>
  <c r="E15" s="1"/>
  <c r="D202" i="2" s="1"/>
  <c r="E81" i="26"/>
  <c r="E34" s="1"/>
  <c r="D221" i="2" s="1"/>
  <c r="E80" i="26"/>
  <c r="E33" s="1"/>
  <c r="D220" i="2" s="1"/>
  <c r="E57" i="26"/>
  <c r="E14" s="1"/>
  <c r="D201" i="2" s="1"/>
  <c r="E82" i="26"/>
  <c r="E35" s="1"/>
  <c r="D222" i="2" s="1"/>
  <c r="E53" i="26"/>
  <c r="E10" s="1"/>
  <c r="D197" i="2" s="1"/>
  <c r="E56" i="26"/>
  <c r="E13" s="1"/>
  <c r="D200" i="2" s="1"/>
  <c r="F56" i="22"/>
  <c r="F71" s="1"/>
  <c r="F12" s="1"/>
  <c r="F100"/>
  <c r="F114" s="1"/>
  <c r="F25" s="1"/>
  <c r="E46" i="23"/>
  <c r="G53" i="22"/>
  <c r="G64" s="1"/>
  <c r="G9" s="1"/>
  <c r="F110" i="2" s="1"/>
  <c r="G97" i="22"/>
  <c r="G108" s="1"/>
  <c r="G23" s="1"/>
  <c r="F124" i="2" s="1"/>
  <c r="E77" i="22"/>
  <c r="E69" i="23"/>
  <c r="E119" i="22"/>
  <c r="G55"/>
  <c r="G72" s="1"/>
  <c r="G13" s="1"/>
  <c r="G99"/>
  <c r="F70" i="23"/>
  <c r="F48"/>
  <c r="AA90" i="22"/>
  <c r="AF92"/>
  <c r="AF89"/>
  <c r="AF47"/>
  <c r="AF48"/>
  <c r="AF42"/>
  <c r="AF43"/>
  <c r="F79"/>
  <c r="F133" i="21"/>
  <c r="AF96"/>
  <c r="F134"/>
  <c r="F85"/>
  <c r="F86"/>
  <c r="G69"/>
  <c r="G9" s="1"/>
  <c r="F74" i="2" s="1"/>
  <c r="G70" i="21"/>
  <c r="G10" s="1"/>
  <c r="F75" i="2" s="1"/>
  <c r="G71" i="21"/>
  <c r="G11" s="1"/>
  <c r="F76" i="2" s="1"/>
  <c r="G102" i="21"/>
  <c r="G123" s="1"/>
  <c r="G29" s="1"/>
  <c r="G56"/>
  <c r="G76" s="1"/>
  <c r="G12" s="1"/>
  <c r="F135"/>
  <c r="G116"/>
  <c r="G27" s="1"/>
  <c r="F92" i="2" s="1"/>
  <c r="G117" i="21"/>
  <c r="G28" s="1"/>
  <c r="F93" i="2" s="1"/>
  <c r="G115" i="21"/>
  <c r="G26" s="1"/>
  <c r="F91" i="2" s="1"/>
  <c r="AH98" i="21"/>
  <c r="AG97"/>
  <c r="F87"/>
  <c r="AH50"/>
  <c r="AI50" s="1"/>
  <c r="AF51"/>
  <c r="F67" i="1"/>
  <c r="F12" s="1"/>
  <c r="G51"/>
  <c r="G17" s="1"/>
  <c r="AF56"/>
  <c r="H49"/>
  <c r="G66"/>
  <c r="U112" i="24" l="1"/>
  <c r="U89" i="26" s="1"/>
  <c r="E129" i="24"/>
  <c r="F129" s="1"/>
  <c r="F74"/>
  <c r="E75"/>
  <c r="G75" s="1"/>
  <c r="D76" s="1"/>
  <c r="T67" i="28"/>
  <c r="T32" s="1"/>
  <c r="S263" i="2" s="1"/>
  <c r="S88" i="38" s="1"/>
  <c r="T41" i="26"/>
  <c r="S228" i="2" s="1"/>
  <c r="E29" i="28"/>
  <c r="D260" i="2" s="1"/>
  <c r="D85" i="38" s="1"/>
  <c r="E12" i="28"/>
  <c r="D243" i="2" s="1"/>
  <c r="D71" i="38" s="1"/>
  <c r="E9" i="15"/>
  <c r="D337" i="2" s="1"/>
  <c r="E21" i="32"/>
  <c r="E10" s="1"/>
  <c r="D348" i="2" s="1"/>
  <c r="D102" i="38" s="1"/>
  <c r="E52" i="14"/>
  <c r="E8" s="1"/>
  <c r="D295" i="2" s="1"/>
  <c r="E8" i="15"/>
  <c r="D336" i="2" s="1"/>
  <c r="F18"/>
  <c r="G18" i="1"/>
  <c r="F19" i="2" s="1"/>
  <c r="F94"/>
  <c r="G33" i="21"/>
  <c r="F98" i="2" s="1"/>
  <c r="F114"/>
  <c r="G16" i="22"/>
  <c r="F117" i="2" s="1"/>
  <c r="F15" i="22"/>
  <c r="E116" i="2" s="1"/>
  <c r="E113"/>
  <c r="F39" i="13"/>
  <c r="F11" i="23"/>
  <c r="E140" i="2" s="1"/>
  <c r="F77"/>
  <c r="G16" i="21"/>
  <c r="F81" i="2" s="1"/>
  <c r="E126"/>
  <c r="F27" i="22"/>
  <c r="E128" i="2" s="1"/>
  <c r="E12"/>
  <c r="F25" i="1"/>
  <c r="E26" i="2" s="1"/>
  <c r="E33" i="38" s="1"/>
  <c r="E13" i="2"/>
  <c r="F26" i="1"/>
  <c r="E27" i="2" s="1"/>
  <c r="E34" i="38" s="1"/>
  <c r="F37" i="14"/>
  <c r="F28" i="23"/>
  <c r="E157" i="2" s="1"/>
  <c r="E36" i="14"/>
  <c r="E51" s="1"/>
  <c r="E27" i="23"/>
  <c r="D156" i="2" s="1"/>
  <c r="E37" i="13"/>
  <c r="E53" s="1"/>
  <c r="E7" s="1"/>
  <c r="D277" i="2" s="1"/>
  <c r="E9" i="23"/>
  <c r="D138" i="2" s="1"/>
  <c r="E55" i="13"/>
  <c r="E9" s="1"/>
  <c r="D279" i="2" s="1"/>
  <c r="AI98" i="21"/>
  <c r="G90" i="15"/>
  <c r="G102" s="1"/>
  <c r="F31" i="31"/>
  <c r="F32" i="29"/>
  <c r="F19" i="15"/>
  <c r="F42" s="1"/>
  <c r="E51" i="31"/>
  <c r="E63"/>
  <c r="E7" s="1"/>
  <c r="D323" i="2" s="1"/>
  <c r="AG59" i="13"/>
  <c r="AG13" s="1"/>
  <c r="AF283" i="2" s="1"/>
  <c r="AI26" i="13"/>
  <c r="AH43"/>
  <c r="AH46"/>
  <c r="AH62" s="1"/>
  <c r="AH16" s="1"/>
  <c r="AG286" i="2" s="1"/>
  <c r="AH44" i="13"/>
  <c r="AH60" s="1"/>
  <c r="AH14" s="1"/>
  <c r="AG284" i="2" s="1"/>
  <c r="AH45" i="13"/>
  <c r="AH61" s="1"/>
  <c r="AH15" s="1"/>
  <c r="AG285" i="2" s="1"/>
  <c r="AH56" i="14"/>
  <c r="AH12" s="1"/>
  <c r="AG299" i="2" s="1"/>
  <c r="AI41" i="14"/>
  <c r="AI44"/>
  <c r="AI59" s="1"/>
  <c r="AI15" s="1"/>
  <c r="AH302" i="2" s="1"/>
  <c r="AI43" i="14"/>
  <c r="AI58" s="1"/>
  <c r="AI14" s="1"/>
  <c r="AH301" i="2" s="1"/>
  <c r="AI42" i="14"/>
  <c r="AI57" s="1"/>
  <c r="AI13" s="1"/>
  <c r="AH300" i="2" s="1"/>
  <c r="E55" i="29"/>
  <c r="E68"/>
  <c r="E7" s="1"/>
  <c r="D310" i="2" s="1"/>
  <c r="E54" i="31"/>
  <c r="E65" s="1"/>
  <c r="E9" s="1"/>
  <c r="D325" i="2" s="1"/>
  <c r="E56" i="31"/>
  <c r="E67" s="1"/>
  <c r="E11" s="1"/>
  <c r="D327" i="2" s="1"/>
  <c r="E55" i="31"/>
  <c r="E66" s="1"/>
  <c r="E10" s="1"/>
  <c r="D326" i="2" s="1"/>
  <c r="E71" i="29"/>
  <c r="E10" s="1"/>
  <c r="D313" i="2" s="1"/>
  <c r="E60" i="29"/>
  <c r="E72" s="1"/>
  <c r="E11" s="1"/>
  <c r="D314" i="2" s="1"/>
  <c r="E61" i="29"/>
  <c r="E73" s="1"/>
  <c r="E12" s="1"/>
  <c r="D315" i="2" s="1"/>
  <c r="F55" i="26"/>
  <c r="F12" s="1"/>
  <c r="E199" i="2" s="1"/>
  <c r="E77" i="26"/>
  <c r="E30" s="1"/>
  <c r="D217" i="2" s="1"/>
  <c r="F79" i="26"/>
  <c r="F32" s="1"/>
  <c r="E219" i="2" s="1"/>
  <c r="E52" i="26"/>
  <c r="E9" s="1"/>
  <c r="D196" i="2" s="1"/>
  <c r="F51" i="23"/>
  <c r="F72"/>
  <c r="F47"/>
  <c r="F73"/>
  <c r="F50"/>
  <c r="F113" i="22"/>
  <c r="F24" s="1"/>
  <c r="F120"/>
  <c r="H52"/>
  <c r="H65" s="1"/>
  <c r="H10" s="1"/>
  <c r="G111" i="2" s="1"/>
  <c r="H96" i="22"/>
  <c r="G57"/>
  <c r="G101"/>
  <c r="F49" i="23"/>
  <c r="F71"/>
  <c r="G107" i="22"/>
  <c r="G22" s="1"/>
  <c r="F123" i="2" s="1"/>
  <c r="E68" i="23"/>
  <c r="E45"/>
  <c r="AB90" i="22"/>
  <c r="AG89"/>
  <c r="AG92"/>
  <c r="AG42"/>
  <c r="AG43"/>
  <c r="AG48"/>
  <c r="AG47"/>
  <c r="F70"/>
  <c r="F11" s="1"/>
  <c r="F78"/>
  <c r="G63"/>
  <c r="G8" s="1"/>
  <c r="F109" i="2" s="1"/>
  <c r="H55" i="21"/>
  <c r="H68" s="1"/>
  <c r="H8" s="1"/>
  <c r="G73" i="2" s="1"/>
  <c r="H101" i="21"/>
  <c r="H114" s="1"/>
  <c r="H25" s="1"/>
  <c r="G90" i="2" s="1"/>
  <c r="G132" i="21"/>
  <c r="G124"/>
  <c r="G30" s="1"/>
  <c r="G126"/>
  <c r="G32" s="1"/>
  <c r="G125"/>
  <c r="G31" s="1"/>
  <c r="AG96"/>
  <c r="AH97"/>
  <c r="G84"/>
  <c r="G79"/>
  <c r="G15" s="1"/>
  <c r="G78"/>
  <c r="G14" s="1"/>
  <c r="G77"/>
  <c r="G13" s="1"/>
  <c r="AG51"/>
  <c r="G50" i="1"/>
  <c r="G10" s="1"/>
  <c r="AG56"/>
  <c r="H38"/>
  <c r="H9" s="1"/>
  <c r="G68"/>
  <c r="G21" s="1"/>
  <c r="H48"/>
  <c r="I37"/>
  <c r="U68" i="28" l="1"/>
  <c r="U33" s="1"/>
  <c r="T264" i="2" s="1"/>
  <c r="T89" i="38" s="1"/>
  <c r="U42" i="26"/>
  <c r="T229" i="2" s="1"/>
  <c r="F75" i="24"/>
  <c r="E76"/>
  <c r="G76" s="1"/>
  <c r="D77" s="1"/>
  <c r="G129"/>
  <c r="D130" s="1"/>
  <c r="U111"/>
  <c r="U88" i="26" s="1"/>
  <c r="E8" i="23"/>
  <c r="D137" i="2" s="1"/>
  <c r="E56" i="23"/>
  <c r="E19" s="1"/>
  <c r="D148" i="2" s="1"/>
  <c r="E26" i="23"/>
  <c r="D155" i="2" s="1"/>
  <c r="E78" i="23"/>
  <c r="G7" i="15"/>
  <c r="F335" i="2" s="1"/>
  <c r="E52" i="13"/>
  <c r="E6" s="1"/>
  <c r="D276" i="2" s="1"/>
  <c r="F96"/>
  <c r="G35" i="21"/>
  <c r="F100" i="2" s="1"/>
  <c r="F40" i="14"/>
  <c r="F55" s="1"/>
  <c r="F11" s="1"/>
  <c r="E298" i="2" s="1"/>
  <c r="F31" i="23"/>
  <c r="E160" i="2" s="1"/>
  <c r="F79"/>
  <c r="G18" i="21"/>
  <c r="F83" i="2" s="1"/>
  <c r="F38" i="14"/>
  <c r="F53" s="1"/>
  <c r="F9" s="1"/>
  <c r="E296" i="2" s="1"/>
  <c r="F29" i="23"/>
  <c r="E158" i="2" s="1"/>
  <c r="F41" i="13"/>
  <c r="F57" s="1"/>
  <c r="F11" s="1"/>
  <c r="E281" i="2" s="1"/>
  <c r="F13" i="23"/>
  <c r="E142" i="2" s="1"/>
  <c r="F42" i="13"/>
  <c r="F58" s="1"/>
  <c r="F12" s="1"/>
  <c r="E282" i="2" s="1"/>
  <c r="F14" i="23"/>
  <c r="E143" i="2" s="1"/>
  <c r="F40" i="13"/>
  <c r="F56" s="1"/>
  <c r="F10" s="1"/>
  <c r="E280" i="2" s="1"/>
  <c r="F12" i="23"/>
  <c r="E141" i="2" s="1"/>
  <c r="E50" i="14"/>
  <c r="E7"/>
  <c r="D294" i="2" s="1"/>
  <c r="G10"/>
  <c r="H23" i="1"/>
  <c r="G24" i="2" s="1"/>
  <c r="G31" i="38" s="1"/>
  <c r="E125" i="2"/>
  <c r="F26" i="22"/>
  <c r="E127" i="2" s="1"/>
  <c r="F11"/>
  <c r="G11" i="1"/>
  <c r="G24"/>
  <c r="F25" i="2" s="1"/>
  <c r="F32" i="38" s="1"/>
  <c r="F80" i="2"/>
  <c r="G19" i="21"/>
  <c r="F84" i="2" s="1"/>
  <c r="E112"/>
  <c r="F14" i="22"/>
  <c r="E115" i="2" s="1"/>
  <c r="F78"/>
  <c r="G17" i="21"/>
  <c r="F82" i="2" s="1"/>
  <c r="F95"/>
  <c r="G34" i="21"/>
  <c r="F99" i="2" s="1"/>
  <c r="F39" i="14"/>
  <c r="F54" s="1"/>
  <c r="F10" s="1"/>
  <c r="E297" i="2" s="1"/>
  <c r="F30" i="23"/>
  <c r="E159" i="2" s="1"/>
  <c r="F22"/>
  <c r="G28" i="1"/>
  <c r="F29" i="2" s="1"/>
  <c r="F36" i="38" s="1"/>
  <c r="F97" i="2"/>
  <c r="G36" i="21"/>
  <c r="F101" i="2" s="1"/>
  <c r="F38" i="13"/>
  <c r="F54" s="1"/>
  <c r="F8" s="1"/>
  <c r="E278" i="2" s="1"/>
  <c r="F10" i="23"/>
  <c r="E139" i="2" s="1"/>
  <c r="AI97" i="21"/>
  <c r="I36" i="1"/>
  <c r="F56" i="15"/>
  <c r="F54" s="1"/>
  <c r="F101" s="1"/>
  <c r="F6" s="1"/>
  <c r="E334" i="2" s="1"/>
  <c r="H18" i="15"/>
  <c r="H72" s="1"/>
  <c r="H91" s="1"/>
  <c r="H31" i="29"/>
  <c r="H30" i="31"/>
  <c r="E62"/>
  <c r="E6" s="1"/>
  <c r="D322" i="2" s="1"/>
  <c r="F53" i="31"/>
  <c r="F52"/>
  <c r="F57" i="29"/>
  <c r="F69" s="1"/>
  <c r="F8" s="1"/>
  <c r="E311" i="2" s="1"/>
  <c r="F58" i="29"/>
  <c r="F56"/>
  <c r="E64" i="31"/>
  <c r="E8" s="1"/>
  <c r="D324" i="2" s="1"/>
  <c r="AI43" i="13"/>
  <c r="AI46"/>
  <c r="AI62" s="1"/>
  <c r="AI16" s="1"/>
  <c r="AH286" i="2" s="1"/>
  <c r="AI45" i="13"/>
  <c r="AI61" s="1"/>
  <c r="AI15" s="1"/>
  <c r="AH285" i="2" s="1"/>
  <c r="AI44" i="13"/>
  <c r="AI60" s="1"/>
  <c r="AI14" s="1"/>
  <c r="AH284" i="2" s="1"/>
  <c r="E76" i="26"/>
  <c r="E35" i="14"/>
  <c r="E67" i="29"/>
  <c r="E6" s="1"/>
  <c r="D309" i="2" s="1"/>
  <c r="AI56" i="14"/>
  <c r="AI12" s="1"/>
  <c r="AH299" i="2" s="1"/>
  <c r="AH59" i="13"/>
  <c r="AH13" s="1"/>
  <c r="AG283" i="2" s="1"/>
  <c r="E51" i="26"/>
  <c r="E36" i="13"/>
  <c r="F64" i="28"/>
  <c r="F48"/>
  <c r="F58" i="26"/>
  <c r="F15" s="1"/>
  <c r="E202" i="2" s="1"/>
  <c r="F57" i="26"/>
  <c r="F14" s="1"/>
  <c r="E201" i="2" s="1"/>
  <c r="F53" i="26"/>
  <c r="F10" s="1"/>
  <c r="E197" i="2" s="1"/>
  <c r="F80" i="26"/>
  <c r="F33" s="1"/>
  <c r="E220" i="2" s="1"/>
  <c r="F81" i="26"/>
  <c r="F34" s="1"/>
  <c r="E221" i="2" s="1"/>
  <c r="F56" i="26"/>
  <c r="F13" s="1"/>
  <c r="E200" i="2" s="1"/>
  <c r="F82" i="26"/>
  <c r="F35" s="1"/>
  <c r="E222" i="2" s="1"/>
  <c r="E36" i="23"/>
  <c r="D165" i="2" s="1"/>
  <c r="H55" i="22"/>
  <c r="H72" s="1"/>
  <c r="H13" s="1"/>
  <c r="H99"/>
  <c r="G48" i="23"/>
  <c r="F77" i="22"/>
  <c r="H53"/>
  <c r="H64" s="1"/>
  <c r="H9" s="1"/>
  <c r="G110" i="2" s="1"/>
  <c r="H97" i="22"/>
  <c r="H108" s="1"/>
  <c r="H23" s="1"/>
  <c r="G124" i="2" s="1"/>
  <c r="G56" i="22"/>
  <c r="G71" s="1"/>
  <c r="G12" s="1"/>
  <c r="G100"/>
  <c r="G114" s="1"/>
  <c r="G25" s="1"/>
  <c r="F46" i="23"/>
  <c r="F119" i="22"/>
  <c r="G70" i="23"/>
  <c r="F69"/>
  <c r="AC90" i="22"/>
  <c r="AH92"/>
  <c r="AH89"/>
  <c r="AH48"/>
  <c r="AH47"/>
  <c r="AH43"/>
  <c r="AH42"/>
  <c r="G85" i="21"/>
  <c r="AH96"/>
  <c r="AI96" s="1"/>
  <c r="G135"/>
  <c r="H71"/>
  <c r="H11" s="1"/>
  <c r="G76" i="2" s="1"/>
  <c r="H69" i="21"/>
  <c r="H9" s="1"/>
  <c r="G74" i="2" s="1"/>
  <c r="H70" i="21"/>
  <c r="H10" s="1"/>
  <c r="G75" i="2" s="1"/>
  <c r="G87" i="21"/>
  <c r="H116"/>
  <c r="H27" s="1"/>
  <c r="G92" i="2" s="1"/>
  <c r="H115" i="21"/>
  <c r="H26" s="1"/>
  <c r="G91" i="2" s="1"/>
  <c r="H117" i="21"/>
  <c r="H28" s="1"/>
  <c r="G93" i="2" s="1"/>
  <c r="H56" i="21"/>
  <c r="H76" s="1"/>
  <c r="H12" s="1"/>
  <c r="H102"/>
  <c r="H123" s="1"/>
  <c r="H29" s="1"/>
  <c r="G133"/>
  <c r="G86"/>
  <c r="G134"/>
  <c r="AH51"/>
  <c r="AI51" s="1"/>
  <c r="G67" i="1"/>
  <c r="G12" s="1"/>
  <c r="H51"/>
  <c r="H17" s="1"/>
  <c r="AH56"/>
  <c r="H66"/>
  <c r="I49"/>
  <c r="F76" i="24" l="1"/>
  <c r="V112"/>
  <c r="V89" i="26" s="1"/>
  <c r="E130" i="24"/>
  <c r="F130" s="1"/>
  <c r="U41" i="26"/>
  <c r="T228" i="2" s="1"/>
  <c r="U67" i="28"/>
  <c r="U32" s="1"/>
  <c r="T263" i="2" s="1"/>
  <c r="T88" i="38" s="1"/>
  <c r="E77" i="24"/>
  <c r="G77" s="1"/>
  <c r="D78" s="1"/>
  <c r="F29" i="28"/>
  <c r="E260" i="2" s="1"/>
  <c r="E85" i="38" s="1"/>
  <c r="F12" i="28"/>
  <c r="E243" i="2" s="1"/>
  <c r="E71" i="38" s="1"/>
  <c r="E63" i="13"/>
  <c r="E17" s="1"/>
  <c r="D287" i="2" s="1"/>
  <c r="F52" i="14"/>
  <c r="F8" s="1"/>
  <c r="E295" i="2" s="1"/>
  <c r="F36" i="14"/>
  <c r="F51" s="1"/>
  <c r="F7" s="1"/>
  <c r="E294" i="2" s="1"/>
  <c r="F27" i="23"/>
  <c r="E156" i="2" s="1"/>
  <c r="E46" i="28"/>
  <c r="E10" s="1"/>
  <c r="E8" i="26"/>
  <c r="D195" i="2" s="1"/>
  <c r="F37" i="13"/>
  <c r="F53" s="1"/>
  <c r="F7" s="1"/>
  <c r="E277" i="2" s="1"/>
  <c r="F9" i="23"/>
  <c r="E138" i="2" s="1"/>
  <c r="H16" i="22"/>
  <c r="G117" i="2" s="1"/>
  <c r="G114"/>
  <c r="E62" i="28"/>
  <c r="E27" s="1"/>
  <c r="E29" i="26"/>
  <c r="D216" i="2" s="1"/>
  <c r="F12"/>
  <c r="G25" i="1"/>
  <c r="F26" i="2" s="1"/>
  <c r="F33" i="38" s="1"/>
  <c r="E60" i="14"/>
  <c r="E6"/>
  <c r="D293" i="2" s="1"/>
  <c r="F55" i="13"/>
  <c r="F9" s="1"/>
  <c r="E279" i="2" s="1"/>
  <c r="F13"/>
  <c r="G26" i="1"/>
  <c r="F27" i="2" s="1"/>
  <c r="F34" i="38" s="1"/>
  <c r="F126" i="2"/>
  <c r="G27" i="22"/>
  <c r="F128" i="2" s="1"/>
  <c r="H18" i="1"/>
  <c r="G19" i="2" s="1"/>
  <c r="G18"/>
  <c r="G77"/>
  <c r="H16" i="21"/>
  <c r="G81" i="2" s="1"/>
  <c r="G94"/>
  <c r="H33" i="21"/>
  <c r="G98" i="2" s="1"/>
  <c r="G37" i="14"/>
  <c r="G28" i="23"/>
  <c r="F157" i="2" s="1"/>
  <c r="G15" i="22"/>
  <c r="F116" i="2" s="1"/>
  <c r="F113"/>
  <c r="G39" i="13"/>
  <c r="G11" i="23"/>
  <c r="F140" i="2" s="1"/>
  <c r="F103" i="15"/>
  <c r="H90"/>
  <c r="H102" s="1"/>
  <c r="G19"/>
  <c r="G42" s="1"/>
  <c r="G56" s="1"/>
  <c r="G54" s="1"/>
  <c r="G101" s="1"/>
  <c r="G6" s="1"/>
  <c r="F334" i="2" s="1"/>
  <c r="G31" i="31"/>
  <c r="G32" i="29"/>
  <c r="F68"/>
  <c r="F7" s="1"/>
  <c r="E310" i="2" s="1"/>
  <c r="F55" i="29"/>
  <c r="F51" i="31"/>
  <c r="F63"/>
  <c r="F7" s="1"/>
  <c r="E323" i="2" s="1"/>
  <c r="F59" i="29"/>
  <c r="F71" s="1"/>
  <c r="F10" s="1"/>
  <c r="E313" i="2" s="1"/>
  <c r="F60" i="29"/>
  <c r="F72" s="1"/>
  <c r="F11" s="1"/>
  <c r="E314" i="2" s="1"/>
  <c r="F61" i="29"/>
  <c r="F73" s="1"/>
  <c r="F12" s="1"/>
  <c r="E315" i="2" s="1"/>
  <c r="F54" i="31"/>
  <c r="F65" s="1"/>
  <c r="F9" s="1"/>
  <c r="E325" i="2" s="1"/>
  <c r="F56" i="31"/>
  <c r="F67" s="1"/>
  <c r="F11" s="1"/>
  <c r="E327" i="2" s="1"/>
  <c r="F55" i="31"/>
  <c r="F66" s="1"/>
  <c r="F10" s="1"/>
  <c r="E326" i="2" s="1"/>
  <c r="AI59" i="13"/>
  <c r="AI13" s="1"/>
  <c r="AH283" i="2" s="1"/>
  <c r="E68" i="31"/>
  <c r="E12" s="1"/>
  <c r="D328" i="2" s="1"/>
  <c r="G79" i="26"/>
  <c r="G32" s="1"/>
  <c r="F219" i="2" s="1"/>
  <c r="G55" i="26"/>
  <c r="G12" s="1"/>
  <c r="F199" i="2" s="1"/>
  <c r="E87" i="26"/>
  <c r="E90" s="1"/>
  <c r="F77"/>
  <c r="F30" s="1"/>
  <c r="E217" i="2" s="1"/>
  <c r="F52" i="26"/>
  <c r="F9" s="1"/>
  <c r="E196" i="2" s="1"/>
  <c r="E63" i="26"/>
  <c r="E57" i="23"/>
  <c r="G78" i="22"/>
  <c r="E79" i="23"/>
  <c r="E37" s="1"/>
  <c r="D166" i="2" s="1"/>
  <c r="H57" i="22"/>
  <c r="H101"/>
  <c r="F68" i="23"/>
  <c r="I52" i="22"/>
  <c r="I65" s="1"/>
  <c r="I10" s="1"/>
  <c r="H111" i="2" s="1"/>
  <c r="I96" i="22"/>
  <c r="G72" i="23"/>
  <c r="G71"/>
  <c r="H107" i="22"/>
  <c r="H22" s="1"/>
  <c r="G123" i="2" s="1"/>
  <c r="G50" i="23"/>
  <c r="G73"/>
  <c r="G113" i="22"/>
  <c r="G24" s="1"/>
  <c r="G120"/>
  <c r="G51" i="23"/>
  <c r="G49"/>
  <c r="F45"/>
  <c r="AD90" i="22"/>
  <c r="AI89"/>
  <c r="AI92"/>
  <c r="AI48"/>
  <c r="AI42"/>
  <c r="AI47"/>
  <c r="AI43"/>
  <c r="H63"/>
  <c r="H8" s="1"/>
  <c r="G109" i="2" s="1"/>
  <c r="G70" i="22"/>
  <c r="G11" s="1"/>
  <c r="G79"/>
  <c r="I101" i="21"/>
  <c r="I114" s="1"/>
  <c r="I25" s="1"/>
  <c r="H90" i="2" s="1"/>
  <c r="I55" i="21"/>
  <c r="I68" s="1"/>
  <c r="I8" s="1"/>
  <c r="H73" i="2" s="1"/>
  <c r="H84" i="21"/>
  <c r="H77"/>
  <c r="H13" s="1"/>
  <c r="H78"/>
  <c r="H14" s="1"/>
  <c r="H79"/>
  <c r="H15" s="1"/>
  <c r="H132"/>
  <c r="H125"/>
  <c r="H31" s="1"/>
  <c r="H124"/>
  <c r="H30" s="1"/>
  <c r="H126"/>
  <c r="H32" s="1"/>
  <c r="H50" i="1"/>
  <c r="H10" s="1"/>
  <c r="I38"/>
  <c r="I9" s="1"/>
  <c r="H68"/>
  <c r="H21" s="1"/>
  <c r="I48"/>
  <c r="J37"/>
  <c r="E78" i="24" l="1"/>
  <c r="G78" s="1"/>
  <c r="D79" s="1"/>
  <c r="V68" i="28"/>
  <c r="V33" s="1"/>
  <c r="U264" i="2" s="1"/>
  <c r="U89" i="38" s="1"/>
  <c r="V42" i="26"/>
  <c r="U229" i="2" s="1"/>
  <c r="G130" i="24"/>
  <c r="D131" s="1"/>
  <c r="V111"/>
  <c r="V88" i="26" s="1"/>
  <c r="F77" i="24"/>
  <c r="F8" i="23"/>
  <c r="E137" i="2" s="1"/>
  <c r="F56" i="23"/>
  <c r="F19" s="1"/>
  <c r="E148" i="2" s="1"/>
  <c r="F26" i="23"/>
  <c r="E155" i="2" s="1"/>
  <c r="F78" i="23"/>
  <c r="F36" s="1"/>
  <c r="E165" i="2" s="1"/>
  <c r="F104" i="15"/>
  <c r="F8"/>
  <c r="E336" i="2" s="1"/>
  <c r="H7" i="15"/>
  <c r="G335" i="2" s="1"/>
  <c r="E44" i="28"/>
  <c r="E8" s="1"/>
  <c r="D239" i="2" s="1"/>
  <c r="D67" i="38" s="1"/>
  <c r="E17" i="32"/>
  <c r="E6" s="1"/>
  <c r="D344" i="2" s="1"/>
  <c r="D98" i="38" s="1"/>
  <c r="E60" i="28"/>
  <c r="G95" i="2"/>
  <c r="H34" i="21"/>
  <c r="G99" i="2" s="1"/>
  <c r="G40" i="14"/>
  <c r="G55" s="1"/>
  <c r="G11" s="1"/>
  <c r="F298" i="2" s="1"/>
  <c r="G31" i="23"/>
  <c r="F160" i="2" s="1"/>
  <c r="E66" i="28"/>
  <c r="E40" i="26"/>
  <c r="D227" i="2" s="1"/>
  <c r="E18" i="32"/>
  <c r="E7" s="1"/>
  <c r="D345" i="2" s="1"/>
  <c r="D99" i="38" s="1"/>
  <c r="E16" i="14"/>
  <c r="D303" i="2" s="1"/>
  <c r="F125"/>
  <c r="G26" i="22"/>
  <c r="F127" i="2" s="1"/>
  <c r="G38" i="14"/>
  <c r="G53" s="1"/>
  <c r="G9" s="1"/>
  <c r="F296" i="2" s="1"/>
  <c r="G29" i="23"/>
  <c r="F158" i="2" s="1"/>
  <c r="G79"/>
  <c r="H18" i="21"/>
  <c r="G83" i="2" s="1"/>
  <c r="G40" i="13"/>
  <c r="G56" s="1"/>
  <c r="G10" s="1"/>
  <c r="F280" i="2" s="1"/>
  <c r="G12" i="23"/>
  <c r="F141" i="2" s="1"/>
  <c r="E70" i="29"/>
  <c r="E9" s="1"/>
  <c r="D312" i="2" s="1"/>
  <c r="E20" i="23"/>
  <c r="D149" i="2" s="1"/>
  <c r="D258"/>
  <c r="D83" i="38" s="1"/>
  <c r="F112" i="2"/>
  <c r="G14" i="22"/>
  <c r="F115" i="2" s="1"/>
  <c r="D241"/>
  <c r="D69" i="38" s="1"/>
  <c r="F50" i="14"/>
  <c r="F6" s="1"/>
  <c r="E293" i="2" s="1"/>
  <c r="H28" i="1"/>
  <c r="G29" i="2" s="1"/>
  <c r="G36" i="38" s="1"/>
  <c r="G22" i="2"/>
  <c r="G39" i="14"/>
  <c r="G54" s="1"/>
  <c r="G10" s="1"/>
  <c r="F297" i="2" s="1"/>
  <c r="G30" i="23"/>
  <c r="F159" i="2" s="1"/>
  <c r="G97"/>
  <c r="H36" i="21"/>
  <c r="G101" i="2" s="1"/>
  <c r="G80"/>
  <c r="H19" i="21"/>
  <c r="G84" i="2" s="1"/>
  <c r="G11"/>
  <c r="H24" i="1"/>
  <c r="G25" i="2" s="1"/>
  <c r="G32" i="38" s="1"/>
  <c r="H11" i="1"/>
  <c r="H10" i="2"/>
  <c r="I23" i="1"/>
  <c r="H24" i="2" s="1"/>
  <c r="H31" i="38" s="1"/>
  <c r="G96" i="2"/>
  <c r="H35" i="21"/>
  <c r="G100" i="2" s="1"/>
  <c r="G78"/>
  <c r="H17" i="21"/>
  <c r="G82" i="2" s="1"/>
  <c r="G42" i="13"/>
  <c r="G58" s="1"/>
  <c r="G12" s="1"/>
  <c r="F282" i="2" s="1"/>
  <c r="G14" i="23"/>
  <c r="F143" i="2" s="1"/>
  <c r="G41" i="13"/>
  <c r="G57" s="1"/>
  <c r="G11" s="1"/>
  <c r="F281" i="2" s="1"/>
  <c r="G13" i="23"/>
  <c r="F142" i="2" s="1"/>
  <c r="E50" i="28"/>
  <c r="E20" i="26"/>
  <c r="D207" i="2" s="1"/>
  <c r="F52" i="13"/>
  <c r="F6" s="1"/>
  <c r="E276" i="2" s="1"/>
  <c r="J36" i="1"/>
  <c r="G103" i="15"/>
  <c r="E20" i="32"/>
  <c r="E9" s="1"/>
  <c r="D347" i="2" s="1"/>
  <c r="D101" i="38" s="1"/>
  <c r="I30" i="31"/>
  <c r="I31" i="29"/>
  <c r="I18" i="15"/>
  <c r="I72" s="1"/>
  <c r="I91" s="1"/>
  <c r="F76" i="26"/>
  <c r="F35" i="14"/>
  <c r="G53" i="31"/>
  <c r="G52"/>
  <c r="F67" i="29"/>
  <c r="F6" s="1"/>
  <c r="E309" i="2" s="1"/>
  <c r="F64" i="31"/>
  <c r="F8" s="1"/>
  <c r="E324" i="2" s="1"/>
  <c r="F62" i="31"/>
  <c r="F6" s="1"/>
  <c r="E322" i="2" s="1"/>
  <c r="G57" i="29"/>
  <c r="G69" s="1"/>
  <c r="G8" s="1"/>
  <c r="F311" i="2" s="1"/>
  <c r="G56" i="29"/>
  <c r="G58"/>
  <c r="F51" i="26"/>
  <c r="F36" i="13"/>
  <c r="G64" i="28"/>
  <c r="G48"/>
  <c r="G58" i="26"/>
  <c r="G15" s="1"/>
  <c r="F202" i="2" s="1"/>
  <c r="G80" i="26"/>
  <c r="G33" s="1"/>
  <c r="F220" i="2" s="1"/>
  <c r="G57" i="26"/>
  <c r="G14" s="1"/>
  <c r="F201" i="2" s="1"/>
  <c r="E43" i="26"/>
  <c r="D230" i="2" s="1"/>
  <c r="G81" i="26"/>
  <c r="G34" s="1"/>
  <c r="F221" i="2" s="1"/>
  <c r="E59" i="23"/>
  <c r="E62" s="1"/>
  <c r="E81"/>
  <c r="G56" i="26"/>
  <c r="G13" s="1"/>
  <c r="F200" i="2" s="1"/>
  <c r="G82" i="26"/>
  <c r="G35" s="1"/>
  <c r="F222" i="2" s="1"/>
  <c r="G46" i="23"/>
  <c r="G77" i="22"/>
  <c r="I55"/>
  <c r="I72" s="1"/>
  <c r="I13" s="1"/>
  <c r="I99"/>
  <c r="H48" i="23"/>
  <c r="G47"/>
  <c r="G119" i="22"/>
  <c r="I53"/>
  <c r="I64" s="1"/>
  <c r="I9" s="1"/>
  <c r="H110" i="2" s="1"/>
  <c r="I97" i="22"/>
  <c r="I108" s="1"/>
  <c r="I23" s="1"/>
  <c r="H124" i="2" s="1"/>
  <c r="G69" i="23"/>
  <c r="H56" i="22"/>
  <c r="H71" s="1"/>
  <c r="H12" s="1"/>
  <c r="H100"/>
  <c r="H114" s="1"/>
  <c r="H25" s="1"/>
  <c r="H70" i="23"/>
  <c r="AE90" i="22"/>
  <c r="H79"/>
  <c r="H133" i="21"/>
  <c r="I117"/>
  <c r="I28" s="1"/>
  <c r="H93" i="2" s="1"/>
  <c r="I115" i="21"/>
  <c r="I26" s="1"/>
  <c r="H91" i="2" s="1"/>
  <c r="I116" i="21"/>
  <c r="I27" s="1"/>
  <c r="H92" i="2" s="1"/>
  <c r="I102" i="21"/>
  <c r="I123" s="1"/>
  <c r="I29" s="1"/>
  <c r="I56"/>
  <c r="I76" s="1"/>
  <c r="I12" s="1"/>
  <c r="H135"/>
  <c r="H86"/>
  <c r="I70"/>
  <c r="I10" s="1"/>
  <c r="H75" i="2" s="1"/>
  <c r="I71" i="21"/>
  <c r="I11" s="1"/>
  <c r="H76" i="2" s="1"/>
  <c r="I69" i="21"/>
  <c r="I9" s="1"/>
  <c r="H74" i="2" s="1"/>
  <c r="H87" i="21"/>
  <c r="H85"/>
  <c r="H134"/>
  <c r="H67" i="1"/>
  <c r="H12" s="1"/>
  <c r="I51"/>
  <c r="I17" s="1"/>
  <c r="I66"/>
  <c r="J49"/>
  <c r="V41" i="26" l="1"/>
  <c r="U228" i="2" s="1"/>
  <c r="V67" i="28"/>
  <c r="V32" s="1"/>
  <c r="U263" i="2" s="1"/>
  <c r="U88" i="38" s="1"/>
  <c r="F78" i="24"/>
  <c r="E79"/>
  <c r="G79" s="1"/>
  <c r="D80" s="1"/>
  <c r="W112"/>
  <c r="W89" i="26" s="1"/>
  <c r="E131" i="24"/>
  <c r="G29" i="28"/>
  <c r="F260" i="2" s="1"/>
  <c r="F85" i="38" s="1"/>
  <c r="E25" i="28"/>
  <c r="D256" i="2" s="1"/>
  <c r="D81" i="38" s="1"/>
  <c r="E31" i="28"/>
  <c r="D262" i="2" s="1"/>
  <c r="D87" i="38" s="1"/>
  <c r="E63" i="28"/>
  <c r="E69" s="1"/>
  <c r="G12"/>
  <c r="F243" i="2" s="1"/>
  <c r="F71" i="38" s="1"/>
  <c r="E14" i="28"/>
  <c r="D245" i="2" s="1"/>
  <c r="D73" i="38" s="1"/>
  <c r="F29" i="26"/>
  <c r="E216" i="2" s="1"/>
  <c r="G104" i="15"/>
  <c r="G8"/>
  <c r="F336" i="2" s="1"/>
  <c r="F9" i="15"/>
  <c r="E337" i="2" s="1"/>
  <c r="F21" i="32"/>
  <c r="F10" s="1"/>
  <c r="E348" i="2" s="1"/>
  <c r="E102" i="38" s="1"/>
  <c r="G52" i="14"/>
  <c r="G8" s="1"/>
  <c r="F295" i="2" s="1"/>
  <c r="G113"/>
  <c r="H15" i="22"/>
  <c r="G116" i="2" s="1"/>
  <c r="I16" i="22"/>
  <c r="H117" i="2" s="1"/>
  <c r="H114"/>
  <c r="H94"/>
  <c r="I33" i="21"/>
  <c r="H98" i="2" s="1"/>
  <c r="G126"/>
  <c r="H27" i="22"/>
  <c r="G128" i="2" s="1"/>
  <c r="F63" i="13"/>
  <c r="E74" i="29"/>
  <c r="E13" s="1"/>
  <c r="D316" i="2" s="1"/>
  <c r="H39" i="13"/>
  <c r="H11" i="23"/>
  <c r="G140" i="2" s="1"/>
  <c r="F60" i="14"/>
  <c r="I18" i="1"/>
  <c r="H19" i="2" s="1"/>
  <c r="H18"/>
  <c r="G37" i="13"/>
  <c r="G53" s="1"/>
  <c r="G7" s="1"/>
  <c r="F277" i="2" s="1"/>
  <c r="G9" i="23"/>
  <c r="F138" i="2" s="1"/>
  <c r="E82" i="23"/>
  <c r="E84"/>
  <c r="H77" i="2"/>
  <c r="I16" i="21"/>
  <c r="H81" i="2" s="1"/>
  <c r="H37" i="14"/>
  <c r="H28" i="23"/>
  <c r="G157" i="2" s="1"/>
  <c r="G13"/>
  <c r="H26" i="1"/>
  <c r="G27" i="2" s="1"/>
  <c r="G34" i="38" s="1"/>
  <c r="G36" i="14"/>
  <c r="G51" s="1"/>
  <c r="G7" s="1"/>
  <c r="F294" i="2" s="1"/>
  <c r="G27" i="23"/>
  <c r="F156" i="2" s="1"/>
  <c r="G38" i="13"/>
  <c r="G54" s="1"/>
  <c r="G8" s="1"/>
  <c r="F278" i="2" s="1"/>
  <c r="G10" i="23"/>
  <c r="F139" i="2" s="1"/>
  <c r="F46" i="28"/>
  <c r="F10" s="1"/>
  <c r="F8" i="26"/>
  <c r="E195" i="2" s="1"/>
  <c r="G12"/>
  <c r="H25" i="1"/>
  <c r="G26" i="2" s="1"/>
  <c r="G33" i="38" s="1"/>
  <c r="G55" i="13"/>
  <c r="G9" s="1"/>
  <c r="F279" i="2" s="1"/>
  <c r="I90" i="15"/>
  <c r="I102" s="1"/>
  <c r="F62" i="28"/>
  <c r="F27" s="1"/>
  <c r="G68" i="29"/>
  <c r="G7" s="1"/>
  <c r="F310" i="2" s="1"/>
  <c r="G55" i="29"/>
  <c r="F68" i="31"/>
  <c r="F12" s="1"/>
  <c r="E328" i="2" s="1"/>
  <c r="H19" i="15"/>
  <c r="H42" s="1"/>
  <c r="H56" s="1"/>
  <c r="H54" s="1"/>
  <c r="H101" s="1"/>
  <c r="H6" s="1"/>
  <c r="G334" i="2" s="1"/>
  <c r="H32" i="29"/>
  <c r="H31" i="31"/>
  <c r="G60" i="29"/>
  <c r="G72" s="1"/>
  <c r="G11" s="1"/>
  <c r="F314" i="2" s="1"/>
  <c r="G61" i="29"/>
  <c r="G73" s="1"/>
  <c r="G12" s="1"/>
  <c r="F315" i="2" s="1"/>
  <c r="G59" i="29"/>
  <c r="G71" s="1"/>
  <c r="G10" s="1"/>
  <c r="F313" i="2" s="1"/>
  <c r="G51" i="31"/>
  <c r="G63"/>
  <c r="G7" s="1"/>
  <c r="F323" i="2" s="1"/>
  <c r="G56" i="31"/>
  <c r="G67" s="1"/>
  <c r="G11" s="1"/>
  <c r="F327" i="2" s="1"/>
  <c r="G55" i="31"/>
  <c r="G66" s="1"/>
  <c r="G10" s="1"/>
  <c r="F326" i="2" s="1"/>
  <c r="G54" i="31"/>
  <c r="G65" s="1"/>
  <c r="G9" s="1"/>
  <c r="F325" i="2" s="1"/>
  <c r="E60" i="23"/>
  <c r="G77" i="26"/>
  <c r="G30" s="1"/>
  <c r="F217" i="2" s="1"/>
  <c r="F87" i="26"/>
  <c r="F90" s="1"/>
  <c r="G52"/>
  <c r="G9" s="1"/>
  <c r="F196" i="2" s="1"/>
  <c r="H55" i="26"/>
  <c r="H12" s="1"/>
  <c r="G199" i="2" s="1"/>
  <c r="F63" i="26"/>
  <c r="H79"/>
  <c r="H32" s="1"/>
  <c r="G219" i="2" s="1"/>
  <c r="G53" i="26"/>
  <c r="G10" s="1"/>
  <c r="F197" i="2" s="1"/>
  <c r="E92" i="26"/>
  <c r="F57" i="23"/>
  <c r="F79"/>
  <c r="F37" s="1"/>
  <c r="E166" i="2" s="1"/>
  <c r="J52" i="22"/>
  <c r="J65" s="1"/>
  <c r="J10" s="1"/>
  <c r="I111" i="2" s="1"/>
  <c r="J96" i="22"/>
  <c r="H51" i="23"/>
  <c r="H71"/>
  <c r="G45"/>
  <c r="H72"/>
  <c r="H73"/>
  <c r="I107" i="22"/>
  <c r="I22" s="1"/>
  <c r="H123" i="2" s="1"/>
  <c r="I57" i="22"/>
  <c r="I101"/>
  <c r="H49" i="23"/>
  <c r="H50"/>
  <c r="G68"/>
  <c r="H47"/>
  <c r="H113" i="22"/>
  <c r="H24" s="1"/>
  <c r="H120"/>
  <c r="AF90"/>
  <c r="I63"/>
  <c r="I8" s="1"/>
  <c r="H109" i="2" s="1"/>
  <c r="H70" i="22"/>
  <c r="H11" s="1"/>
  <c r="H78"/>
  <c r="J55" i="21"/>
  <c r="J68" s="1"/>
  <c r="J8" s="1"/>
  <c r="I73" i="2" s="1"/>
  <c r="J101" i="21"/>
  <c r="J114" s="1"/>
  <c r="J25" s="1"/>
  <c r="I90" i="2" s="1"/>
  <c r="I125" i="21"/>
  <c r="I31" s="1"/>
  <c r="I124"/>
  <c r="I30" s="1"/>
  <c r="I132"/>
  <c r="I126"/>
  <c r="I32" s="1"/>
  <c r="I84"/>
  <c r="I78"/>
  <c r="I14" s="1"/>
  <c r="I77"/>
  <c r="I13" s="1"/>
  <c r="I79"/>
  <c r="I15" s="1"/>
  <c r="I50" i="1"/>
  <c r="I10" s="1"/>
  <c r="J38"/>
  <c r="J9" s="1"/>
  <c r="I68"/>
  <c r="I21" s="1"/>
  <c r="J48"/>
  <c r="K37"/>
  <c r="E28" i="28" l="1"/>
  <c r="D259" i="2" s="1"/>
  <c r="D84" i="38" s="1"/>
  <c r="F79" i="24"/>
  <c r="D267" i="2"/>
  <c r="D92" i="38" s="1"/>
  <c r="G131" i="24"/>
  <c r="D132" s="1"/>
  <c r="W111"/>
  <c r="W88" i="26" s="1"/>
  <c r="W42"/>
  <c r="V229" i="2" s="1"/>
  <c r="W68" i="28"/>
  <c r="W33" s="1"/>
  <c r="V264" i="2" s="1"/>
  <c r="V89" i="38" s="1"/>
  <c r="E80" i="24"/>
  <c r="G80" s="1"/>
  <c r="F131"/>
  <c r="G26" i="23"/>
  <c r="F155" i="2" s="1"/>
  <c r="G78" i="23"/>
  <c r="G36" s="1"/>
  <c r="F165" i="2" s="1"/>
  <c r="G8" i="23"/>
  <c r="F137" i="2" s="1"/>
  <c r="G56" i="23"/>
  <c r="G19" s="1"/>
  <c r="F148" i="2" s="1"/>
  <c r="E34" i="28"/>
  <c r="D265" i="2" s="1"/>
  <c r="D90" i="38" s="1"/>
  <c r="E19" i="32"/>
  <c r="E8" s="1"/>
  <c r="D346" i="2" s="1"/>
  <c r="D100" i="38" s="1"/>
  <c r="D104" s="1"/>
  <c r="G9" i="15"/>
  <c r="F337" i="2" s="1"/>
  <c r="G21" i="32"/>
  <c r="G10" s="1"/>
  <c r="F348" i="2" s="1"/>
  <c r="F102" i="38" s="1"/>
  <c r="I7" i="15"/>
  <c r="H335" i="2" s="1"/>
  <c r="I11" i="1"/>
  <c r="H11" i="2"/>
  <c r="I24" i="1"/>
  <c r="H25" i="2" s="1"/>
  <c r="H32" i="38" s="1"/>
  <c r="H14" i="22"/>
  <c r="G115" i="2" s="1"/>
  <c r="G112"/>
  <c r="H40" i="13"/>
  <c r="H56" s="1"/>
  <c r="H10" s="1"/>
  <c r="G280" i="2" s="1"/>
  <c r="H12" i="23"/>
  <c r="G141" i="2" s="1"/>
  <c r="H42" i="13"/>
  <c r="H58" s="1"/>
  <c r="H12" s="1"/>
  <c r="G282" i="2" s="1"/>
  <c r="H14" i="23"/>
  <c r="G143" i="2" s="1"/>
  <c r="F50" i="28"/>
  <c r="F20" i="26"/>
  <c r="E207" i="2" s="1"/>
  <c r="H22"/>
  <c r="I28" i="1"/>
  <c r="H29" i="2" s="1"/>
  <c r="H36" i="38" s="1"/>
  <c r="H78" i="2"/>
  <c r="I17" i="21"/>
  <c r="H82" i="2" s="1"/>
  <c r="F44" i="28"/>
  <c r="F8" s="1"/>
  <c r="E239" i="2" s="1"/>
  <c r="E67" i="38" s="1"/>
  <c r="E258" i="2"/>
  <c r="E83" i="38" s="1"/>
  <c r="H80" i="2"/>
  <c r="I19" i="21"/>
  <c r="H84" i="2" s="1"/>
  <c r="H97"/>
  <c r="I36" i="21"/>
  <c r="H101" i="2" s="1"/>
  <c r="H38" i="13"/>
  <c r="H54" s="1"/>
  <c r="H8" s="1"/>
  <c r="G278" i="2" s="1"/>
  <c r="H10" i="23"/>
  <c r="G139" i="2" s="1"/>
  <c r="H39" i="14"/>
  <c r="H54" s="1"/>
  <c r="H10" s="1"/>
  <c r="G297" i="2" s="1"/>
  <c r="H30" i="23"/>
  <c r="G159" i="2" s="1"/>
  <c r="E93" i="26"/>
  <c r="E95"/>
  <c r="F18" i="32"/>
  <c r="F7" s="1"/>
  <c r="E345" i="2" s="1"/>
  <c r="E99" i="38" s="1"/>
  <c r="F16" i="14"/>
  <c r="E303" i="2" s="1"/>
  <c r="F17" i="32"/>
  <c r="F6" s="1"/>
  <c r="E344" i="2" s="1"/>
  <c r="E98" i="38" s="1"/>
  <c r="F17" i="13"/>
  <c r="E287" i="2" s="1"/>
  <c r="G52" i="13"/>
  <c r="G6" s="1"/>
  <c r="F276" i="2" s="1"/>
  <c r="H96"/>
  <c r="I35" i="21"/>
  <c r="H100" i="2" s="1"/>
  <c r="G125"/>
  <c r="H26" i="22"/>
  <c r="G127" i="2" s="1"/>
  <c r="H40" i="14"/>
  <c r="H55" s="1"/>
  <c r="H11" s="1"/>
  <c r="G298" i="2" s="1"/>
  <c r="H31" i="23"/>
  <c r="G160" i="2" s="1"/>
  <c r="F70" i="29"/>
  <c r="F9" s="1"/>
  <c r="E312" i="2" s="1"/>
  <c r="F20" i="23"/>
  <c r="E149" i="2" s="1"/>
  <c r="E241"/>
  <c r="E69" i="38" s="1"/>
  <c r="I10" i="2"/>
  <c r="J23" i="1"/>
  <c r="I24" i="2" s="1"/>
  <c r="I31" i="38" s="1"/>
  <c r="H79" i="2"/>
  <c r="I18" i="21"/>
  <c r="H83" i="2" s="1"/>
  <c r="H95"/>
  <c r="I34" i="21"/>
  <c r="H99" i="2" s="1"/>
  <c r="H41" i="13"/>
  <c r="H57" s="1"/>
  <c r="H11" s="1"/>
  <c r="G281" i="2" s="1"/>
  <c r="H13" i="23"/>
  <c r="G142" i="2" s="1"/>
  <c r="H38" i="14"/>
  <c r="H53" s="1"/>
  <c r="H9" s="1"/>
  <c r="G296" i="2" s="1"/>
  <c r="H29" i="23"/>
  <c r="G158" i="2" s="1"/>
  <c r="F66" i="28"/>
  <c r="F40" i="26"/>
  <c r="E227" i="2" s="1"/>
  <c r="G50" i="14"/>
  <c r="G6" s="1"/>
  <c r="F293" i="2" s="1"/>
  <c r="K36" i="1"/>
  <c r="F20" i="32"/>
  <c r="F9" s="1"/>
  <c r="E347" i="2" s="1"/>
  <c r="E101" i="38" s="1"/>
  <c r="H103" i="15"/>
  <c r="F60" i="28"/>
  <c r="F25" s="1"/>
  <c r="E256" i="2" s="1"/>
  <c r="E81" i="38" s="1"/>
  <c r="G62" i="31"/>
  <c r="G6" s="1"/>
  <c r="F322" i="2" s="1"/>
  <c r="G76" i="26"/>
  <c r="G35" i="14"/>
  <c r="H57" i="29"/>
  <c r="H69" s="1"/>
  <c r="H8" s="1"/>
  <c r="G311" i="2" s="1"/>
  <c r="H58" i="29"/>
  <c r="H56"/>
  <c r="G67"/>
  <c r="G6" s="1"/>
  <c r="F309" i="2" s="1"/>
  <c r="J18" i="15"/>
  <c r="J72" s="1"/>
  <c r="J91" s="1"/>
  <c r="J31" i="29"/>
  <c r="J30" i="31"/>
  <c r="G64"/>
  <c r="G8" s="1"/>
  <c r="F324" i="2" s="1"/>
  <c r="H53" i="31"/>
  <c r="H52"/>
  <c r="G51" i="26"/>
  <c r="G36" i="13"/>
  <c r="H64" i="28"/>
  <c r="H48"/>
  <c r="H56" i="26"/>
  <c r="H13" s="1"/>
  <c r="G200" i="2" s="1"/>
  <c r="H58" i="26"/>
  <c r="H15" s="1"/>
  <c r="G202" i="2" s="1"/>
  <c r="F81" i="23"/>
  <c r="H82" i="26"/>
  <c r="H35" s="1"/>
  <c r="G222" i="2" s="1"/>
  <c r="H57" i="26"/>
  <c r="H14" s="1"/>
  <c r="G201" i="2" s="1"/>
  <c r="H80" i="26"/>
  <c r="H33" s="1"/>
  <c r="G220" i="2" s="1"/>
  <c r="F43" i="26"/>
  <c r="E230" i="2" s="1"/>
  <c r="H53" i="26"/>
  <c r="H10" s="1"/>
  <c r="G197" i="2" s="1"/>
  <c r="H81" i="26"/>
  <c r="H34" s="1"/>
  <c r="G221" i="2" s="1"/>
  <c r="F59" i="23"/>
  <c r="F62" s="1"/>
  <c r="J55" i="22"/>
  <c r="J72" s="1"/>
  <c r="J13" s="1"/>
  <c r="J99"/>
  <c r="I56"/>
  <c r="I71" s="1"/>
  <c r="I12" s="1"/>
  <c r="I100"/>
  <c r="I114" s="1"/>
  <c r="I25" s="1"/>
  <c r="I70" i="23"/>
  <c r="H46"/>
  <c r="H119" i="22"/>
  <c r="J53"/>
  <c r="J64" s="1"/>
  <c r="J9" s="1"/>
  <c r="I110" i="2" s="1"/>
  <c r="J97" i="22"/>
  <c r="J108" s="1"/>
  <c r="J23" s="1"/>
  <c r="I124" i="2" s="1"/>
  <c r="I48" i="23"/>
  <c r="H77" i="22"/>
  <c r="H69" i="23"/>
  <c r="AG90" i="22"/>
  <c r="I79"/>
  <c r="I85" i="21"/>
  <c r="I135"/>
  <c r="I134"/>
  <c r="I133"/>
  <c r="J69"/>
  <c r="J9" s="1"/>
  <c r="I74" i="2" s="1"/>
  <c r="J71" i="21"/>
  <c r="J11" s="1"/>
  <c r="I76" i="2" s="1"/>
  <c r="J70" i="21"/>
  <c r="J10" s="1"/>
  <c r="I75" i="2" s="1"/>
  <c r="I86" i="21"/>
  <c r="J115"/>
  <c r="J26" s="1"/>
  <c r="I91" i="2" s="1"/>
  <c r="J116" i="21"/>
  <c r="J27" s="1"/>
  <c r="I92" i="2" s="1"/>
  <c r="J117" i="21"/>
  <c r="J28" s="1"/>
  <c r="I93" i="2" s="1"/>
  <c r="J56" i="21"/>
  <c r="J76" s="1"/>
  <c r="J12" s="1"/>
  <c r="J102"/>
  <c r="J123" s="1"/>
  <c r="J29" s="1"/>
  <c r="I87"/>
  <c r="I67" i="1"/>
  <c r="I12" s="1"/>
  <c r="J51"/>
  <c r="J17" s="1"/>
  <c r="K49"/>
  <c r="J66"/>
  <c r="W67" i="28" l="1"/>
  <c r="W32" s="1"/>
  <c r="V263" i="2" s="1"/>
  <c r="V88" i="38" s="1"/>
  <c r="W41" i="26"/>
  <c r="V228" i="2" s="1"/>
  <c r="X112" i="24"/>
  <c r="X89" i="26" s="1"/>
  <c r="E132" i="24"/>
  <c r="F132" s="1"/>
  <c r="F80"/>
  <c r="H29" i="28"/>
  <c r="G260" i="2" s="1"/>
  <c r="G85" i="38" s="1"/>
  <c r="F31" i="28"/>
  <c r="F63"/>
  <c r="F28" s="1"/>
  <c r="E259" i="2" s="1"/>
  <c r="E84" i="38" s="1"/>
  <c r="F14" i="28"/>
  <c r="H12"/>
  <c r="G243" i="2" s="1"/>
  <c r="G71" i="38" s="1"/>
  <c r="G29" i="26"/>
  <c r="F216" i="2" s="1"/>
  <c r="E70" i="28"/>
  <c r="E35" s="1"/>
  <c r="D266" i="2" s="1"/>
  <c r="D91" i="38" s="1"/>
  <c r="E22" i="32"/>
  <c r="E11" s="1"/>
  <c r="D349" i="2" s="1"/>
  <c r="H8" i="15"/>
  <c r="G336" i="2" s="1"/>
  <c r="H104" i="15"/>
  <c r="H55" i="13"/>
  <c r="H9" s="1"/>
  <c r="G279" i="2" s="1"/>
  <c r="G63" i="13"/>
  <c r="G17" s="1"/>
  <c r="F287" i="2" s="1"/>
  <c r="G60" i="14"/>
  <c r="G16" s="1"/>
  <c r="F303" i="2" s="1"/>
  <c r="F74" i="29"/>
  <c r="F13" s="1"/>
  <c r="E316" i="2" s="1"/>
  <c r="H36" i="14"/>
  <c r="H51" s="1"/>
  <c r="H7" s="1"/>
  <c r="G294" i="2" s="1"/>
  <c r="H27" i="23"/>
  <c r="G156" i="2" s="1"/>
  <c r="H12"/>
  <c r="I25" i="1"/>
  <c r="H26" i="2" s="1"/>
  <c r="H33" i="38" s="1"/>
  <c r="H13" i="2"/>
  <c r="I26" i="1"/>
  <c r="H27" i="2" s="1"/>
  <c r="H34" i="38" s="1"/>
  <c r="I37" i="14"/>
  <c r="I28" i="23"/>
  <c r="H157" i="2" s="1"/>
  <c r="I114"/>
  <c r="J16" i="22"/>
  <c r="I117" i="2" s="1"/>
  <c r="H126"/>
  <c r="I27" i="22"/>
  <c r="H128" i="2" s="1"/>
  <c r="G46" i="28"/>
  <c r="G10" s="1"/>
  <c r="G8" i="26"/>
  <c r="F195" i="2" s="1"/>
  <c r="I18"/>
  <c r="J18" i="1"/>
  <c r="I19" i="2" s="1"/>
  <c r="J16" i="21"/>
  <c r="I81" i="2" s="1"/>
  <c r="I77"/>
  <c r="I39" i="13"/>
  <c r="I11" i="23"/>
  <c r="H140" i="2" s="1"/>
  <c r="H37" i="13"/>
  <c r="H53" s="1"/>
  <c r="H7" s="1"/>
  <c r="G277" i="2" s="1"/>
  <c r="H9" i="23"/>
  <c r="G138" i="2" s="1"/>
  <c r="F82" i="23"/>
  <c r="F84"/>
  <c r="I94" i="2"/>
  <c r="J33" i="21"/>
  <c r="I98" i="2" s="1"/>
  <c r="H113"/>
  <c r="I15" i="22"/>
  <c r="H116" i="2" s="1"/>
  <c r="H52" i="14"/>
  <c r="H8" s="1"/>
  <c r="G295" i="2" s="1"/>
  <c r="J90" i="15"/>
  <c r="J102" s="1"/>
  <c r="H51" i="31"/>
  <c r="H63"/>
  <c r="H7" s="1"/>
  <c r="G323" i="2" s="1"/>
  <c r="I32" i="29"/>
  <c r="I19" i="15"/>
  <c r="I42" s="1"/>
  <c r="I56" s="1"/>
  <c r="I54" s="1"/>
  <c r="I101" s="1"/>
  <c r="I6" s="1"/>
  <c r="H334" i="2" s="1"/>
  <c r="I31" i="31"/>
  <c r="G62" i="28"/>
  <c r="H56" i="31"/>
  <c r="H67" s="1"/>
  <c r="H11" s="1"/>
  <c r="G327" i="2" s="1"/>
  <c r="H55" i="31"/>
  <c r="H66" s="1"/>
  <c r="H10" s="1"/>
  <c r="G326" i="2" s="1"/>
  <c r="H54" i="31"/>
  <c r="H65" s="1"/>
  <c r="H9" s="1"/>
  <c r="G325" i="2" s="1"/>
  <c r="H68" i="29"/>
  <c r="H7" s="1"/>
  <c r="G310" i="2" s="1"/>
  <c r="H55" i="29"/>
  <c r="G68" i="31"/>
  <c r="G12" s="1"/>
  <c r="F328" i="2" s="1"/>
  <c r="H60" i="29"/>
  <c r="H72" s="1"/>
  <c r="H11" s="1"/>
  <c r="G314" i="2" s="1"/>
  <c r="H59" i="29"/>
  <c r="H71" s="1"/>
  <c r="H10" s="1"/>
  <c r="G313" i="2" s="1"/>
  <c r="H61" i="29"/>
  <c r="H73" s="1"/>
  <c r="H12" s="1"/>
  <c r="G315" i="2" s="1"/>
  <c r="F60" i="23"/>
  <c r="H77" i="26"/>
  <c r="H30" s="1"/>
  <c r="G217" i="2" s="1"/>
  <c r="G63" i="26"/>
  <c r="H52"/>
  <c r="H9" s="1"/>
  <c r="G196" i="2" s="1"/>
  <c r="G87" i="26"/>
  <c r="G90" s="1"/>
  <c r="F92"/>
  <c r="F95" s="1"/>
  <c r="I55"/>
  <c r="I12" s="1"/>
  <c r="H199" i="2" s="1"/>
  <c r="I79" i="26"/>
  <c r="I32" s="1"/>
  <c r="H219" i="2" s="1"/>
  <c r="G57" i="23"/>
  <c r="G79"/>
  <c r="G37" s="1"/>
  <c r="F166" i="2" s="1"/>
  <c r="J57" i="22"/>
  <c r="J101"/>
  <c r="I51" i="23"/>
  <c r="I50"/>
  <c r="I72"/>
  <c r="I49"/>
  <c r="H45"/>
  <c r="J107" i="22"/>
  <c r="J22" s="1"/>
  <c r="I123" i="2" s="1"/>
  <c r="H68" i="23"/>
  <c r="K52" i="22"/>
  <c r="K65" s="1"/>
  <c r="K10" s="1"/>
  <c r="J111" i="2" s="1"/>
  <c r="K96" i="22"/>
  <c r="I71" i="23"/>
  <c r="I73"/>
  <c r="I47"/>
  <c r="I120" i="22"/>
  <c r="I113"/>
  <c r="I24" s="1"/>
  <c r="AH90"/>
  <c r="J63"/>
  <c r="J8" s="1"/>
  <c r="I109" i="2" s="1"/>
  <c r="I70" i="22"/>
  <c r="I11" s="1"/>
  <c r="I78"/>
  <c r="K55" i="21"/>
  <c r="K68" s="1"/>
  <c r="K8" s="1"/>
  <c r="K101"/>
  <c r="K114" s="1"/>
  <c r="K25" s="1"/>
  <c r="J84"/>
  <c r="J79"/>
  <c r="J15" s="1"/>
  <c r="J77"/>
  <c r="J13" s="1"/>
  <c r="J78"/>
  <c r="J14" s="1"/>
  <c r="J124"/>
  <c r="J30" s="1"/>
  <c r="J132"/>
  <c r="J125"/>
  <c r="J31" s="1"/>
  <c r="J126"/>
  <c r="J32" s="1"/>
  <c r="J50" i="1"/>
  <c r="J10" s="1"/>
  <c r="K38"/>
  <c r="K9" s="1"/>
  <c r="J68"/>
  <c r="J21" s="1"/>
  <c r="K48"/>
  <c r="L37"/>
  <c r="E245" i="2" l="1"/>
  <c r="E73" i="38" s="1"/>
  <c r="E262" i="2"/>
  <c r="E87" i="38" s="1"/>
  <c r="F36" i="28"/>
  <c r="E267" i="2" s="1"/>
  <c r="E92" i="38" s="1"/>
  <c r="X42" i="26"/>
  <c r="W229" i="2" s="1"/>
  <c r="X68" i="28"/>
  <c r="X33" s="1"/>
  <c r="W264" i="2" s="1"/>
  <c r="W89" i="38" s="1"/>
  <c r="O53" i="24"/>
  <c r="O64" i="26" s="1"/>
  <c r="AC54" i="24"/>
  <c r="AC65" i="26" s="1"/>
  <c r="T53" i="24"/>
  <c r="T64" i="26" s="1"/>
  <c r="Y54" i="24"/>
  <c r="Y65" i="26" s="1"/>
  <c r="R54" i="24"/>
  <c r="R65" i="26" s="1"/>
  <c r="I54" i="24"/>
  <c r="I65" i="26" s="1"/>
  <c r="Y53" i="24"/>
  <c r="Y64" i="26" s="1"/>
  <c r="G54" i="24"/>
  <c r="G65" i="26" s="1"/>
  <c r="H54" i="24"/>
  <c r="H65" i="26" s="1"/>
  <c r="H53" i="24"/>
  <c r="H64" i="26" s="1"/>
  <c r="O54" i="24"/>
  <c r="O65" i="26" s="1"/>
  <c r="V54" i="24"/>
  <c r="V65" i="26" s="1"/>
  <c r="AA54" i="24"/>
  <c r="AA65" i="26" s="1"/>
  <c r="Q53" i="24"/>
  <c r="Q64" i="26" s="1"/>
  <c r="AI53" i="24"/>
  <c r="AI64" i="26" s="1"/>
  <c r="S53" i="24"/>
  <c r="S64" i="26" s="1"/>
  <c r="P53" i="24"/>
  <c r="P64" i="26" s="1"/>
  <c r="Q54" i="24"/>
  <c r="Q65" i="26" s="1"/>
  <c r="AG53" i="24"/>
  <c r="AG64" i="26" s="1"/>
  <c r="AE53" i="24"/>
  <c r="AE64" i="26" s="1"/>
  <c r="I53" i="24"/>
  <c r="I64" i="26" s="1"/>
  <c r="AF53" i="24"/>
  <c r="AF64" i="26" s="1"/>
  <c r="T54" i="24"/>
  <c r="T65" i="26" s="1"/>
  <c r="AH54" i="24"/>
  <c r="AH65" i="26" s="1"/>
  <c r="E53" i="24"/>
  <c r="E64" i="26" s="1"/>
  <c r="AB53" i="24"/>
  <c r="AB64" i="26" s="1"/>
  <c r="Z53" i="24"/>
  <c r="Z64" i="26" s="1"/>
  <c r="AA53" i="24"/>
  <c r="AA64" i="26" s="1"/>
  <c r="X53" i="24"/>
  <c r="X64" i="26" s="1"/>
  <c r="F54" i="24"/>
  <c r="F65" i="26" s="1"/>
  <c r="R53" i="24"/>
  <c r="R64" i="26" s="1"/>
  <c r="AE54" i="24"/>
  <c r="AE65" i="26" s="1"/>
  <c r="AC53" i="24"/>
  <c r="AC64" i="26" s="1"/>
  <c r="AD53" i="24"/>
  <c r="AD64" i="26" s="1"/>
  <c r="V53" i="24"/>
  <c r="V64" i="26" s="1"/>
  <c r="G53" i="24"/>
  <c r="G64" i="26" s="1"/>
  <c r="G66" s="1"/>
  <c r="G23" s="1"/>
  <c r="F210" i="2" s="1"/>
  <c r="S54" i="24"/>
  <c r="S65" i="26" s="1"/>
  <c r="W53" i="24"/>
  <c r="W64" i="26" s="1"/>
  <c r="AB54" i="24"/>
  <c r="AB65" i="26" s="1"/>
  <c r="AI54" i="24"/>
  <c r="AI65" i="26" s="1"/>
  <c r="W54" i="24"/>
  <c r="W65" i="26" s="1"/>
  <c r="Z54" i="24"/>
  <c r="Z65" i="26" s="1"/>
  <c r="F53" i="24"/>
  <c r="F64" i="26" s="1"/>
  <c r="P54" i="24"/>
  <c r="P65" i="26" s="1"/>
  <c r="AD54" i="24"/>
  <c r="AD65" i="26" s="1"/>
  <c r="AF54" i="24"/>
  <c r="AF65" i="26" s="1"/>
  <c r="AH53" i="24"/>
  <c r="AH64" i="26" s="1"/>
  <c r="AG54" i="24"/>
  <c r="AG65" i="26" s="1"/>
  <c r="X54" i="24"/>
  <c r="X65" i="26" s="1"/>
  <c r="U53" i="24"/>
  <c r="U64" i="26" s="1"/>
  <c r="U54" i="24"/>
  <c r="U65" i="26" s="1"/>
  <c r="E54" i="24"/>
  <c r="E65" i="26" s="1"/>
  <c r="G132" i="24"/>
  <c r="D133" s="1"/>
  <c r="X111"/>
  <c r="X88" i="26" s="1"/>
  <c r="H26" i="23"/>
  <c r="G155" i="2" s="1"/>
  <c r="H78" i="23"/>
  <c r="H36" s="1"/>
  <c r="G165" i="2" s="1"/>
  <c r="H8" i="23"/>
  <c r="G137" i="2" s="1"/>
  <c r="H56" i="23"/>
  <c r="H19" s="1"/>
  <c r="G148" i="2" s="1"/>
  <c r="H21" i="32"/>
  <c r="H10" s="1"/>
  <c r="G348" i="2" s="1"/>
  <c r="G102" i="38" s="1"/>
  <c r="H9" i="15"/>
  <c r="G337" i="2" s="1"/>
  <c r="G17" i="32"/>
  <c r="G6" s="1"/>
  <c r="F344" i="2" s="1"/>
  <c r="F98" i="38" s="1"/>
  <c r="J7" i="15"/>
  <c r="I335" i="2" s="1"/>
  <c r="F69" i="28"/>
  <c r="F34" s="1"/>
  <c r="E265" i="2" s="1"/>
  <c r="E90" i="38" s="1"/>
  <c r="G18" i="32"/>
  <c r="G7" s="1"/>
  <c r="F345" i="2" s="1"/>
  <c r="F99" i="38" s="1"/>
  <c r="G44" i="28"/>
  <c r="G8" s="1"/>
  <c r="F239" i="2" s="1"/>
  <c r="F67" i="38" s="1"/>
  <c r="H52" i="13"/>
  <c r="H6" s="1"/>
  <c r="G276" i="2" s="1"/>
  <c r="F19" i="32"/>
  <c r="F8" s="1"/>
  <c r="E346" i="2" s="1"/>
  <c r="E100" i="38" s="1"/>
  <c r="E104" s="1"/>
  <c r="I22" i="2"/>
  <c r="J28" i="1"/>
  <c r="I29" i="2" s="1"/>
  <c r="I36" i="38" s="1"/>
  <c r="I96" i="2"/>
  <c r="J35" i="21"/>
  <c r="I100" i="2" s="1"/>
  <c r="I78"/>
  <c r="J17" i="21"/>
  <c r="I82" i="2" s="1"/>
  <c r="J73"/>
  <c r="I40" i="14"/>
  <c r="I55" s="1"/>
  <c r="I11" s="1"/>
  <c r="H298" i="2" s="1"/>
  <c r="I31" i="23"/>
  <c r="H160" i="2" s="1"/>
  <c r="I39" i="14"/>
  <c r="I54" s="1"/>
  <c r="I10" s="1"/>
  <c r="H297" i="2" s="1"/>
  <c r="I30" i="23"/>
  <c r="H159" i="2" s="1"/>
  <c r="J90"/>
  <c r="I40" i="13"/>
  <c r="I56" s="1"/>
  <c r="I10" s="1"/>
  <c r="H280" i="2" s="1"/>
  <c r="I12" i="23"/>
  <c r="H141" i="2" s="1"/>
  <c r="G66" i="28"/>
  <c r="G40" i="26"/>
  <c r="F227" i="2" s="1"/>
  <c r="F241"/>
  <c r="F69" i="38" s="1"/>
  <c r="H50" i="14"/>
  <c r="K23" i="1"/>
  <c r="J24" i="2" s="1"/>
  <c r="J31" i="38" s="1"/>
  <c r="J10" i="2"/>
  <c r="I80"/>
  <c r="J19" i="21"/>
  <c r="I84" i="2" s="1"/>
  <c r="H125"/>
  <c r="I26" i="22"/>
  <c r="H127" i="2" s="1"/>
  <c r="I38" i="14"/>
  <c r="I53" s="1"/>
  <c r="I9" s="1"/>
  <c r="H296" i="2" s="1"/>
  <c r="I29" i="23"/>
  <c r="H158" i="2" s="1"/>
  <c r="I41" i="13"/>
  <c r="I57" s="1"/>
  <c r="I11" s="1"/>
  <c r="H281" i="2" s="1"/>
  <c r="I13" i="23"/>
  <c r="H142" i="2" s="1"/>
  <c r="G50" i="28"/>
  <c r="G20" i="26"/>
  <c r="F207" i="2" s="1"/>
  <c r="I97"/>
  <c r="J36" i="21"/>
  <c r="I101" i="2" s="1"/>
  <c r="I79"/>
  <c r="J18" i="21"/>
  <c r="I83" i="2" s="1"/>
  <c r="I38" i="13"/>
  <c r="I54" s="1"/>
  <c r="I8" s="1"/>
  <c r="H278" i="2" s="1"/>
  <c r="I10" i="23"/>
  <c r="H139" i="2" s="1"/>
  <c r="J11" i="1"/>
  <c r="I11" i="2"/>
  <c r="J24" i="1"/>
  <c r="I25" i="2" s="1"/>
  <c r="I32" i="38" s="1"/>
  <c r="I95" i="2"/>
  <c r="J34" i="21"/>
  <c r="I99" i="2" s="1"/>
  <c r="I14" i="22"/>
  <c r="H115" i="2" s="1"/>
  <c r="H112"/>
  <c r="I42" i="13"/>
  <c r="I58" s="1"/>
  <c r="I12" s="1"/>
  <c r="H282" i="2" s="1"/>
  <c r="I14" i="23"/>
  <c r="H143" i="2" s="1"/>
  <c r="G70" i="29"/>
  <c r="G9" s="1"/>
  <c r="F312" i="2" s="1"/>
  <c r="G20" i="23"/>
  <c r="F149" i="2" s="1"/>
  <c r="G60" i="28"/>
  <c r="G25" s="1"/>
  <c r="F256" i="2" s="1"/>
  <c r="F81" i="38" s="1"/>
  <c r="G27" i="28"/>
  <c r="L36" i="1"/>
  <c r="G20" i="32"/>
  <c r="G9" s="1"/>
  <c r="F347" i="2" s="1"/>
  <c r="F101" i="38" s="1"/>
  <c r="I103" i="15"/>
  <c r="H67" i="29"/>
  <c r="H6" s="1"/>
  <c r="G309" i="2" s="1"/>
  <c r="K18" i="15"/>
  <c r="K72" s="1"/>
  <c r="K91" s="1"/>
  <c r="K30" i="31"/>
  <c r="K31" i="29"/>
  <c r="I53" i="31"/>
  <c r="I52"/>
  <c r="H76" i="26"/>
  <c r="H35" i="14"/>
  <c r="H64" i="31"/>
  <c r="H8" s="1"/>
  <c r="G324" i="2" s="1"/>
  <c r="I58" i="29"/>
  <c r="I57"/>
  <c r="I69" s="1"/>
  <c r="I8" s="1"/>
  <c r="H311" i="2" s="1"/>
  <c r="I56" i="29"/>
  <c r="H62" i="31"/>
  <c r="H6" s="1"/>
  <c r="G322" i="2" s="1"/>
  <c r="H51" i="26"/>
  <c r="H36" i="13"/>
  <c r="I64" i="28"/>
  <c r="I48"/>
  <c r="I53" i="26"/>
  <c r="I10" s="1"/>
  <c r="H197" i="2" s="1"/>
  <c r="G59" i="23"/>
  <c r="G62" s="1"/>
  <c r="I56" i="26"/>
  <c r="I13" s="1"/>
  <c r="H200" i="2" s="1"/>
  <c r="I58" i="26"/>
  <c r="I15" s="1"/>
  <c r="H202" i="2" s="1"/>
  <c r="I82" i="26"/>
  <c r="I35" s="1"/>
  <c r="H222" i="2" s="1"/>
  <c r="I81" i="26"/>
  <c r="I34" s="1"/>
  <c r="H221" i="2" s="1"/>
  <c r="F93" i="26"/>
  <c r="I80"/>
  <c r="I33" s="1"/>
  <c r="H220" i="2" s="1"/>
  <c r="I57" i="26"/>
  <c r="I14" s="1"/>
  <c r="H201" i="2" s="1"/>
  <c r="G81" i="23"/>
  <c r="G43" i="26"/>
  <c r="F230" i="2" s="1"/>
  <c r="K55" i="22"/>
  <c r="K72" s="1"/>
  <c r="K13" s="1"/>
  <c r="K99"/>
  <c r="K53"/>
  <c r="K64" s="1"/>
  <c r="K9" s="1"/>
  <c r="J110" i="2" s="1"/>
  <c r="K97" i="22"/>
  <c r="K108" s="1"/>
  <c r="K23" s="1"/>
  <c r="J124" i="2" s="1"/>
  <c r="J56" i="22"/>
  <c r="J71" s="1"/>
  <c r="J12" s="1"/>
  <c r="J100"/>
  <c r="J114" s="1"/>
  <c r="J25" s="1"/>
  <c r="I77"/>
  <c r="I69" i="23"/>
  <c r="J70"/>
  <c r="J48"/>
  <c r="I46"/>
  <c r="I119" i="22"/>
  <c r="AI90"/>
  <c r="J79"/>
  <c r="J87" i="21"/>
  <c r="K69"/>
  <c r="K9" s="1"/>
  <c r="J74" i="2" s="1"/>
  <c r="K70" i="21"/>
  <c r="K10" s="1"/>
  <c r="J75" i="2" s="1"/>
  <c r="K71" i="21"/>
  <c r="K11" s="1"/>
  <c r="J76" i="2" s="1"/>
  <c r="J134" i="21"/>
  <c r="J85"/>
  <c r="K115"/>
  <c r="K26" s="1"/>
  <c r="J91" i="2" s="1"/>
  <c r="K117" i="21"/>
  <c r="K28" s="1"/>
  <c r="J93" i="2" s="1"/>
  <c r="K116" i="21"/>
  <c r="K27" s="1"/>
  <c r="J92" i="2" s="1"/>
  <c r="K102" i="21"/>
  <c r="K123" s="1"/>
  <c r="K29" s="1"/>
  <c r="J94" i="2" s="1"/>
  <c r="K56" i="21"/>
  <c r="K76" s="1"/>
  <c r="K12" s="1"/>
  <c r="J77" i="2" s="1"/>
  <c r="J135" i="21"/>
  <c r="J86"/>
  <c r="J133"/>
  <c r="J67" i="1"/>
  <c r="J12" s="1"/>
  <c r="K51"/>
  <c r="K17" s="1"/>
  <c r="K66"/>
  <c r="L49"/>
  <c r="AH21" i="26" l="1"/>
  <c r="AG208" i="2" s="1"/>
  <c r="AH51" i="28"/>
  <c r="AH15" s="1"/>
  <c r="AG246" i="2" s="1"/>
  <c r="AG74" i="38" s="1"/>
  <c r="AB22" i="26"/>
  <c r="AA209" i="2" s="1"/>
  <c r="AB52" i="28"/>
  <c r="AB16" s="1"/>
  <c r="AA247" i="2" s="1"/>
  <c r="AA75" i="38" s="1"/>
  <c r="R21" i="26"/>
  <c r="Q208" i="2" s="1"/>
  <c r="R51" i="28"/>
  <c r="R15" s="1"/>
  <c r="Q246" i="2" s="1"/>
  <c r="Q74" i="38" s="1"/>
  <c r="T22" i="26"/>
  <c r="S209" i="2" s="1"/>
  <c r="T52" i="28"/>
  <c r="T16" s="1"/>
  <c r="S247" i="2" s="1"/>
  <c r="S75" i="38" s="1"/>
  <c r="AI51" i="28"/>
  <c r="AI15" s="1"/>
  <c r="AH246" i="2" s="1"/>
  <c r="AH74" i="38" s="1"/>
  <c r="AI21" i="26"/>
  <c r="AH208" i="2" s="1"/>
  <c r="O22" i="26"/>
  <c r="N209" i="2" s="1"/>
  <c r="O52" i="28"/>
  <c r="O16" s="1"/>
  <c r="N247" i="2" s="1"/>
  <c r="N75" i="38" s="1"/>
  <c r="T21" i="26"/>
  <c r="S208" i="2" s="1"/>
  <c r="T51" i="28"/>
  <c r="T15" s="1"/>
  <c r="S246" i="2" s="1"/>
  <c r="S74" i="38" s="1"/>
  <c r="AG52" i="28"/>
  <c r="AG16" s="1"/>
  <c r="AF247" i="2" s="1"/>
  <c r="AF75" i="38" s="1"/>
  <c r="AG22" i="26"/>
  <c r="AF209" i="2" s="1"/>
  <c r="AI22" i="26"/>
  <c r="AH209" i="2" s="1"/>
  <c r="AI52" i="28"/>
  <c r="AI16" s="1"/>
  <c r="AH247" i="2" s="1"/>
  <c r="AH75" i="38" s="1"/>
  <c r="AE22" i="26"/>
  <c r="AD209" i="2" s="1"/>
  <c r="AE52" i="28"/>
  <c r="AE16" s="1"/>
  <c r="AD247" i="2" s="1"/>
  <c r="AD75" i="38" s="1"/>
  <c r="AH52" i="28"/>
  <c r="AH16" s="1"/>
  <c r="AG247" i="2" s="1"/>
  <c r="AG75" i="38" s="1"/>
  <c r="AH22" i="26"/>
  <c r="AG209" i="2" s="1"/>
  <c r="S51" i="28"/>
  <c r="S15" s="1"/>
  <c r="R246" i="2" s="1"/>
  <c r="R74" i="38" s="1"/>
  <c r="S21" i="26"/>
  <c r="R208" i="2" s="1"/>
  <c r="G22" i="26"/>
  <c r="F209" i="2" s="1"/>
  <c r="G52" i="28"/>
  <c r="G16" s="1"/>
  <c r="F247" i="2" s="1"/>
  <c r="F75" i="38" s="1"/>
  <c r="Y112" i="24"/>
  <c r="Y89" i="26" s="1"/>
  <c r="E133" i="24"/>
  <c r="F133" s="1"/>
  <c r="X22" i="26"/>
  <c r="W209" i="2" s="1"/>
  <c r="X52" i="28"/>
  <c r="X16" s="1"/>
  <c r="W247" i="2" s="1"/>
  <c r="W75" i="38" s="1"/>
  <c r="AD22" i="26"/>
  <c r="AC209" i="2" s="1"/>
  <c r="AD52" i="28"/>
  <c r="AD16" s="1"/>
  <c r="AC247" i="2" s="1"/>
  <c r="AC75" i="38" s="1"/>
  <c r="W22" i="26"/>
  <c r="V209" i="2" s="1"/>
  <c r="W52" i="28"/>
  <c r="W16" s="1"/>
  <c r="V247" i="2" s="1"/>
  <c r="V75" i="38" s="1"/>
  <c r="S22" i="26"/>
  <c r="R209" i="2" s="1"/>
  <c r="S52" i="28"/>
  <c r="S16" s="1"/>
  <c r="R247" i="2" s="1"/>
  <c r="R75" i="38" s="1"/>
  <c r="AC21" i="26"/>
  <c r="AB208" i="2" s="1"/>
  <c r="AC51" i="28"/>
  <c r="AC15" s="1"/>
  <c r="AB246" i="2" s="1"/>
  <c r="AB74" i="38" s="1"/>
  <c r="X21" i="26"/>
  <c r="W208" i="2" s="1"/>
  <c r="X51" i="28"/>
  <c r="X15" s="1"/>
  <c r="W246" i="2" s="1"/>
  <c r="W74" i="38" s="1"/>
  <c r="E21" i="26"/>
  <c r="D208" i="2" s="1"/>
  <c r="E51" i="28"/>
  <c r="E66" i="26"/>
  <c r="I21"/>
  <c r="H208" i="2" s="1"/>
  <c r="I51" i="28"/>
  <c r="I15" s="1"/>
  <c r="H246" i="2" s="1"/>
  <c r="H74" i="38" s="1"/>
  <c r="P51" i="28"/>
  <c r="P15" s="1"/>
  <c r="O246" i="2" s="1"/>
  <c r="O74" i="38" s="1"/>
  <c r="P21" i="26"/>
  <c r="O208" i="2" s="1"/>
  <c r="AA22" i="26"/>
  <c r="Z209" i="2" s="1"/>
  <c r="AA52" i="28"/>
  <c r="AA16" s="1"/>
  <c r="Z247" i="2" s="1"/>
  <c r="Z75" i="38" s="1"/>
  <c r="H22" i="26"/>
  <c r="G209" i="2" s="1"/>
  <c r="H52" i="28"/>
  <c r="H16" s="1"/>
  <c r="G247" i="2" s="1"/>
  <c r="G75" i="38" s="1"/>
  <c r="R52" i="28"/>
  <c r="R16" s="1"/>
  <c r="Q247" i="2" s="1"/>
  <c r="Q75" i="38" s="1"/>
  <c r="R22" i="26"/>
  <c r="Q209" i="2" s="1"/>
  <c r="O51" i="28"/>
  <c r="O15" s="1"/>
  <c r="N246" i="2" s="1"/>
  <c r="N74" i="38" s="1"/>
  <c r="O21" i="26"/>
  <c r="N208" i="2" s="1"/>
  <c r="U52" i="28"/>
  <c r="U16" s="1"/>
  <c r="T247" i="2" s="1"/>
  <c r="T75" i="38" s="1"/>
  <c r="U22" i="26"/>
  <c r="T209" i="2" s="1"/>
  <c r="F21" i="26"/>
  <c r="E208" i="2" s="1"/>
  <c r="F51" i="28"/>
  <c r="F66" i="26"/>
  <c r="F23" s="1"/>
  <c r="E210" i="2" s="1"/>
  <c r="V21" i="26"/>
  <c r="U208" i="2" s="1"/>
  <c r="V51" i="28"/>
  <c r="V15" s="1"/>
  <c r="U246" i="2" s="1"/>
  <c r="U74" i="38" s="1"/>
  <c r="Z21" i="26"/>
  <c r="Y208" i="2" s="1"/>
  <c r="Z51" i="28"/>
  <c r="Z15" s="1"/>
  <c r="Y246" i="2" s="1"/>
  <c r="Y74" i="38" s="1"/>
  <c r="AG21" i="26"/>
  <c r="AF208" i="2" s="1"/>
  <c r="AG51" i="28"/>
  <c r="AG15" s="1"/>
  <c r="AF246" i="2" s="1"/>
  <c r="AF74" i="38" s="1"/>
  <c r="Y21" i="26"/>
  <c r="X208" i="2" s="1"/>
  <c r="Y51" i="28"/>
  <c r="Y15" s="1"/>
  <c r="X246" i="2" s="1"/>
  <c r="X74" i="38" s="1"/>
  <c r="E22" i="26"/>
  <c r="D209" i="2" s="1"/>
  <c r="E52" i="28"/>
  <c r="E16" s="1"/>
  <c r="D247" i="2" s="1"/>
  <c r="D75" i="38" s="1"/>
  <c r="P22" i="26"/>
  <c r="O209" i="2" s="1"/>
  <c r="P52" i="28"/>
  <c r="P16" s="1"/>
  <c r="O247" i="2" s="1"/>
  <c r="O75" i="38" s="1"/>
  <c r="G51" i="28"/>
  <c r="G15" s="1"/>
  <c r="F246" i="2" s="1"/>
  <c r="F74" i="38" s="1"/>
  <c r="G21" i="26"/>
  <c r="F208" i="2" s="1"/>
  <c r="AA51" i="28"/>
  <c r="AA15" s="1"/>
  <c r="Z246" i="2" s="1"/>
  <c r="Z74" i="38" s="1"/>
  <c r="AA21" i="26"/>
  <c r="Z208" i="2" s="1"/>
  <c r="AE51" i="28"/>
  <c r="AE15" s="1"/>
  <c r="AD246" i="2" s="1"/>
  <c r="AD74" i="38" s="1"/>
  <c r="AE21" i="26"/>
  <c r="AD208" i="2" s="1"/>
  <c r="V22" i="26"/>
  <c r="U209" i="2" s="1"/>
  <c r="V52" i="28"/>
  <c r="V16" s="1"/>
  <c r="U247" i="2" s="1"/>
  <c r="U75" i="38" s="1"/>
  <c r="Y52" i="28"/>
  <c r="Y16" s="1"/>
  <c r="X247" i="2" s="1"/>
  <c r="X75" i="38" s="1"/>
  <c r="Y22" i="26"/>
  <c r="X209" i="2" s="1"/>
  <c r="X67" i="28"/>
  <c r="X32" s="1"/>
  <c r="W263" i="2" s="1"/>
  <c r="W88" i="38" s="1"/>
  <c r="X41" i="26"/>
  <c r="W228" i="2" s="1"/>
  <c r="U21" i="26"/>
  <c r="T208" i="2" s="1"/>
  <c r="U51" i="28"/>
  <c r="U15" s="1"/>
  <c r="T246" i="2" s="1"/>
  <c r="T74" i="38" s="1"/>
  <c r="AF22" i="26"/>
  <c r="AE209" i="2" s="1"/>
  <c r="AF52" i="28"/>
  <c r="AF16" s="1"/>
  <c r="AE247" i="2" s="1"/>
  <c r="AE75" i="38" s="1"/>
  <c r="Z22" i="26"/>
  <c r="Y209" i="2" s="1"/>
  <c r="Z52" i="28"/>
  <c r="Z16" s="1"/>
  <c r="Y247" i="2" s="1"/>
  <c r="Y75" i="38" s="1"/>
  <c r="W51" i="28"/>
  <c r="W15" s="1"/>
  <c r="V246" i="2" s="1"/>
  <c r="V74" i="38" s="1"/>
  <c r="W21" i="26"/>
  <c r="V208" i="2" s="1"/>
  <c r="AD21" i="26"/>
  <c r="AC208" i="2" s="1"/>
  <c r="AD51" i="28"/>
  <c r="AD15" s="1"/>
  <c r="AC246" i="2" s="1"/>
  <c r="AC74" i="38" s="1"/>
  <c r="F22" i="26"/>
  <c r="E209" i="2" s="1"/>
  <c r="F52" i="28"/>
  <c r="F16" s="1"/>
  <c r="E247" i="2" s="1"/>
  <c r="E75" i="38" s="1"/>
  <c r="AB21" i="26"/>
  <c r="AA208" i="2" s="1"/>
  <c r="AB51" i="28"/>
  <c r="AB15" s="1"/>
  <c r="AA246" i="2" s="1"/>
  <c r="AA74" i="38" s="1"/>
  <c r="AF51" i="28"/>
  <c r="AF15" s="1"/>
  <c r="AE246" i="2" s="1"/>
  <c r="AE74" i="38" s="1"/>
  <c r="AF21" i="26"/>
  <c r="AE208" i="2" s="1"/>
  <c r="Q52" i="28"/>
  <c r="Q16" s="1"/>
  <c r="P247" i="2" s="1"/>
  <c r="P75" i="38" s="1"/>
  <c r="Q22" i="26"/>
  <c r="P209" i="2" s="1"/>
  <c r="Q21" i="26"/>
  <c r="P208" i="2" s="1"/>
  <c r="Q51" i="28"/>
  <c r="Q15" s="1"/>
  <c r="P246" i="2" s="1"/>
  <c r="P74" i="38" s="1"/>
  <c r="H21" i="26"/>
  <c r="G208" i="2" s="1"/>
  <c r="H51" i="28"/>
  <c r="H15" s="1"/>
  <c r="G246" i="2" s="1"/>
  <c r="G74" i="38" s="1"/>
  <c r="I52" i="28"/>
  <c r="I16" s="1"/>
  <c r="H247" i="2" s="1"/>
  <c r="H75" i="38" s="1"/>
  <c r="I22" i="26"/>
  <c r="H209" i="2" s="1"/>
  <c r="AC52" i="28"/>
  <c r="AC16" s="1"/>
  <c r="AB247" i="2" s="1"/>
  <c r="AB75" i="38" s="1"/>
  <c r="AC22" i="26"/>
  <c r="AB209" i="2" s="1"/>
  <c r="I29" i="28"/>
  <c r="H260" i="2" s="1"/>
  <c r="H85" i="38" s="1"/>
  <c r="G31" i="28"/>
  <c r="F262" i="2" s="1"/>
  <c r="F87" i="38" s="1"/>
  <c r="G63" i="28"/>
  <c r="G28" s="1"/>
  <c r="F259" i="2" s="1"/>
  <c r="F84" i="38" s="1"/>
  <c r="I12" i="28"/>
  <c r="H243" i="2" s="1"/>
  <c r="H71" i="38" s="1"/>
  <c r="G14" i="28"/>
  <c r="H8" i="26"/>
  <c r="G195" i="2" s="1"/>
  <c r="I8" i="15"/>
  <c r="H336" i="2" s="1"/>
  <c r="I104" i="15"/>
  <c r="F70" i="28"/>
  <c r="F35" s="1"/>
  <c r="E266" i="2" s="1"/>
  <c r="E91" i="38" s="1"/>
  <c r="F22" i="32"/>
  <c r="F11" s="1"/>
  <c r="E349" i="2" s="1"/>
  <c r="I52" i="14"/>
  <c r="I8" s="1"/>
  <c r="H295" i="2" s="1"/>
  <c r="H63" i="13"/>
  <c r="H17" i="32" s="1"/>
  <c r="H6" s="1"/>
  <c r="G344" i="2" s="1"/>
  <c r="G98" i="38" s="1"/>
  <c r="I13" i="2"/>
  <c r="J26" i="1"/>
  <c r="I27" i="2" s="1"/>
  <c r="I34" i="38" s="1"/>
  <c r="J15" i="22"/>
  <c r="I116" i="2" s="1"/>
  <c r="I113"/>
  <c r="I37" i="13"/>
  <c r="I53" s="1"/>
  <c r="I7" s="1"/>
  <c r="H277" i="2" s="1"/>
  <c r="I9" i="23"/>
  <c r="H138" i="2" s="1"/>
  <c r="H62" i="28"/>
  <c r="H27" s="1"/>
  <c r="H29" i="26"/>
  <c r="G216" i="2" s="1"/>
  <c r="J37" i="14"/>
  <c r="J28" i="23"/>
  <c r="I157" i="2" s="1"/>
  <c r="J114"/>
  <c r="K16" i="22"/>
  <c r="J117" i="2" s="1"/>
  <c r="I36" i="14"/>
  <c r="I51" s="1"/>
  <c r="I7" s="1"/>
  <c r="H294" i="2" s="1"/>
  <c r="I27" i="23"/>
  <c r="H156" i="2" s="1"/>
  <c r="G82" i="23"/>
  <c r="G84"/>
  <c r="H60" i="14"/>
  <c r="H6"/>
  <c r="G293" i="2" s="1"/>
  <c r="G74" i="29"/>
  <c r="G13" s="1"/>
  <c r="F316" i="2" s="1"/>
  <c r="K33" i="21"/>
  <c r="J98" i="2" s="1"/>
  <c r="F258"/>
  <c r="F83" i="38" s="1"/>
  <c r="K16" i="21"/>
  <c r="J81" i="2" s="1"/>
  <c r="J18"/>
  <c r="K18" i="1"/>
  <c r="J19" i="2" s="1"/>
  <c r="J39" i="13"/>
  <c r="J11" i="23"/>
  <c r="I140" i="2" s="1"/>
  <c r="I126"/>
  <c r="J27" i="22"/>
  <c r="I128" i="2" s="1"/>
  <c r="I12"/>
  <c r="J25" i="1"/>
  <c r="I26" i="2" s="1"/>
  <c r="I33" i="38" s="1"/>
  <c r="I55" i="13"/>
  <c r="I9" s="1"/>
  <c r="H279" i="2" s="1"/>
  <c r="L48" i="1"/>
  <c r="L99" i="22" s="1"/>
  <c r="K90" i="15"/>
  <c r="K102" s="1"/>
  <c r="H68" i="31"/>
  <c r="H12" s="1"/>
  <c r="G328" i="2" s="1"/>
  <c r="J31" i="31"/>
  <c r="J32" i="29"/>
  <c r="J19" i="15"/>
  <c r="J42" s="1"/>
  <c r="I51" i="31"/>
  <c r="I63"/>
  <c r="I7" s="1"/>
  <c r="H323" i="2" s="1"/>
  <c r="I59" i="29"/>
  <c r="I71" s="1"/>
  <c r="I10" s="1"/>
  <c r="H313" i="2" s="1"/>
  <c r="I61" i="29"/>
  <c r="I73" s="1"/>
  <c r="I12" s="1"/>
  <c r="H315" i="2" s="1"/>
  <c r="I60" i="29"/>
  <c r="I72" s="1"/>
  <c r="I11" s="1"/>
  <c r="H314" i="2" s="1"/>
  <c r="I68" i="29"/>
  <c r="I7" s="1"/>
  <c r="H310" i="2" s="1"/>
  <c r="I55" i="29"/>
  <c r="I55" i="31"/>
  <c r="I66" s="1"/>
  <c r="I10" s="1"/>
  <c r="H326" i="2" s="1"/>
  <c r="I56" i="31"/>
  <c r="I67" s="1"/>
  <c r="I11" s="1"/>
  <c r="H327" i="2" s="1"/>
  <c r="I54" i="31"/>
  <c r="I65" s="1"/>
  <c r="I9" s="1"/>
  <c r="H325" i="2" s="1"/>
  <c r="G60" i="23"/>
  <c r="H46" i="28"/>
  <c r="H63" i="26"/>
  <c r="H66" s="1"/>
  <c r="J79"/>
  <c r="J32" s="1"/>
  <c r="I219" i="2" s="1"/>
  <c r="I52" i="26"/>
  <c r="I9" s="1"/>
  <c r="H196" i="2" s="1"/>
  <c r="I77" i="26"/>
  <c r="I30" s="1"/>
  <c r="H217" i="2" s="1"/>
  <c r="G92" i="26"/>
  <c r="G95" s="1"/>
  <c r="H87"/>
  <c r="H90" s="1"/>
  <c r="J55"/>
  <c r="J12" s="1"/>
  <c r="I199" i="2" s="1"/>
  <c r="H57" i="23"/>
  <c r="H79"/>
  <c r="H37" s="1"/>
  <c r="G166" i="2" s="1"/>
  <c r="L52" i="22"/>
  <c r="L65" s="1"/>
  <c r="L10" s="1"/>
  <c r="K111" i="2" s="1"/>
  <c r="L96" i="22"/>
  <c r="J71" i="23"/>
  <c r="J73"/>
  <c r="I45"/>
  <c r="K57" i="22"/>
  <c r="K101"/>
  <c r="J50" i="23"/>
  <c r="J72"/>
  <c r="K107" i="22"/>
  <c r="K22" s="1"/>
  <c r="J123" i="2" s="1"/>
  <c r="J47" i="23"/>
  <c r="I68"/>
  <c r="J49"/>
  <c r="J51"/>
  <c r="J113" i="22"/>
  <c r="J24" s="1"/>
  <c r="J120"/>
  <c r="K63"/>
  <c r="K8" s="1"/>
  <c r="J109" i="2" s="1"/>
  <c r="J78" i="22"/>
  <c r="J70"/>
  <c r="J11" s="1"/>
  <c r="L101" i="21"/>
  <c r="L114" s="1"/>
  <c r="L25" s="1"/>
  <c r="K90" i="2" s="1"/>
  <c r="L55" i="21"/>
  <c r="L68" s="1"/>
  <c r="L8" s="1"/>
  <c r="K73" i="2" s="1"/>
  <c r="K132" i="21"/>
  <c r="K124"/>
  <c r="K30" s="1"/>
  <c r="K126"/>
  <c r="K32" s="1"/>
  <c r="K125"/>
  <c r="K31" s="1"/>
  <c r="K84"/>
  <c r="K78"/>
  <c r="K14" s="1"/>
  <c r="K79"/>
  <c r="K15" s="1"/>
  <c r="K77"/>
  <c r="K13" s="1"/>
  <c r="K50" i="1"/>
  <c r="K10" s="1"/>
  <c r="L38"/>
  <c r="L9" s="1"/>
  <c r="K68"/>
  <c r="K21" s="1"/>
  <c r="M37"/>
  <c r="G47" i="28" l="1"/>
  <c r="G11" s="1"/>
  <c r="F242" i="2" s="1"/>
  <c r="F70" i="38" s="1"/>
  <c r="G36" i="28"/>
  <c r="F267" i="2" s="1"/>
  <c r="F92" i="38" s="1"/>
  <c r="F245" i="2"/>
  <c r="F73" i="38" s="1"/>
  <c r="G19" i="28"/>
  <c r="F250" i="2" s="1"/>
  <c r="F78" i="38" s="1"/>
  <c r="E15" i="28"/>
  <c r="E19" s="1"/>
  <c r="E47"/>
  <c r="Y68"/>
  <c r="Y33" s="1"/>
  <c r="X264" i="2" s="1"/>
  <c r="X89" i="38" s="1"/>
  <c r="Y42" i="26"/>
  <c r="X229" i="2" s="1"/>
  <c r="F15" i="28"/>
  <c r="F19" s="1"/>
  <c r="F47"/>
  <c r="E23" i="26"/>
  <c r="D210" i="2" s="1"/>
  <c r="E68" i="26"/>
  <c r="G133" i="24"/>
  <c r="D134" s="1"/>
  <c r="Y111"/>
  <c r="Y88" i="26" s="1"/>
  <c r="I26" i="23"/>
  <c r="H155" i="2" s="1"/>
  <c r="I78" i="23"/>
  <c r="I36" s="1"/>
  <c r="H165" i="2" s="1"/>
  <c r="I8" i="23"/>
  <c r="H137" i="2" s="1"/>
  <c r="I56" i="23"/>
  <c r="I19" s="1"/>
  <c r="H148" i="2" s="1"/>
  <c r="I9" i="15"/>
  <c r="H337" i="2" s="1"/>
  <c r="I21" i="32"/>
  <c r="I10" s="1"/>
  <c r="H348" i="2" s="1"/>
  <c r="H102" i="38" s="1"/>
  <c r="K7" i="15"/>
  <c r="J335" i="2" s="1"/>
  <c r="H17" i="13"/>
  <c r="G287" i="2" s="1"/>
  <c r="G69" i="28"/>
  <c r="G70" s="1"/>
  <c r="G19" i="32"/>
  <c r="G8" s="1"/>
  <c r="F346" i="2" s="1"/>
  <c r="F100" i="38" s="1"/>
  <c r="F104" s="1"/>
  <c r="H60" i="28"/>
  <c r="H25" s="1"/>
  <c r="G256" i="2" s="1"/>
  <c r="G81" i="38" s="1"/>
  <c r="I50" i="14"/>
  <c r="I6" s="1"/>
  <c r="H293" i="2" s="1"/>
  <c r="K10"/>
  <c r="L23" i="1"/>
  <c r="K24" i="2" s="1"/>
  <c r="K31" i="38" s="1"/>
  <c r="I112" i="2"/>
  <c r="J14" i="22"/>
  <c r="I115" i="2" s="1"/>
  <c r="H66" i="28"/>
  <c r="H40" i="26"/>
  <c r="G227" i="2" s="1"/>
  <c r="J95"/>
  <c r="K34" i="21"/>
  <c r="J99" i="2" s="1"/>
  <c r="J39" i="14"/>
  <c r="J54" s="1"/>
  <c r="J10" s="1"/>
  <c r="I297" i="2" s="1"/>
  <c r="J30" i="23"/>
  <c r="I159" i="2" s="1"/>
  <c r="H70" i="29"/>
  <c r="H9" s="1"/>
  <c r="G312" i="2" s="1"/>
  <c r="H20" i="23"/>
  <c r="G149" i="2" s="1"/>
  <c r="H50" i="28"/>
  <c r="H20" i="26"/>
  <c r="G207" i="2" s="1"/>
  <c r="H18" i="32"/>
  <c r="H7" s="1"/>
  <c r="G345" i="2" s="1"/>
  <c r="G99" i="38" s="1"/>
  <c r="H16" i="14"/>
  <c r="G303" i="2" s="1"/>
  <c r="G258"/>
  <c r="G83" i="38" s="1"/>
  <c r="J79" i="2"/>
  <c r="K18" i="21"/>
  <c r="J83" i="2" s="1"/>
  <c r="J22"/>
  <c r="K28" i="1"/>
  <c r="J29" i="2" s="1"/>
  <c r="J36" i="38" s="1"/>
  <c r="J80" i="2"/>
  <c r="K19" i="21"/>
  <c r="J84" i="2" s="1"/>
  <c r="J97"/>
  <c r="K36" i="21"/>
  <c r="J101" i="2" s="1"/>
  <c r="J40" i="13"/>
  <c r="J56" s="1"/>
  <c r="J10" s="1"/>
  <c r="I280" i="2" s="1"/>
  <c r="J12" i="23"/>
  <c r="I141" i="2" s="1"/>
  <c r="J78"/>
  <c r="K17" i="21"/>
  <c r="J82" i="2" s="1"/>
  <c r="J96"/>
  <c r="K35" i="21"/>
  <c r="J100" i="2" s="1"/>
  <c r="J42" i="13"/>
  <c r="J58" s="1"/>
  <c r="J12" s="1"/>
  <c r="I282" i="2" s="1"/>
  <c r="J14" i="23"/>
  <c r="I143" i="2" s="1"/>
  <c r="J38" i="14"/>
  <c r="J53" s="1"/>
  <c r="J9" s="1"/>
  <c r="I296" i="2" s="1"/>
  <c r="J29" i="23"/>
  <c r="I158" i="2" s="1"/>
  <c r="J11"/>
  <c r="K24" i="1"/>
  <c r="J25" i="2" s="1"/>
  <c r="J32" i="38" s="1"/>
  <c r="K11" i="1"/>
  <c r="I125" i="2"/>
  <c r="J26" i="22"/>
  <c r="I127" i="2" s="1"/>
  <c r="J38" i="13"/>
  <c r="J54" s="1"/>
  <c r="J8" s="1"/>
  <c r="I278" i="2" s="1"/>
  <c r="J10" i="23"/>
  <c r="I139" i="2" s="1"/>
  <c r="J41" i="13"/>
  <c r="J57" s="1"/>
  <c r="J11" s="1"/>
  <c r="I281" i="2" s="1"/>
  <c r="J13" i="23"/>
  <c r="I142" i="2" s="1"/>
  <c r="J40" i="14"/>
  <c r="J55" s="1"/>
  <c r="J11" s="1"/>
  <c r="I298" i="2" s="1"/>
  <c r="J31" i="23"/>
  <c r="I160" i="2" s="1"/>
  <c r="I52" i="13"/>
  <c r="I6" s="1"/>
  <c r="H276" i="2" s="1"/>
  <c r="H44" i="28"/>
  <c r="H8" s="1"/>
  <c r="G239" i="2" s="1"/>
  <c r="G67" i="38" s="1"/>
  <c r="H10" i="28"/>
  <c r="L51" i="1"/>
  <c r="L17" s="1"/>
  <c r="L66"/>
  <c r="L56" i="21"/>
  <c r="L76" s="1"/>
  <c r="L12" s="1"/>
  <c r="M49" i="1"/>
  <c r="M48" s="1"/>
  <c r="L102" i="21"/>
  <c r="L123" s="1"/>
  <c r="L55" i="22"/>
  <c r="L72" s="1"/>
  <c r="L13" s="1"/>
  <c r="M36" i="1"/>
  <c r="H20" i="32"/>
  <c r="H9" s="1"/>
  <c r="G347" i="2" s="1"/>
  <c r="G101" i="38" s="1"/>
  <c r="J56" i="15"/>
  <c r="J54" s="1"/>
  <c r="J101" s="1"/>
  <c r="J6" s="1"/>
  <c r="I334" i="2" s="1"/>
  <c r="I67" i="29"/>
  <c r="I6" s="1"/>
  <c r="H309" i="2" s="1"/>
  <c r="L18" i="15"/>
  <c r="L72" s="1"/>
  <c r="L91" s="1"/>
  <c r="L31" i="29"/>
  <c r="L30" i="31"/>
  <c r="I76" i="26"/>
  <c r="I35" i="14"/>
  <c r="J56" i="29"/>
  <c r="J57"/>
  <c r="J69" s="1"/>
  <c r="J8" s="1"/>
  <c r="I311" i="2" s="1"/>
  <c r="J58" i="29"/>
  <c r="I64" i="31"/>
  <c r="I8" s="1"/>
  <c r="H324" i="2" s="1"/>
  <c r="I62" i="31"/>
  <c r="I6" s="1"/>
  <c r="H322" i="2" s="1"/>
  <c r="J53" i="31"/>
  <c r="J52"/>
  <c r="I51" i="26"/>
  <c r="I36" i="13"/>
  <c r="J64" i="28"/>
  <c r="J48"/>
  <c r="J58" i="26"/>
  <c r="J15" s="1"/>
  <c r="I202" i="2" s="1"/>
  <c r="J57" i="26"/>
  <c r="J14" s="1"/>
  <c r="I201" i="2" s="1"/>
  <c r="H59" i="23"/>
  <c r="H62" s="1"/>
  <c r="J53" i="26"/>
  <c r="J10" s="1"/>
  <c r="I197" i="2" s="1"/>
  <c r="J82" i="26"/>
  <c r="J35" s="1"/>
  <c r="I222" i="2" s="1"/>
  <c r="H81" i="23"/>
  <c r="H43" i="26"/>
  <c r="G230" i="2" s="1"/>
  <c r="H23" i="26"/>
  <c r="G210" i="2" s="1"/>
  <c r="J56" i="26"/>
  <c r="J13" s="1"/>
  <c r="I200" i="2" s="1"/>
  <c r="J81" i="26"/>
  <c r="J34" s="1"/>
  <c r="I221" i="2" s="1"/>
  <c r="J80" i="26"/>
  <c r="J33" s="1"/>
  <c r="I220" i="2" s="1"/>
  <c r="G93" i="26"/>
  <c r="K56" i="22"/>
  <c r="K71" s="1"/>
  <c r="K12" s="1"/>
  <c r="K100"/>
  <c r="K114" s="1"/>
  <c r="K25" s="1"/>
  <c r="J77"/>
  <c r="J119"/>
  <c r="K70" i="23"/>
  <c r="J69"/>
  <c r="L53" i="22"/>
  <c r="L64" s="1"/>
  <c r="L9" s="1"/>
  <c r="K110" i="2" s="1"/>
  <c r="L97" i="22"/>
  <c r="L108" s="1"/>
  <c r="L23" s="1"/>
  <c r="K124" i="2" s="1"/>
  <c r="K48" i="23"/>
  <c r="J46"/>
  <c r="K79" i="22"/>
  <c r="K87" i="21"/>
  <c r="K134"/>
  <c r="K85"/>
  <c r="K133"/>
  <c r="L71"/>
  <c r="L11" s="1"/>
  <c r="K76" i="2" s="1"/>
  <c r="L70" i="21"/>
  <c r="L10" s="1"/>
  <c r="K75" i="2" s="1"/>
  <c r="L69" i="21"/>
  <c r="L9" s="1"/>
  <c r="K74" i="2" s="1"/>
  <c r="L116" i="21"/>
  <c r="L27" s="1"/>
  <c r="K92" i="2" s="1"/>
  <c r="L115" i="21"/>
  <c r="L26" s="1"/>
  <c r="K91" i="2" s="1"/>
  <c r="L117" i="21"/>
  <c r="L28" s="1"/>
  <c r="K93" i="2" s="1"/>
  <c r="K135" i="21"/>
  <c r="K86"/>
  <c r="K67" i="1"/>
  <c r="K12" s="1"/>
  <c r="G53" i="28" l="1"/>
  <c r="G17" s="1"/>
  <c r="F248" i="2" s="1"/>
  <c r="F76" i="38" s="1"/>
  <c r="Z112" i="24"/>
  <c r="Z89" i="26" s="1"/>
  <c r="E134" i="24"/>
  <c r="F134" s="1"/>
  <c r="D246" i="2"/>
  <c r="D74" i="38" s="1"/>
  <c r="D250" i="2"/>
  <c r="D78" i="38" s="1"/>
  <c r="Y41" i="26"/>
  <c r="X228" i="2" s="1"/>
  <c r="Y67" i="28"/>
  <c r="Y32" s="1"/>
  <c r="X263" i="2" s="1"/>
  <c r="X88" i="38" s="1"/>
  <c r="F11" i="28"/>
  <c r="E242" i="2" s="1"/>
  <c r="E70" i="38" s="1"/>
  <c r="F53" i="28"/>
  <c r="F17" s="1"/>
  <c r="E248" i="2" s="1"/>
  <c r="E76" i="38" s="1"/>
  <c r="E53" i="28"/>
  <c r="E11"/>
  <c r="D242" i="2" s="1"/>
  <c r="D70" i="38" s="1"/>
  <c r="E246" i="2"/>
  <c r="E74" i="38" s="1"/>
  <c r="E250" i="2"/>
  <c r="E78" i="38" s="1"/>
  <c r="E71" i="26"/>
  <c r="E69"/>
  <c r="F68"/>
  <c r="H31" i="28"/>
  <c r="H63"/>
  <c r="H28" s="1"/>
  <c r="G259" i="2" s="1"/>
  <c r="G84" i="38" s="1"/>
  <c r="J29" i="28"/>
  <c r="I260" i="2" s="1"/>
  <c r="I85" i="38" s="1"/>
  <c r="J12" i="28"/>
  <c r="I243" i="2" s="1"/>
  <c r="I71" i="38" s="1"/>
  <c r="H14" i="28"/>
  <c r="G245" i="2" s="1"/>
  <c r="G73" i="38" s="1"/>
  <c r="H47" i="28"/>
  <c r="H11" s="1"/>
  <c r="G242" i="2" s="1"/>
  <c r="G70" i="38" s="1"/>
  <c r="I60" i="14"/>
  <c r="I18" i="32" s="1"/>
  <c r="I7" s="1"/>
  <c r="H345" i="2" s="1"/>
  <c r="H99" i="38" s="1"/>
  <c r="I63" i="13"/>
  <c r="I17" i="32" s="1"/>
  <c r="I6" s="1"/>
  <c r="H344" i="2" s="1"/>
  <c r="H98" i="38" s="1"/>
  <c r="G34" i="28"/>
  <c r="F265" i="2" s="1"/>
  <c r="F90" i="38" s="1"/>
  <c r="G22" i="32"/>
  <c r="G11" s="1"/>
  <c r="F349" i="2" s="1"/>
  <c r="H74" i="29"/>
  <c r="H13" s="1"/>
  <c r="G316" i="2" s="1"/>
  <c r="J55" i="13"/>
  <c r="J9" s="1"/>
  <c r="I279" i="2" s="1"/>
  <c r="J37" i="13"/>
  <c r="J53" s="1"/>
  <c r="J7" s="1"/>
  <c r="I277" i="2" s="1"/>
  <c r="J9" i="23"/>
  <c r="I138" i="2" s="1"/>
  <c r="J126"/>
  <c r="K27" i="22"/>
  <c r="J128" i="2" s="1"/>
  <c r="I46" i="28"/>
  <c r="I10" s="1"/>
  <c r="I8" i="26"/>
  <c r="H195" i="2" s="1"/>
  <c r="I62" i="28"/>
  <c r="I27" s="1"/>
  <c r="I29" i="26"/>
  <c r="H216" i="2" s="1"/>
  <c r="L132" i="21"/>
  <c r="L70" i="23" s="1"/>
  <c r="L29" i="21"/>
  <c r="L18" i="1"/>
  <c r="K19" i="2" s="1"/>
  <c r="K18"/>
  <c r="J12"/>
  <c r="K25" i="1"/>
  <c r="J26" i="2" s="1"/>
  <c r="J33" i="38" s="1"/>
  <c r="J36" i="14"/>
  <c r="J51" s="1"/>
  <c r="J7" s="1"/>
  <c r="I294" i="2" s="1"/>
  <c r="J27" i="23"/>
  <c r="I156" i="2" s="1"/>
  <c r="G241"/>
  <c r="G69" i="38" s="1"/>
  <c r="J13" i="2"/>
  <c r="K26" i="1"/>
  <c r="J27" i="2" s="1"/>
  <c r="J34" i="38" s="1"/>
  <c r="H82" i="23"/>
  <c r="H84"/>
  <c r="L16" i="22"/>
  <c r="K117" i="2" s="1"/>
  <c r="K114"/>
  <c r="K39" i="13"/>
  <c r="K11" i="23"/>
  <c r="J140" i="2" s="1"/>
  <c r="K37" i="14"/>
  <c r="K28" i="23"/>
  <c r="J157" i="2" s="1"/>
  <c r="K15" i="22"/>
  <c r="J116" i="2" s="1"/>
  <c r="J113"/>
  <c r="K77"/>
  <c r="L16" i="21"/>
  <c r="K81" i="2" s="1"/>
  <c r="J52" i="14"/>
  <c r="J8" s="1"/>
  <c r="I295" i="2" s="1"/>
  <c r="G35" i="28"/>
  <c r="F266" i="2" s="1"/>
  <c r="F91" i="38" s="1"/>
  <c r="L68" i="1"/>
  <c r="L21" s="1"/>
  <c r="L84" i="21"/>
  <c r="L48" i="23" s="1"/>
  <c r="L57" i="22"/>
  <c r="L50" i="1"/>
  <c r="L10" s="1"/>
  <c r="L101" i="22"/>
  <c r="L125" i="21"/>
  <c r="L124"/>
  <c r="L30" s="1"/>
  <c r="L126"/>
  <c r="L32" s="1"/>
  <c r="L78"/>
  <c r="L14" s="1"/>
  <c r="L77"/>
  <c r="L13" s="1"/>
  <c r="L79"/>
  <c r="J103" i="15"/>
  <c r="L90"/>
  <c r="L102" s="1"/>
  <c r="K19"/>
  <c r="K42" s="1"/>
  <c r="K56" s="1"/>
  <c r="K54" s="1"/>
  <c r="K101" s="1"/>
  <c r="K6" s="1"/>
  <c r="J334" i="2" s="1"/>
  <c r="K31" i="31"/>
  <c r="K32" i="29"/>
  <c r="J56" i="31"/>
  <c r="J67" s="1"/>
  <c r="J11" s="1"/>
  <c r="I327" i="2" s="1"/>
  <c r="J55" i="31"/>
  <c r="J66" s="1"/>
  <c r="J10" s="1"/>
  <c r="I326" i="2" s="1"/>
  <c r="J54" i="31"/>
  <c r="J65" s="1"/>
  <c r="J9" s="1"/>
  <c r="I325" i="2" s="1"/>
  <c r="J55" i="29"/>
  <c r="J68"/>
  <c r="J7" s="1"/>
  <c r="I310" i="2" s="1"/>
  <c r="J51" i="31"/>
  <c r="J63"/>
  <c r="J7" s="1"/>
  <c r="I323" i="2" s="1"/>
  <c r="I68" i="31"/>
  <c r="I12" s="1"/>
  <c r="H328" i="2" s="1"/>
  <c r="J61" i="29"/>
  <c r="J73" s="1"/>
  <c r="J12" s="1"/>
  <c r="I315" i="2" s="1"/>
  <c r="J59" i="29"/>
  <c r="J71" s="1"/>
  <c r="J10" s="1"/>
  <c r="I313" i="2" s="1"/>
  <c r="J60" i="29"/>
  <c r="J72" s="1"/>
  <c r="J11" s="1"/>
  <c r="I314" i="2" s="1"/>
  <c r="I70" i="29"/>
  <c r="I9" s="1"/>
  <c r="H312" i="2" s="1"/>
  <c r="H60" i="23"/>
  <c r="H92" i="26"/>
  <c r="J77"/>
  <c r="J30" s="1"/>
  <c r="I217" i="2" s="1"/>
  <c r="I87" i="26"/>
  <c r="I90" s="1"/>
  <c r="K55"/>
  <c r="K12" s="1"/>
  <c r="J199" i="2" s="1"/>
  <c r="J52" i="26"/>
  <c r="J9" s="1"/>
  <c r="I196" i="2" s="1"/>
  <c r="K79" i="26"/>
  <c r="K32" s="1"/>
  <c r="J219" i="2" s="1"/>
  <c r="I63" i="26"/>
  <c r="I66" s="1"/>
  <c r="I57" i="23"/>
  <c r="I20" s="1"/>
  <c r="H149" i="2" s="1"/>
  <c r="I79" i="23"/>
  <c r="I37" s="1"/>
  <c r="H166" i="2" s="1"/>
  <c r="K73" i="23"/>
  <c r="K49"/>
  <c r="K51"/>
  <c r="L107" i="22"/>
  <c r="L22" s="1"/>
  <c r="J68" i="23"/>
  <c r="M52" i="22"/>
  <c r="M65" s="1"/>
  <c r="M10" s="1"/>
  <c r="L111" i="2" s="1"/>
  <c r="M96" i="22"/>
  <c r="K113"/>
  <c r="K24" s="1"/>
  <c r="K120"/>
  <c r="J45" i="23"/>
  <c r="M55" i="22"/>
  <c r="M72" s="1"/>
  <c r="M13" s="1"/>
  <c r="M99"/>
  <c r="K50" i="23"/>
  <c r="K71"/>
  <c r="K72"/>
  <c r="K47"/>
  <c r="L63" i="22"/>
  <c r="L8" s="1"/>
  <c r="K109" i="2" s="1"/>
  <c r="L79" i="22"/>
  <c r="K78"/>
  <c r="K70"/>
  <c r="K11" s="1"/>
  <c r="M101" i="21"/>
  <c r="M114" s="1"/>
  <c r="M25" s="1"/>
  <c r="L90" i="2" s="1"/>
  <c r="M55" i="21"/>
  <c r="M68" s="1"/>
  <c r="M8" s="1"/>
  <c r="L73" i="2" s="1"/>
  <c r="M102" i="21"/>
  <c r="M123" s="1"/>
  <c r="M29" s="1"/>
  <c r="M56"/>
  <c r="M76" s="1"/>
  <c r="M12" s="1"/>
  <c r="M51" i="1"/>
  <c r="M17" s="1"/>
  <c r="M38"/>
  <c r="M9" s="1"/>
  <c r="N49"/>
  <c r="N37"/>
  <c r="M66"/>
  <c r="H19" i="28" l="1"/>
  <c r="G250" i="2" s="1"/>
  <c r="G78" i="38" s="1"/>
  <c r="G262" i="2"/>
  <c r="G87" i="38" s="1"/>
  <c r="H36" i="28"/>
  <c r="G267" i="2" s="1"/>
  <c r="G92" i="38" s="1"/>
  <c r="Z68" i="28"/>
  <c r="Z33" s="1"/>
  <c r="Y264" i="2" s="1"/>
  <c r="Y89" i="38" s="1"/>
  <c r="Z42" i="26"/>
  <c r="Y229" i="2" s="1"/>
  <c r="E17" i="28"/>
  <c r="D248" i="2" s="1"/>
  <c r="D76" i="38" s="1"/>
  <c r="E54" i="28"/>
  <c r="G134" i="24"/>
  <c r="D135" s="1"/>
  <c r="Z111"/>
  <c r="Z88" i="26" s="1"/>
  <c r="F69"/>
  <c r="F71"/>
  <c r="G68"/>
  <c r="J8" i="23"/>
  <c r="I137" i="2" s="1"/>
  <c r="J56" i="23"/>
  <c r="J19" s="1"/>
  <c r="I148" i="2" s="1"/>
  <c r="J26" i="23"/>
  <c r="I155" i="2" s="1"/>
  <c r="J78" i="23"/>
  <c r="J36" s="1"/>
  <c r="I165" i="2" s="1"/>
  <c r="J104" i="15"/>
  <c r="J8"/>
  <c r="I336" i="2" s="1"/>
  <c r="L7" i="15"/>
  <c r="K335" i="2" s="1"/>
  <c r="I17" i="13"/>
  <c r="H287" i="2" s="1"/>
  <c r="I16" i="14"/>
  <c r="H303" i="2" s="1"/>
  <c r="I44" i="28"/>
  <c r="I8" s="1"/>
  <c r="H239" i="2" s="1"/>
  <c r="H67" i="38" s="1"/>
  <c r="H53" i="28"/>
  <c r="H17" s="1"/>
  <c r="G248" i="2" s="1"/>
  <c r="G76" i="38" s="1"/>
  <c r="I60" i="28"/>
  <c r="I25" s="1"/>
  <c r="H256" i="2" s="1"/>
  <c r="H81" i="38" s="1"/>
  <c r="H19" i="32"/>
  <c r="H8" s="1"/>
  <c r="G346" i="2" s="1"/>
  <c r="G100" i="38" s="1"/>
  <c r="G104" s="1"/>
  <c r="H69" i="28"/>
  <c r="H34" s="1"/>
  <c r="G265" i="2" s="1"/>
  <c r="G90" i="38" s="1"/>
  <c r="L37" i="14"/>
  <c r="L28" i="23"/>
  <c r="K157" i="2" s="1"/>
  <c r="J125"/>
  <c r="K26" i="22"/>
  <c r="J127" i="2" s="1"/>
  <c r="L134" i="21"/>
  <c r="L72" i="23" s="1"/>
  <c r="L31" i="21"/>
  <c r="H241" i="2"/>
  <c r="H69" i="38" s="1"/>
  <c r="L77" i="2"/>
  <c r="M16" i="21"/>
  <c r="L81" i="2" s="1"/>
  <c r="K38" i="13"/>
  <c r="K54" s="1"/>
  <c r="K8" s="1"/>
  <c r="J278" i="2" s="1"/>
  <c r="K10" i="23"/>
  <c r="J139" i="2" s="1"/>
  <c r="K40" i="14"/>
  <c r="K55" s="1"/>
  <c r="K11" s="1"/>
  <c r="J298" i="2" s="1"/>
  <c r="K31" i="23"/>
  <c r="J160" i="2" s="1"/>
  <c r="L87" i="21"/>
  <c r="L51" i="23" s="1"/>
  <c r="L15" i="21"/>
  <c r="K95" i="2"/>
  <c r="L34" i="21"/>
  <c r="K99" i="2" s="1"/>
  <c r="K94"/>
  <c r="L33" i="21"/>
  <c r="K98" i="2" s="1"/>
  <c r="K39" i="14"/>
  <c r="K54" s="1"/>
  <c r="K10" s="1"/>
  <c r="J297" i="2" s="1"/>
  <c r="K30" i="23"/>
  <c r="J159" i="2" s="1"/>
  <c r="K123"/>
  <c r="L39" i="13"/>
  <c r="L11" i="23"/>
  <c r="K140" i="2" s="1"/>
  <c r="M18" i="1"/>
  <c r="L19" i="2" s="1"/>
  <c r="L18"/>
  <c r="K40" i="13"/>
  <c r="K56" s="1"/>
  <c r="K10" s="1"/>
  <c r="J280" i="2" s="1"/>
  <c r="K12" i="23"/>
  <c r="J141" i="2" s="1"/>
  <c r="I66" i="28"/>
  <c r="I40" i="26"/>
  <c r="H227" i="2" s="1"/>
  <c r="K97"/>
  <c r="L36" i="21"/>
  <c r="K101" i="2" s="1"/>
  <c r="K11"/>
  <c r="L24" i="1"/>
  <c r="K25" i="2" s="1"/>
  <c r="K32" i="38" s="1"/>
  <c r="L11" i="1"/>
  <c r="H258" i="2"/>
  <c r="H83" i="38" s="1"/>
  <c r="L94" i="2"/>
  <c r="M33" i="21"/>
  <c r="L98" i="2" s="1"/>
  <c r="M16" i="22"/>
  <c r="L117" i="2" s="1"/>
  <c r="L114"/>
  <c r="K78"/>
  <c r="L17" i="21"/>
  <c r="K82" i="2" s="1"/>
  <c r="J112"/>
  <c r="K14" i="22"/>
  <c r="J115" i="2" s="1"/>
  <c r="K41" i="13"/>
  <c r="K57" s="1"/>
  <c r="K11" s="1"/>
  <c r="J281" i="2" s="1"/>
  <c r="K13" i="23"/>
  <c r="J142" i="2" s="1"/>
  <c r="I50" i="28"/>
  <c r="I20" i="26"/>
  <c r="H207" i="2" s="1"/>
  <c r="L10"/>
  <c r="M23" i="1"/>
  <c r="L24" i="2" s="1"/>
  <c r="L31" i="38" s="1"/>
  <c r="K38" i="14"/>
  <c r="K53" s="1"/>
  <c r="K9" s="1"/>
  <c r="J296" i="2" s="1"/>
  <c r="K29" i="23"/>
  <c r="J158" i="2" s="1"/>
  <c r="K42" i="13"/>
  <c r="K58" s="1"/>
  <c r="K12" s="1"/>
  <c r="J282" i="2" s="1"/>
  <c r="K14" i="23"/>
  <c r="J143" i="2" s="1"/>
  <c r="H93" i="26"/>
  <c r="H95"/>
  <c r="K79" i="2"/>
  <c r="L18" i="21"/>
  <c r="K83" i="2" s="1"/>
  <c r="K22"/>
  <c r="L28" i="1"/>
  <c r="K29" i="2" s="1"/>
  <c r="K36" i="38" s="1"/>
  <c r="J50" i="14"/>
  <c r="J6" s="1"/>
  <c r="I293" i="2" s="1"/>
  <c r="J52" i="13"/>
  <c r="J6" s="1"/>
  <c r="I276" i="2" s="1"/>
  <c r="L67" i="1"/>
  <c r="L12" s="1"/>
  <c r="L56" i="22"/>
  <c r="L71" s="1"/>
  <c r="L12" s="1"/>
  <c r="L100"/>
  <c r="L114" s="1"/>
  <c r="L86" i="21"/>
  <c r="L50" i="23" s="1"/>
  <c r="L133" i="21"/>
  <c r="L135"/>
  <c r="L73" i="23" s="1"/>
  <c r="L85" i="21"/>
  <c r="N36" i="1"/>
  <c r="I20" i="32"/>
  <c r="I9" s="1"/>
  <c r="H347" i="2" s="1"/>
  <c r="H101" i="38" s="1"/>
  <c r="K103" i="15"/>
  <c r="J64" i="31"/>
  <c r="J8" s="1"/>
  <c r="I324" i="2" s="1"/>
  <c r="J67" i="29"/>
  <c r="J6" s="1"/>
  <c r="I309" i="2" s="1"/>
  <c r="M30" i="31"/>
  <c r="M31" i="29"/>
  <c r="M18" i="15"/>
  <c r="M72" s="1"/>
  <c r="M91" s="1"/>
  <c r="I74" i="29"/>
  <c r="I13" s="1"/>
  <c r="H316" i="2" s="1"/>
  <c r="J62" i="31"/>
  <c r="J6" s="1"/>
  <c r="I322" i="2" s="1"/>
  <c r="K53" i="31"/>
  <c r="K52"/>
  <c r="J76" i="26"/>
  <c r="J35" i="14"/>
  <c r="K58" i="29"/>
  <c r="K56"/>
  <c r="K57"/>
  <c r="K69" s="1"/>
  <c r="K8" s="1"/>
  <c r="J311" i="2" s="1"/>
  <c r="J51" i="26"/>
  <c r="J36" i="13"/>
  <c r="K64" i="28"/>
  <c r="K48"/>
  <c r="K53" i="26"/>
  <c r="K10" s="1"/>
  <c r="J197" i="2" s="1"/>
  <c r="K58" i="26"/>
  <c r="K15" s="1"/>
  <c r="J202" i="2" s="1"/>
  <c r="L55" i="26"/>
  <c r="L12" s="1"/>
  <c r="K199" i="2" s="1"/>
  <c r="I81" i="23"/>
  <c r="K81" i="26"/>
  <c r="K34" s="1"/>
  <c r="J221" i="2" s="1"/>
  <c r="K82" i="26"/>
  <c r="K35" s="1"/>
  <c r="J222" i="2" s="1"/>
  <c r="K57" i="26"/>
  <c r="K14" s="1"/>
  <c r="J201" i="2" s="1"/>
  <c r="L79" i="26"/>
  <c r="L32" s="1"/>
  <c r="K219" i="2" s="1"/>
  <c r="K80" i="26"/>
  <c r="K33" s="1"/>
  <c r="J220" i="2" s="1"/>
  <c r="K56" i="26"/>
  <c r="K13" s="1"/>
  <c r="J200" i="2" s="1"/>
  <c r="I59" i="23"/>
  <c r="I62" s="1"/>
  <c r="I23" i="26"/>
  <c r="H210" i="2" s="1"/>
  <c r="I43" i="26"/>
  <c r="H230" i="2" s="1"/>
  <c r="M57" i="22"/>
  <c r="M101"/>
  <c r="K77"/>
  <c r="K119"/>
  <c r="K46" i="23"/>
  <c r="K69"/>
  <c r="M53" i="22"/>
  <c r="M64" s="1"/>
  <c r="M9" s="1"/>
  <c r="L110" i="2" s="1"/>
  <c r="M97" i="22"/>
  <c r="M108" s="1"/>
  <c r="M23" s="1"/>
  <c r="L124" i="2" s="1"/>
  <c r="L47" i="23"/>
  <c r="M116" i="21"/>
  <c r="M27" s="1"/>
  <c r="L92" i="2" s="1"/>
  <c r="M117" i="21"/>
  <c r="M28" s="1"/>
  <c r="L93" i="2" s="1"/>
  <c r="M115" i="21"/>
  <c r="M26" s="1"/>
  <c r="L91" i="2" s="1"/>
  <c r="M70" i="21"/>
  <c r="M10" s="1"/>
  <c r="L75" i="2" s="1"/>
  <c r="M69" i="21"/>
  <c r="M9" s="1"/>
  <c r="L74" i="2" s="1"/>
  <c r="M71" i="21"/>
  <c r="M11" s="1"/>
  <c r="L76" i="2" s="1"/>
  <c r="M79" i="21"/>
  <c r="M15" s="1"/>
  <c r="M77"/>
  <c r="M13" s="1"/>
  <c r="M84"/>
  <c r="M78"/>
  <c r="M14" s="1"/>
  <c r="M125"/>
  <c r="M31" s="1"/>
  <c r="M132"/>
  <c r="M124"/>
  <c r="M30" s="1"/>
  <c r="M126"/>
  <c r="M32" s="1"/>
  <c r="M50" i="1"/>
  <c r="M10" s="1"/>
  <c r="M68"/>
  <c r="M21" s="1"/>
  <c r="N48"/>
  <c r="G71" i="26" l="1"/>
  <c r="G69"/>
  <c r="H68"/>
  <c r="I68" s="1"/>
  <c r="AA112" i="24"/>
  <c r="AA89" i="26" s="1"/>
  <c r="E135" i="24"/>
  <c r="Z41" i="26"/>
  <c r="Y228" i="2" s="1"/>
  <c r="Z67" i="28"/>
  <c r="Z32" s="1"/>
  <c r="Y263" i="2" s="1"/>
  <c r="Y88" i="38" s="1"/>
  <c r="E18" i="28"/>
  <c r="D249" i="2" s="1"/>
  <c r="D77" i="38" s="1"/>
  <c r="F54" i="28"/>
  <c r="I31"/>
  <c r="I63"/>
  <c r="I28" s="1"/>
  <c r="H259" i="2" s="1"/>
  <c r="H84" i="38" s="1"/>
  <c r="K29" i="28"/>
  <c r="J260" i="2" s="1"/>
  <c r="J85" i="38" s="1"/>
  <c r="K12" i="28"/>
  <c r="J243" i="2" s="1"/>
  <c r="J71" i="38" s="1"/>
  <c r="I14" i="28"/>
  <c r="I47"/>
  <c r="I11" s="1"/>
  <c r="H242" i="2" s="1"/>
  <c r="H70" i="38" s="1"/>
  <c r="J8" i="26"/>
  <c r="I195" i="2" s="1"/>
  <c r="J9" i="15"/>
  <c r="I337" i="2" s="1"/>
  <c r="J21" i="32"/>
  <c r="J10" s="1"/>
  <c r="I348" i="2" s="1"/>
  <c r="I102" i="38" s="1"/>
  <c r="K104" i="15"/>
  <c r="K8"/>
  <c r="J336" i="2" s="1"/>
  <c r="H22" i="32"/>
  <c r="H11" s="1"/>
  <c r="G349" i="2" s="1"/>
  <c r="H70" i="28"/>
  <c r="H35" s="1"/>
  <c r="G266" i="2" s="1"/>
  <c r="G91" i="38" s="1"/>
  <c r="J63" i="13"/>
  <c r="J17" i="32" s="1"/>
  <c r="J6" s="1"/>
  <c r="I344" i="2" s="1"/>
  <c r="I98" i="38" s="1"/>
  <c r="L39" i="14"/>
  <c r="L54" s="1"/>
  <c r="L10" s="1"/>
  <c r="K297" i="2" s="1"/>
  <c r="L30" i="23"/>
  <c r="K159" i="2" s="1"/>
  <c r="L96"/>
  <c r="M35" i="21"/>
  <c r="L100" i="2" s="1"/>
  <c r="L113" i="22"/>
  <c r="L24" s="1"/>
  <c r="L25"/>
  <c r="K12" i="2"/>
  <c r="L25" i="1"/>
  <c r="K26" i="2" s="1"/>
  <c r="K33" i="38" s="1"/>
  <c r="L38" i="13"/>
  <c r="L54" s="1"/>
  <c r="L8" s="1"/>
  <c r="K278" i="2" s="1"/>
  <c r="L10" i="23"/>
  <c r="K139" i="2" s="1"/>
  <c r="J62" i="28"/>
  <c r="J27" s="1"/>
  <c r="J29" i="26"/>
  <c r="I216" i="2" s="1"/>
  <c r="L41" i="13"/>
  <c r="L57" s="1"/>
  <c r="L11" s="1"/>
  <c r="K281" i="2" s="1"/>
  <c r="L13" i="23"/>
  <c r="K142" i="2" s="1"/>
  <c r="K96"/>
  <c r="L35" i="21"/>
  <c r="K100" i="2" s="1"/>
  <c r="L78"/>
  <c r="M17" i="21"/>
  <c r="L82" i="2" s="1"/>
  <c r="L42" i="13"/>
  <c r="L58" s="1"/>
  <c r="L12" s="1"/>
  <c r="K282" i="2" s="1"/>
  <c r="L14" i="23"/>
  <c r="K143" i="2" s="1"/>
  <c r="K36" i="14"/>
  <c r="K51" s="1"/>
  <c r="K7" s="1"/>
  <c r="J294" i="2" s="1"/>
  <c r="K27" i="23"/>
  <c r="J156" i="2" s="1"/>
  <c r="K13"/>
  <c r="L26" i="1"/>
  <c r="K27" i="2" s="1"/>
  <c r="K34" i="38" s="1"/>
  <c r="K55" i="13"/>
  <c r="K9" s="1"/>
  <c r="J279" i="2" s="1"/>
  <c r="M11" i="1"/>
  <c r="M24"/>
  <c r="L25" i="2" s="1"/>
  <c r="L32" i="38" s="1"/>
  <c r="L11" i="2"/>
  <c r="L80"/>
  <c r="M19" i="21"/>
  <c r="L84" i="2" s="1"/>
  <c r="K37" i="13"/>
  <c r="K53" s="1"/>
  <c r="K7" s="1"/>
  <c r="J277" i="2" s="1"/>
  <c r="K9" i="23"/>
  <c r="J138" i="2" s="1"/>
  <c r="L22"/>
  <c r="M28" i="1"/>
  <c r="L29" i="2" s="1"/>
  <c r="L36" i="38" s="1"/>
  <c r="M34" i="21"/>
  <c r="L99" i="2" s="1"/>
  <c r="L95"/>
  <c r="L97"/>
  <c r="M36" i="21"/>
  <c r="L101" i="2" s="1"/>
  <c r="L79"/>
  <c r="M18" i="21"/>
  <c r="L83" i="2" s="1"/>
  <c r="I82" i="23"/>
  <c r="I84"/>
  <c r="L40" i="14"/>
  <c r="L55" s="1"/>
  <c r="L11" s="1"/>
  <c r="K298" i="2" s="1"/>
  <c r="L31" i="23"/>
  <c r="K160" i="2" s="1"/>
  <c r="K113"/>
  <c r="L15" i="22"/>
  <c r="K116" i="2" s="1"/>
  <c r="K80"/>
  <c r="L19" i="21"/>
  <c r="K84" i="2" s="1"/>
  <c r="J60" i="14"/>
  <c r="J16" s="1"/>
  <c r="I303" i="2" s="1"/>
  <c r="K52" i="14"/>
  <c r="K8" s="1"/>
  <c r="J295" i="2" s="1"/>
  <c r="L78" i="22"/>
  <c r="L19" i="15"/>
  <c r="L42" s="1"/>
  <c r="L56" s="1"/>
  <c r="L54" s="1"/>
  <c r="L101" s="1"/>
  <c r="L6" s="1"/>
  <c r="K334" i="2" s="1"/>
  <c r="L32" i="29"/>
  <c r="L57" s="1"/>
  <c r="L69" s="1"/>
  <c r="L8" s="1"/>
  <c r="K311" i="2" s="1"/>
  <c r="L31" i="31"/>
  <c r="L52" s="1"/>
  <c r="L70" i="22"/>
  <c r="L11" s="1"/>
  <c r="L120"/>
  <c r="L69" i="23" s="1"/>
  <c r="L71"/>
  <c r="L49"/>
  <c r="I19" i="32"/>
  <c r="I8" s="1"/>
  <c r="H346" i="2" s="1"/>
  <c r="H100" i="38" s="1"/>
  <c r="H104" s="1"/>
  <c r="M90" i="15"/>
  <c r="M102" s="1"/>
  <c r="J68" i="31"/>
  <c r="J12" s="1"/>
  <c r="I328" i="2" s="1"/>
  <c r="K55" i="29"/>
  <c r="K68"/>
  <c r="K7" s="1"/>
  <c r="J310" i="2" s="1"/>
  <c r="K51" i="31"/>
  <c r="K63"/>
  <c r="K7" s="1"/>
  <c r="J323" i="2" s="1"/>
  <c r="J46" i="28"/>
  <c r="K61" i="29"/>
  <c r="K73" s="1"/>
  <c r="K12" s="1"/>
  <c r="J315" i="2" s="1"/>
  <c r="K60" i="29"/>
  <c r="K72" s="1"/>
  <c r="K11" s="1"/>
  <c r="J314" i="2" s="1"/>
  <c r="K59" i="29"/>
  <c r="K71" s="1"/>
  <c r="K10" s="1"/>
  <c r="J313" i="2" s="1"/>
  <c r="K54" i="31"/>
  <c r="K65" s="1"/>
  <c r="K9" s="1"/>
  <c r="J325" i="2" s="1"/>
  <c r="K55" i="31"/>
  <c r="K66" s="1"/>
  <c r="K10" s="1"/>
  <c r="J326" i="2" s="1"/>
  <c r="K56" i="31"/>
  <c r="K67" s="1"/>
  <c r="K11" s="1"/>
  <c r="J327" i="2" s="1"/>
  <c r="I60" i="23"/>
  <c r="L48" i="28"/>
  <c r="L64"/>
  <c r="J87" i="26"/>
  <c r="J90" s="1"/>
  <c r="L57"/>
  <c r="L14" s="1"/>
  <c r="K201" i="2" s="1"/>
  <c r="I92" i="26"/>
  <c r="I95" s="1"/>
  <c r="L82"/>
  <c r="L35" s="1"/>
  <c r="K222" i="2" s="1"/>
  <c r="L53" i="26"/>
  <c r="L10" s="1"/>
  <c r="K197" i="2" s="1"/>
  <c r="K77" i="26"/>
  <c r="K30" s="1"/>
  <c r="J217" i="2" s="1"/>
  <c r="L58" i="26"/>
  <c r="L15" s="1"/>
  <c r="K202" i="2" s="1"/>
  <c r="K52" i="26"/>
  <c r="K9" s="1"/>
  <c r="J196" i="2" s="1"/>
  <c r="L81" i="26"/>
  <c r="L34" s="1"/>
  <c r="K221" i="2" s="1"/>
  <c r="J63" i="26"/>
  <c r="J66" s="1"/>
  <c r="J57" i="23"/>
  <c r="J79"/>
  <c r="J37" s="1"/>
  <c r="I166" i="2" s="1"/>
  <c r="K45" i="23"/>
  <c r="M56" i="22"/>
  <c r="M71" s="1"/>
  <c r="M12" s="1"/>
  <c r="M100"/>
  <c r="M114" s="1"/>
  <c r="M25" s="1"/>
  <c r="M70" i="23"/>
  <c r="M48"/>
  <c r="M107" i="22"/>
  <c r="M22" s="1"/>
  <c r="L123" i="2" s="1"/>
  <c r="K68" i="23"/>
  <c r="N52" i="22"/>
  <c r="N65" s="1"/>
  <c r="N10" s="1"/>
  <c r="M111" i="2" s="1"/>
  <c r="N96" i="22"/>
  <c r="N55"/>
  <c r="N72" s="1"/>
  <c r="N13" s="1"/>
  <c r="N99"/>
  <c r="M63"/>
  <c r="M8" s="1"/>
  <c r="L109" i="2" s="1"/>
  <c r="M79" i="22"/>
  <c r="N55" i="21"/>
  <c r="N68" s="1"/>
  <c r="N8" s="1"/>
  <c r="M73" i="2" s="1"/>
  <c r="N101" i="21"/>
  <c r="N114" s="1"/>
  <c r="N25" s="1"/>
  <c r="M90" i="2" s="1"/>
  <c r="M133" i="21"/>
  <c r="M86"/>
  <c r="M135"/>
  <c r="M134"/>
  <c r="M87"/>
  <c r="N56"/>
  <c r="N76" s="1"/>
  <c r="N12" s="1"/>
  <c r="N102"/>
  <c r="N123" s="1"/>
  <c r="N29" s="1"/>
  <c r="M85"/>
  <c r="M67" i="1"/>
  <c r="M12" s="1"/>
  <c r="N51"/>
  <c r="N17" s="1"/>
  <c r="N38"/>
  <c r="N9" s="1"/>
  <c r="O49"/>
  <c r="O37"/>
  <c r="N66"/>
  <c r="H245" i="2" l="1"/>
  <c r="H73" i="38" s="1"/>
  <c r="I19" i="28"/>
  <c r="H250" i="2" s="1"/>
  <c r="H78" i="38" s="1"/>
  <c r="H262" i="2"/>
  <c r="H87" i="38" s="1"/>
  <c r="I36" i="28"/>
  <c r="H267" i="2" s="1"/>
  <c r="H92" i="38" s="1"/>
  <c r="G135" i="24"/>
  <c r="D136" s="1"/>
  <c r="AA111"/>
  <c r="AA88" i="26" s="1"/>
  <c r="H69"/>
  <c r="H71"/>
  <c r="F18" i="28"/>
  <c r="E249" i="2" s="1"/>
  <c r="E77" i="38" s="1"/>
  <c r="G54" i="28"/>
  <c r="AA42" i="26"/>
  <c r="Z229" i="2" s="1"/>
  <c r="AA68" i="28"/>
  <c r="AA33" s="1"/>
  <c r="Z264" i="2" s="1"/>
  <c r="Z89" i="38" s="1"/>
  <c r="F135" i="24"/>
  <c r="L29" i="28"/>
  <c r="K260" i="2" s="1"/>
  <c r="K85" i="38" s="1"/>
  <c r="L12" i="28"/>
  <c r="K243" i="2" s="1"/>
  <c r="K71" i="38" s="1"/>
  <c r="K26" i="23"/>
  <c r="J155" i="2" s="1"/>
  <c r="K78" i="23"/>
  <c r="K36" s="1"/>
  <c r="J165" i="2" s="1"/>
  <c r="K8" i="23"/>
  <c r="J137" i="2" s="1"/>
  <c r="K56" i="23"/>
  <c r="I69" i="28"/>
  <c r="I34" s="1"/>
  <c r="H265" i="2" s="1"/>
  <c r="H90" i="38" s="1"/>
  <c r="K21" i="32"/>
  <c r="K10" s="1"/>
  <c r="J348" i="2" s="1"/>
  <c r="J102" i="38" s="1"/>
  <c r="K9" i="15"/>
  <c r="J337" i="2" s="1"/>
  <c r="K52" i="13"/>
  <c r="K6" s="1"/>
  <c r="J276" i="2" s="1"/>
  <c r="M7" i="15"/>
  <c r="L335" i="2" s="1"/>
  <c r="I53" i="28"/>
  <c r="L56" i="29"/>
  <c r="L68" s="1"/>
  <c r="L7" s="1"/>
  <c r="K310" i="2" s="1"/>
  <c r="J17" i="13"/>
  <c r="I287" i="2" s="1"/>
  <c r="J18" i="32"/>
  <c r="J7" s="1"/>
  <c r="I345" i="2" s="1"/>
  <c r="I99" i="38" s="1"/>
  <c r="M10" i="2"/>
  <c r="N23" i="1"/>
  <c r="M24" i="2" s="1"/>
  <c r="M31" i="38" s="1"/>
  <c r="M94" i="2"/>
  <c r="N33" i="21"/>
  <c r="M98" i="2" s="1"/>
  <c r="M114"/>
  <c r="N16" i="22"/>
  <c r="M117" i="2" s="1"/>
  <c r="L126"/>
  <c r="M27" i="22"/>
  <c r="L128" i="2" s="1"/>
  <c r="J70" i="29"/>
  <c r="J9" s="1"/>
  <c r="I312" i="2" s="1"/>
  <c r="J20" i="23"/>
  <c r="I149" i="2" s="1"/>
  <c r="L14" i="22"/>
  <c r="K115" i="2" s="1"/>
  <c r="K112"/>
  <c r="K125"/>
  <c r="L26" i="22"/>
  <c r="K127" i="2" s="1"/>
  <c r="M37" i="14"/>
  <c r="M28" i="23"/>
  <c r="L157" i="2" s="1"/>
  <c r="J66" i="28"/>
  <c r="J40" i="26"/>
  <c r="I227" i="2" s="1"/>
  <c r="L36" i="14"/>
  <c r="L51" s="1"/>
  <c r="L7" s="1"/>
  <c r="K294" i="2" s="1"/>
  <c r="L27" i="23"/>
  <c r="K156" i="2" s="1"/>
  <c r="K126"/>
  <c r="L27" i="22"/>
  <c r="K128" i="2" s="1"/>
  <c r="L13"/>
  <c r="M26" i="1"/>
  <c r="L27" i="2" s="1"/>
  <c r="L34" i="38" s="1"/>
  <c r="M39" i="13"/>
  <c r="M11" i="23"/>
  <c r="L140" i="2" s="1"/>
  <c r="I69" i="26"/>
  <c r="I71"/>
  <c r="L38" i="14"/>
  <c r="L53" s="1"/>
  <c r="L9" s="1"/>
  <c r="K296" i="2" s="1"/>
  <c r="L29" i="23"/>
  <c r="K158" i="2" s="1"/>
  <c r="I258"/>
  <c r="I83" i="38" s="1"/>
  <c r="M18" i="2"/>
  <c r="N18" i="1"/>
  <c r="M19" i="2" s="1"/>
  <c r="M77"/>
  <c r="N16" i="21"/>
  <c r="M81" i="2" s="1"/>
  <c r="L113"/>
  <c r="M15" i="22"/>
  <c r="L116" i="2" s="1"/>
  <c r="J50" i="28"/>
  <c r="J20" i="26"/>
  <c r="I207" i="2" s="1"/>
  <c r="L40" i="13"/>
  <c r="L56" s="1"/>
  <c r="L10" s="1"/>
  <c r="K280" i="2" s="1"/>
  <c r="L12" i="23"/>
  <c r="K141" i="2" s="1"/>
  <c r="L12"/>
  <c r="M25" i="1"/>
  <c r="L26" i="2" s="1"/>
  <c r="L33" i="38" s="1"/>
  <c r="L119" i="22"/>
  <c r="L68" i="23" s="1"/>
  <c r="J60" i="28"/>
  <c r="J25" s="1"/>
  <c r="I256" i="2" s="1"/>
  <c r="I81" i="38" s="1"/>
  <c r="K50" i="14"/>
  <c r="K6" s="1"/>
  <c r="J293" i="2" s="1"/>
  <c r="J44" i="28"/>
  <c r="J8" s="1"/>
  <c r="I239" i="2" s="1"/>
  <c r="I67" i="38" s="1"/>
  <c r="J10" i="28"/>
  <c r="L53" i="31"/>
  <c r="L54" s="1"/>
  <c r="L65" s="1"/>
  <c r="L9" s="1"/>
  <c r="K325" i="2" s="1"/>
  <c r="L58" i="29"/>
  <c r="L61" s="1"/>
  <c r="L73" s="1"/>
  <c r="L12" s="1"/>
  <c r="K315" i="2" s="1"/>
  <c r="L46" i="23"/>
  <c r="L77" i="22"/>
  <c r="L103" i="15"/>
  <c r="L80" i="26"/>
  <c r="L33" s="1"/>
  <c r="K220" i="2" s="1"/>
  <c r="L56" i="26"/>
  <c r="L13" s="1"/>
  <c r="K200" i="2" s="1"/>
  <c r="O48" i="1"/>
  <c r="O102" i="21" s="1"/>
  <c r="O123" s="1"/>
  <c r="O29" s="1"/>
  <c r="O36" i="1"/>
  <c r="J20" i="32"/>
  <c r="J9" s="1"/>
  <c r="I347" i="2" s="1"/>
  <c r="I101" i="38" s="1"/>
  <c r="I22" i="32"/>
  <c r="I11" s="1"/>
  <c r="H349" i="2" s="1"/>
  <c r="K67" i="29"/>
  <c r="K6" s="1"/>
  <c r="J309" i="2" s="1"/>
  <c r="N18" i="15"/>
  <c r="N72" s="1"/>
  <c r="N91" s="1"/>
  <c r="N31" i="29"/>
  <c r="N30" i="31"/>
  <c r="K64"/>
  <c r="K8" s="1"/>
  <c r="J324" i="2" s="1"/>
  <c r="L51" i="31"/>
  <c r="L63"/>
  <c r="L7" s="1"/>
  <c r="K323" i="2" s="1"/>
  <c r="M32" i="29"/>
  <c r="M19" i="15"/>
  <c r="M42" s="1"/>
  <c r="M56" s="1"/>
  <c r="M54" s="1"/>
  <c r="M101" s="1"/>
  <c r="M6" s="1"/>
  <c r="L334" i="2" s="1"/>
  <c r="M31" i="31"/>
  <c r="K76" i="26"/>
  <c r="K35" i="14"/>
  <c r="K62" i="31"/>
  <c r="K6" s="1"/>
  <c r="J322" i="2" s="1"/>
  <c r="K51" i="26"/>
  <c r="K36" i="13"/>
  <c r="M55" i="26"/>
  <c r="M12" s="1"/>
  <c r="L199" i="2" s="1"/>
  <c r="J23" i="26"/>
  <c r="I210" i="2" s="1"/>
  <c r="L77" i="26"/>
  <c r="L30" s="1"/>
  <c r="K217" i="2" s="1"/>
  <c r="J43" i="26"/>
  <c r="I230" i="2" s="1"/>
  <c r="M79" i="26"/>
  <c r="M32" s="1"/>
  <c r="L219" i="2" s="1"/>
  <c r="I93" i="26"/>
  <c r="J81" i="23"/>
  <c r="J84" s="1"/>
  <c r="J59"/>
  <c r="J62" s="1"/>
  <c r="K19"/>
  <c r="J148" i="2" s="1"/>
  <c r="M49" i="23"/>
  <c r="M51"/>
  <c r="N57" i="22"/>
  <c r="N101"/>
  <c r="M73" i="23"/>
  <c r="M71"/>
  <c r="M47"/>
  <c r="M72"/>
  <c r="M50"/>
  <c r="N53" i="22"/>
  <c r="N64" s="1"/>
  <c r="N9" s="1"/>
  <c r="M110" i="2" s="1"/>
  <c r="N97" i="22"/>
  <c r="N108" s="1"/>
  <c r="N23" s="1"/>
  <c r="M124" i="2" s="1"/>
  <c r="M113" i="22"/>
  <c r="M24" s="1"/>
  <c r="M120"/>
  <c r="M78"/>
  <c r="M70"/>
  <c r="M11" s="1"/>
  <c r="N79" i="21"/>
  <c r="N15" s="1"/>
  <c r="N77"/>
  <c r="N13" s="1"/>
  <c r="N84"/>
  <c r="N78"/>
  <c r="N14" s="1"/>
  <c r="N71"/>
  <c r="N11" s="1"/>
  <c r="M76" i="2" s="1"/>
  <c r="N69" i="21"/>
  <c r="N9" s="1"/>
  <c r="M74" i="2" s="1"/>
  <c r="N70" i="21"/>
  <c r="N10" s="1"/>
  <c r="M75" i="2" s="1"/>
  <c r="N124" i="21"/>
  <c r="N30" s="1"/>
  <c r="N132"/>
  <c r="N125"/>
  <c r="N31" s="1"/>
  <c r="N126"/>
  <c r="N32" s="1"/>
  <c r="N115"/>
  <c r="N26" s="1"/>
  <c r="M91" i="2" s="1"/>
  <c r="N116" i="21"/>
  <c r="N27" s="1"/>
  <c r="M92" i="2" s="1"/>
  <c r="N117" i="21"/>
  <c r="N28" s="1"/>
  <c r="M93" i="2" s="1"/>
  <c r="N50" i="1"/>
  <c r="N10" s="1"/>
  <c r="N68"/>
  <c r="N21" s="1"/>
  <c r="AA67" i="28" l="1"/>
  <c r="AA32" s="1"/>
  <c r="Z263" i="2" s="1"/>
  <c r="Z88" i="38" s="1"/>
  <c r="AA41" i="26"/>
  <c r="Z228" i="2" s="1"/>
  <c r="AB112" i="24"/>
  <c r="AB89" i="26" s="1"/>
  <c r="E136" i="24"/>
  <c r="F136" s="1"/>
  <c r="G18" i="28"/>
  <c r="F249" i="2" s="1"/>
  <c r="F77" i="38" s="1"/>
  <c r="H54" i="28"/>
  <c r="H18" s="1"/>
  <c r="G249" i="2" s="1"/>
  <c r="G77" i="38" s="1"/>
  <c r="J31" i="28"/>
  <c r="J63"/>
  <c r="J28" s="1"/>
  <c r="I259" i="2" s="1"/>
  <c r="I84" i="38" s="1"/>
  <c r="J14" i="28"/>
  <c r="I245" i="2" s="1"/>
  <c r="I73" i="38" s="1"/>
  <c r="J47" i="28"/>
  <c r="J11" s="1"/>
  <c r="I242" i="2" s="1"/>
  <c r="I70" i="38" s="1"/>
  <c r="L26" i="23"/>
  <c r="K155" i="2" s="1"/>
  <c r="L78" i="23"/>
  <c r="L36" s="1"/>
  <c r="K165" i="2" s="1"/>
  <c r="L50" i="14"/>
  <c r="L6" s="1"/>
  <c r="K293" i="2" s="1"/>
  <c r="I70" i="28"/>
  <c r="I35" s="1"/>
  <c r="H266" i="2" s="1"/>
  <c r="H91" i="38" s="1"/>
  <c r="L104" i="15"/>
  <c r="L8"/>
  <c r="K336" i="2" s="1"/>
  <c r="K63" i="13"/>
  <c r="K17" s="1"/>
  <c r="J287" i="2" s="1"/>
  <c r="L55" i="29"/>
  <c r="I17" i="28"/>
  <c r="H248" i="2" s="1"/>
  <c r="H76" i="38" s="1"/>
  <c r="L55" i="13"/>
  <c r="L9" s="1"/>
  <c r="K279" i="2" s="1"/>
  <c r="J74" i="29"/>
  <c r="J13" s="1"/>
  <c r="I316" i="2" s="1"/>
  <c r="L55" i="31"/>
  <c r="L66" s="1"/>
  <c r="L10" s="1"/>
  <c r="K326" i="2" s="1"/>
  <c r="K60" i="14"/>
  <c r="K18" i="32" s="1"/>
  <c r="K7" s="1"/>
  <c r="J345" i="2" s="1"/>
  <c r="J99" i="38" s="1"/>
  <c r="M97" i="2"/>
  <c r="N36" i="21"/>
  <c r="M101" i="2" s="1"/>
  <c r="M38" i="13"/>
  <c r="M54" s="1"/>
  <c r="M8" s="1"/>
  <c r="L278" i="2" s="1"/>
  <c r="M10" i="23"/>
  <c r="L139" i="2" s="1"/>
  <c r="M14" i="22"/>
  <c r="L115" i="2" s="1"/>
  <c r="L112"/>
  <c r="M39" i="14"/>
  <c r="M54" s="1"/>
  <c r="M10" s="1"/>
  <c r="L297" i="2" s="1"/>
  <c r="M30" i="23"/>
  <c r="L159" i="2" s="1"/>
  <c r="N11" i="1"/>
  <c r="M11" i="2"/>
  <c r="N24" i="1"/>
  <c r="M25" i="2" s="1"/>
  <c r="M32" i="38" s="1"/>
  <c r="M22" i="2"/>
  <c r="N28" i="1"/>
  <c r="M29" i="2" s="1"/>
  <c r="M36" i="38" s="1"/>
  <c r="M95" i="2"/>
  <c r="N34" i="21"/>
  <c r="M99" i="2" s="1"/>
  <c r="N18" i="21"/>
  <c r="M83" i="2" s="1"/>
  <c r="M79"/>
  <c r="N94"/>
  <c r="M80"/>
  <c r="N19" i="21"/>
  <c r="M84" i="2" s="1"/>
  <c r="L125"/>
  <c r="M26" i="22"/>
  <c r="L127" i="2" s="1"/>
  <c r="M41" i="13"/>
  <c r="M57" s="1"/>
  <c r="M11" s="1"/>
  <c r="L281" i="2" s="1"/>
  <c r="M13" i="23"/>
  <c r="L142" i="2" s="1"/>
  <c r="M40" i="14"/>
  <c r="M55" s="1"/>
  <c r="M11" s="1"/>
  <c r="L298" i="2" s="1"/>
  <c r="M31" i="23"/>
  <c r="L160" i="2" s="1"/>
  <c r="M40" i="13"/>
  <c r="M56" s="1"/>
  <c r="M10" s="1"/>
  <c r="L280" i="2" s="1"/>
  <c r="M12" i="23"/>
  <c r="L141" i="2" s="1"/>
  <c r="L37" i="13"/>
  <c r="L53" s="1"/>
  <c r="L7" s="1"/>
  <c r="K277" i="2" s="1"/>
  <c r="L9" i="23"/>
  <c r="K138" i="2" s="1"/>
  <c r="M96"/>
  <c r="N35" i="21"/>
  <c r="M100" i="2" s="1"/>
  <c r="M78"/>
  <c r="N17" i="21"/>
  <c r="M82" i="2" s="1"/>
  <c r="M38" i="14"/>
  <c r="M53" s="1"/>
  <c r="M9" s="1"/>
  <c r="L296" i="2" s="1"/>
  <c r="M29" i="23"/>
  <c r="L158" i="2" s="1"/>
  <c r="M42" i="13"/>
  <c r="M58" s="1"/>
  <c r="M12" s="1"/>
  <c r="L282" i="2" s="1"/>
  <c r="M14" i="23"/>
  <c r="L143" i="2" s="1"/>
  <c r="K46" i="28"/>
  <c r="K10" s="1"/>
  <c r="K8" i="26"/>
  <c r="J195" i="2" s="1"/>
  <c r="K62" i="28"/>
  <c r="K27" s="1"/>
  <c r="K29" i="26"/>
  <c r="J216" i="2" s="1"/>
  <c r="I241"/>
  <c r="I69" i="38" s="1"/>
  <c r="L52" i="14"/>
  <c r="L8" s="1"/>
  <c r="K295" i="2" s="1"/>
  <c r="L60" i="29"/>
  <c r="L72" s="1"/>
  <c r="L11" s="1"/>
  <c r="K314" i="2" s="1"/>
  <c r="L45" i="23"/>
  <c r="L56" s="1"/>
  <c r="L56" i="31"/>
  <c r="L67" s="1"/>
  <c r="L11" s="1"/>
  <c r="K327" i="2" s="1"/>
  <c r="L59" i="29"/>
  <c r="L71" s="1"/>
  <c r="L10" s="1"/>
  <c r="K313" i="2" s="1"/>
  <c r="L52" i="26"/>
  <c r="L9" s="1"/>
  <c r="K196" i="2" s="1"/>
  <c r="O56" i="21"/>
  <c r="O76" s="1"/>
  <c r="O51" i="1"/>
  <c r="O55" i="22"/>
  <c r="O72" s="1"/>
  <c r="O13" s="1"/>
  <c r="P49" i="1"/>
  <c r="O99" i="22"/>
  <c r="M103" i="15"/>
  <c r="N90"/>
  <c r="N102" s="1"/>
  <c r="L76" i="26"/>
  <c r="L35" i="14"/>
  <c r="L67" i="29"/>
  <c r="L6" s="1"/>
  <c r="K309" i="2" s="1"/>
  <c r="M58" i="29"/>
  <c r="M57"/>
  <c r="M69" s="1"/>
  <c r="M8" s="1"/>
  <c r="L311" i="2" s="1"/>
  <c r="M56" i="29"/>
  <c r="M53" i="31"/>
  <c r="M52"/>
  <c r="L62"/>
  <c r="L6" s="1"/>
  <c r="K322" i="2" s="1"/>
  <c r="K68" i="31"/>
  <c r="K12" s="1"/>
  <c r="J328" i="2" s="1"/>
  <c r="J60" i="23"/>
  <c r="M48" i="28"/>
  <c r="M64"/>
  <c r="J92" i="26"/>
  <c r="M53"/>
  <c r="M10" s="1"/>
  <c r="L197" i="2" s="1"/>
  <c r="J68" i="26"/>
  <c r="M57"/>
  <c r="M14" s="1"/>
  <c r="L201" i="2" s="1"/>
  <c r="M80" i="26"/>
  <c r="M33" s="1"/>
  <c r="L220" i="2" s="1"/>
  <c r="M56" i="26"/>
  <c r="M13" s="1"/>
  <c r="L200" i="2" s="1"/>
  <c r="K63" i="26"/>
  <c r="K66" s="1"/>
  <c r="M81"/>
  <c r="M34" s="1"/>
  <c r="L221" i="2" s="1"/>
  <c r="M82" i="26"/>
  <c r="M35" s="1"/>
  <c r="L222" i="2" s="1"/>
  <c r="M58" i="26"/>
  <c r="M15" s="1"/>
  <c r="L202" i="2" s="1"/>
  <c r="K87" i="26"/>
  <c r="K90" s="1"/>
  <c r="J82" i="23"/>
  <c r="K79"/>
  <c r="K37" s="1"/>
  <c r="J166" i="2" s="1"/>
  <c r="K57" i="23"/>
  <c r="K20" s="1"/>
  <c r="J149" i="2" s="1"/>
  <c r="M69" i="23"/>
  <c r="M46"/>
  <c r="N70"/>
  <c r="M77" i="22"/>
  <c r="O52"/>
  <c r="O65" s="1"/>
  <c r="O10" s="1"/>
  <c r="N111" i="2" s="1"/>
  <c r="O96" i="22"/>
  <c r="N56"/>
  <c r="N71" s="1"/>
  <c r="N12" s="1"/>
  <c r="N100"/>
  <c r="N114" s="1"/>
  <c r="N25" s="1"/>
  <c r="N48" i="23"/>
  <c r="M119" i="22"/>
  <c r="N107"/>
  <c r="N22" s="1"/>
  <c r="M123" i="2" s="1"/>
  <c r="N63" i="22"/>
  <c r="N8" s="1"/>
  <c r="M109" i="2" s="1"/>
  <c r="N79" i="22"/>
  <c r="O124" i="21"/>
  <c r="O30" s="1"/>
  <c r="O126"/>
  <c r="O32" s="1"/>
  <c r="O125"/>
  <c r="O31" s="1"/>
  <c r="N85"/>
  <c r="N135"/>
  <c r="N86"/>
  <c r="O55"/>
  <c r="O68" s="1"/>
  <c r="O8" s="1"/>
  <c r="N73" i="2" s="1"/>
  <c r="O101" i="21"/>
  <c r="O114" s="1"/>
  <c r="O25" s="1"/>
  <c r="N90" i="2" s="1"/>
  <c r="N133" i="21"/>
  <c r="N87"/>
  <c r="N134"/>
  <c r="N67" i="1"/>
  <c r="N12" s="1"/>
  <c r="O38"/>
  <c r="O9" s="1"/>
  <c r="P37"/>
  <c r="O66"/>
  <c r="J19" i="28" l="1"/>
  <c r="I250" i="2" s="1"/>
  <c r="I78" i="38" s="1"/>
  <c r="I262" i="2"/>
  <c r="I87" i="38" s="1"/>
  <c r="J36" i="28"/>
  <c r="I267" i="2" s="1"/>
  <c r="I92" i="38" s="1"/>
  <c r="G136" i="24"/>
  <c r="D137" s="1"/>
  <c r="AB111"/>
  <c r="AB88" i="26" s="1"/>
  <c r="I54" i="28"/>
  <c r="I18" s="1"/>
  <c r="H249" i="2" s="1"/>
  <c r="H77" i="38" s="1"/>
  <c r="AB42" i="26"/>
  <c r="AA229" i="2" s="1"/>
  <c r="AB68" i="28"/>
  <c r="AB33" s="1"/>
  <c r="AA264" i="2" s="1"/>
  <c r="AA89" i="38" s="1"/>
  <c r="M29" i="28"/>
  <c r="L260" i="2" s="1"/>
  <c r="L85" i="38" s="1"/>
  <c r="M12" i="28"/>
  <c r="L243" i="2" s="1"/>
  <c r="L71" i="38" s="1"/>
  <c r="L29" i="26"/>
  <c r="K216" i="2" s="1"/>
  <c r="J53" i="28"/>
  <c r="L21" i="32"/>
  <c r="L10" s="1"/>
  <c r="K348" i="2" s="1"/>
  <c r="K102" i="38" s="1"/>
  <c r="L9" i="15"/>
  <c r="K337" i="2" s="1"/>
  <c r="M104" i="15"/>
  <c r="M8"/>
  <c r="L336" i="2" s="1"/>
  <c r="K17" i="32"/>
  <c r="K6" s="1"/>
  <c r="J344" i="2" s="1"/>
  <c r="J98" i="38" s="1"/>
  <c r="L60" i="14"/>
  <c r="L16" s="1"/>
  <c r="K303" i="2" s="1"/>
  <c r="N7" i="15"/>
  <c r="M335" i="2" s="1"/>
  <c r="J69" i="28"/>
  <c r="J70" s="1"/>
  <c r="J19" i="32"/>
  <c r="J8" s="1"/>
  <c r="I346" i="2" s="1"/>
  <c r="I100" i="38" s="1"/>
  <c r="I104" s="1"/>
  <c r="K44" i="28"/>
  <c r="K8" s="1"/>
  <c r="J239" i="2" s="1"/>
  <c r="J67" i="38" s="1"/>
  <c r="M55" i="13"/>
  <c r="M9" s="1"/>
  <c r="L279" i="2" s="1"/>
  <c r="K16" i="14"/>
  <c r="J303" i="2" s="1"/>
  <c r="M52" i="14"/>
  <c r="M8" s="1"/>
  <c r="L295" i="2" s="1"/>
  <c r="K60" i="28"/>
  <c r="K25" s="1"/>
  <c r="J256" i="2" s="1"/>
  <c r="J81" i="38" s="1"/>
  <c r="L52" i="13"/>
  <c r="L6" s="1"/>
  <c r="K276" i="2" s="1"/>
  <c r="N10"/>
  <c r="O23" i="1"/>
  <c r="N24" i="2" s="1"/>
  <c r="N31" i="38" s="1"/>
  <c r="N95" i="2"/>
  <c r="M37" i="13"/>
  <c r="M53" s="1"/>
  <c r="M7" s="1"/>
  <c r="L277" i="2" s="1"/>
  <c r="M9" i="23"/>
  <c r="L138" i="2" s="1"/>
  <c r="J93" i="26"/>
  <c r="J95"/>
  <c r="M12" i="2"/>
  <c r="N25" i="1"/>
  <c r="M26" i="2" s="1"/>
  <c r="M33" i="38" s="1"/>
  <c r="N97" i="2"/>
  <c r="N15" i="22"/>
  <c r="M116" i="2" s="1"/>
  <c r="M113"/>
  <c r="N37" i="14"/>
  <c r="N28" i="23"/>
  <c r="M157" i="2" s="1"/>
  <c r="O79" i="21"/>
  <c r="O15" s="1"/>
  <c r="O12"/>
  <c r="J258" i="2"/>
  <c r="J83" i="38" s="1"/>
  <c r="N96" i="2"/>
  <c r="M126"/>
  <c r="N27" i="22"/>
  <c r="M128" i="2" s="1"/>
  <c r="K66" i="28"/>
  <c r="K40" i="26"/>
  <c r="J227" i="2" s="1"/>
  <c r="K50" i="28"/>
  <c r="K20" i="26"/>
  <c r="J207" i="2" s="1"/>
  <c r="J69" i="26"/>
  <c r="J71"/>
  <c r="O101" i="22"/>
  <c r="O17" i="1"/>
  <c r="O33" i="21"/>
  <c r="N98" i="2" s="1"/>
  <c r="M13"/>
  <c r="N26" i="1"/>
  <c r="M27" i="2" s="1"/>
  <c r="M34" i="38" s="1"/>
  <c r="N39" i="13"/>
  <c r="N11" i="23"/>
  <c r="M140" i="2" s="1"/>
  <c r="M36" i="14"/>
  <c r="M51" s="1"/>
  <c r="M7" s="1"/>
  <c r="L294" i="2" s="1"/>
  <c r="M27" i="23"/>
  <c r="L156" i="2" s="1"/>
  <c r="N114"/>
  <c r="O16" i="22"/>
  <c r="N117" i="2" s="1"/>
  <c r="L36" i="13"/>
  <c r="L8" i="23"/>
  <c r="K137" i="2" s="1"/>
  <c r="J241"/>
  <c r="J69" i="38" s="1"/>
  <c r="J17" i="28"/>
  <c r="I248" i="2" s="1"/>
  <c r="I76" i="38" s="1"/>
  <c r="O57" i="22"/>
  <c r="L64" i="31"/>
  <c r="L51" i="26"/>
  <c r="O50" i="1"/>
  <c r="O77" i="21"/>
  <c r="O13" s="1"/>
  <c r="O78"/>
  <c r="O14" s="1"/>
  <c r="O84"/>
  <c r="P48" i="1"/>
  <c r="P36"/>
  <c r="K20" i="32"/>
  <c r="K9" s="1"/>
  <c r="J347" i="2" s="1"/>
  <c r="J101" i="38" s="1"/>
  <c r="L62" i="28"/>
  <c r="M59" i="29"/>
  <c r="M71" s="1"/>
  <c r="M10" s="1"/>
  <c r="L313" i="2" s="1"/>
  <c r="M60" i="29"/>
  <c r="M72" s="1"/>
  <c r="M11" s="1"/>
  <c r="L314" i="2" s="1"/>
  <c r="M61" i="29"/>
  <c r="M73" s="1"/>
  <c r="M12" s="1"/>
  <c r="L315" i="2" s="1"/>
  <c r="O18" i="15"/>
  <c r="O72" s="1"/>
  <c r="O91" s="1"/>
  <c r="O30" i="31"/>
  <c r="O31" i="29"/>
  <c r="N31" i="31"/>
  <c r="N32" i="29"/>
  <c r="N19" i="15"/>
  <c r="N42" s="1"/>
  <c r="M54" i="31"/>
  <c r="M65" s="1"/>
  <c r="M9" s="1"/>
  <c r="L325" i="2" s="1"/>
  <c r="M56" i="31"/>
  <c r="M67" s="1"/>
  <c r="M11" s="1"/>
  <c r="L327" i="2" s="1"/>
  <c r="M55" i="31"/>
  <c r="M66" s="1"/>
  <c r="M10" s="1"/>
  <c r="L326" i="2" s="1"/>
  <c r="M68" i="29"/>
  <c r="M7" s="1"/>
  <c r="L310" i="2" s="1"/>
  <c r="M55" i="29"/>
  <c r="M51" i="31"/>
  <c r="M63"/>
  <c r="M7" s="1"/>
  <c r="L323" i="2" s="1"/>
  <c r="K70" i="29"/>
  <c r="K9" s="1"/>
  <c r="J312" i="2" s="1"/>
  <c r="K81" i="23"/>
  <c r="N55" i="26"/>
  <c r="N12" s="1"/>
  <c r="M199" i="2" s="1"/>
  <c r="M52" i="26"/>
  <c r="M9" s="1"/>
  <c r="L196" i="2" s="1"/>
  <c r="K23" i="26"/>
  <c r="J210" i="2" s="1"/>
  <c r="N79" i="26"/>
  <c r="N32" s="1"/>
  <c r="M219" i="2" s="1"/>
  <c r="M77" i="26"/>
  <c r="M30" s="1"/>
  <c r="L217" i="2" s="1"/>
  <c r="L87" i="26"/>
  <c r="L90" s="1"/>
  <c r="K43"/>
  <c r="J230" i="2" s="1"/>
  <c r="K59" i="23"/>
  <c r="K62" s="1"/>
  <c r="L79"/>
  <c r="L37" s="1"/>
  <c r="K166" i="2" s="1"/>
  <c r="N71" i="23"/>
  <c r="N113" i="22"/>
  <c r="N24" s="1"/>
  <c r="N120"/>
  <c r="O53"/>
  <c r="O64" s="1"/>
  <c r="O9" s="1"/>
  <c r="N110" i="2" s="1"/>
  <c r="O97" i="22"/>
  <c r="O108" s="1"/>
  <c r="O23" s="1"/>
  <c r="N124" i="2" s="1"/>
  <c r="N72" i="23"/>
  <c r="N51"/>
  <c r="M45"/>
  <c r="M68"/>
  <c r="N73"/>
  <c r="N47"/>
  <c r="N50"/>
  <c r="N49"/>
  <c r="N78" i="22"/>
  <c r="N70"/>
  <c r="N11" s="1"/>
  <c r="O116" i="21"/>
  <c r="O27" s="1"/>
  <c r="N92" i="2" s="1"/>
  <c r="O117" i="21"/>
  <c r="O28" s="1"/>
  <c r="N93" i="2" s="1"/>
  <c r="O115" i="21"/>
  <c r="O26" s="1"/>
  <c r="N91" i="2" s="1"/>
  <c r="O132" i="21"/>
  <c r="O71"/>
  <c r="O11" s="1"/>
  <c r="N76" i="2" s="1"/>
  <c r="O69" i="21"/>
  <c r="O9" s="1"/>
  <c r="N74" i="2" s="1"/>
  <c r="O70" i="21"/>
  <c r="O10" s="1"/>
  <c r="N75" i="2" s="1"/>
  <c r="O68" i="1"/>
  <c r="O21" s="1"/>
  <c r="J54" i="28" l="1"/>
  <c r="J18" s="1"/>
  <c r="I249" i="2" s="1"/>
  <c r="I77" i="38" s="1"/>
  <c r="AC112" i="24"/>
  <c r="AC89" i="26" s="1"/>
  <c r="E137" i="24"/>
  <c r="AB67" i="28"/>
  <c r="AB32" s="1"/>
  <c r="AA263" i="2" s="1"/>
  <c r="AA88" i="38" s="1"/>
  <c r="AB41" i="26"/>
  <c r="AA228" i="2" s="1"/>
  <c r="K31" i="28"/>
  <c r="K63"/>
  <c r="K28" s="1"/>
  <c r="J259" i="2" s="1"/>
  <c r="J84" i="38" s="1"/>
  <c r="K14" i="28"/>
  <c r="K47"/>
  <c r="K11" s="1"/>
  <c r="J242" i="2" s="1"/>
  <c r="J70" i="38" s="1"/>
  <c r="M8" i="23"/>
  <c r="L137" i="2" s="1"/>
  <c r="M56" i="23"/>
  <c r="M19" s="1"/>
  <c r="L148" i="2" s="1"/>
  <c r="M26" i="23"/>
  <c r="L155" i="2" s="1"/>
  <c r="M78" i="23"/>
  <c r="M36" s="1"/>
  <c r="L165" i="2" s="1"/>
  <c r="M9" i="15"/>
  <c r="L337" i="2" s="1"/>
  <c r="M21" i="32"/>
  <c r="M10" s="1"/>
  <c r="L348" i="2" s="1"/>
  <c r="L102" i="38" s="1"/>
  <c r="L18" i="32"/>
  <c r="L7" s="1"/>
  <c r="K345" i="2" s="1"/>
  <c r="K99" i="38" s="1"/>
  <c r="J34" i="28"/>
  <c r="I265" i="2" s="1"/>
  <c r="I90" i="38" s="1"/>
  <c r="J22" i="32"/>
  <c r="J11" s="1"/>
  <c r="I349" i="2" s="1"/>
  <c r="L63" i="13"/>
  <c r="L17" s="1"/>
  <c r="K287" i="2" s="1"/>
  <c r="L68" i="31"/>
  <c r="L12" s="1"/>
  <c r="K328" i="2" s="1"/>
  <c r="L8" i="31"/>
  <c r="K324" i="2" s="1"/>
  <c r="N80"/>
  <c r="O19" i="21"/>
  <c r="N84" i="2" s="1"/>
  <c r="N40" i="14"/>
  <c r="N55" s="1"/>
  <c r="N11" s="1"/>
  <c r="M298" i="2" s="1"/>
  <c r="N31" i="23"/>
  <c r="M160" i="2" s="1"/>
  <c r="N39" i="14"/>
  <c r="N54" s="1"/>
  <c r="N10" s="1"/>
  <c r="M297" i="2" s="1"/>
  <c r="N30" i="23"/>
  <c r="M159" i="2" s="1"/>
  <c r="M125"/>
  <c r="N26" i="22"/>
  <c r="M127" i="2" s="1"/>
  <c r="N79"/>
  <c r="O18" i="21"/>
  <c r="N83" i="2" s="1"/>
  <c r="L46" i="28"/>
  <c r="L10" s="1"/>
  <c r="L8" i="26"/>
  <c r="K195" i="2" s="1"/>
  <c r="N18"/>
  <c r="O18" i="1"/>
  <c r="N19" i="2" s="1"/>
  <c r="N77"/>
  <c r="O16" i="21"/>
  <c r="N81" i="2" s="1"/>
  <c r="N22"/>
  <c r="O28" i="1"/>
  <c r="N29" i="2" s="1"/>
  <c r="N36" i="38" s="1"/>
  <c r="L66" i="28"/>
  <c r="L40" i="26"/>
  <c r="K227" i="2" s="1"/>
  <c r="N38" i="13"/>
  <c r="N54" s="1"/>
  <c r="N8" s="1"/>
  <c r="M278" i="2" s="1"/>
  <c r="N10" i="23"/>
  <c r="M139" i="2" s="1"/>
  <c r="K82" i="23"/>
  <c r="K84"/>
  <c r="L63" i="26"/>
  <c r="L66" s="1"/>
  <c r="L19" i="23"/>
  <c r="K148" i="2" s="1"/>
  <c r="M50" i="14"/>
  <c r="M6" s="1"/>
  <c r="L293" i="2" s="1"/>
  <c r="N40" i="13"/>
  <c r="N56" s="1"/>
  <c r="N10" s="1"/>
  <c r="M280" i="2" s="1"/>
  <c r="N12" i="23"/>
  <c r="M141" i="2" s="1"/>
  <c r="N38" i="14"/>
  <c r="N53" s="1"/>
  <c r="N9" s="1"/>
  <c r="M296" i="2" s="1"/>
  <c r="N29" i="23"/>
  <c r="M158" i="2" s="1"/>
  <c r="N78"/>
  <c r="O17" i="21"/>
  <c r="N82" i="2" s="1"/>
  <c r="M112"/>
  <c r="N14" i="22"/>
  <c r="M115" i="2" s="1"/>
  <c r="N42" i="13"/>
  <c r="N58" s="1"/>
  <c r="N12" s="1"/>
  <c r="M282" i="2" s="1"/>
  <c r="N14" i="23"/>
  <c r="M143" i="2" s="1"/>
  <c r="N41" i="13"/>
  <c r="N57" s="1"/>
  <c r="N11" s="1"/>
  <c r="M281" i="2" s="1"/>
  <c r="N13" i="23"/>
  <c r="M142" i="2" s="1"/>
  <c r="O100" i="22"/>
  <c r="O114" s="1"/>
  <c r="O25" s="1"/>
  <c r="O10" i="1"/>
  <c r="M52" i="13"/>
  <c r="M6" s="1"/>
  <c r="L276" i="2" s="1"/>
  <c r="O35" i="21"/>
  <c r="N100" i="2" s="1"/>
  <c r="O36" i="21"/>
  <c r="N101" i="2" s="1"/>
  <c r="O34" i="21"/>
  <c r="N99" i="2" s="1"/>
  <c r="J35" i="28"/>
  <c r="I266" i="2" s="1"/>
  <c r="I91" i="38" s="1"/>
  <c r="L60" i="28"/>
  <c r="L25" s="1"/>
  <c r="K256" i="2" s="1"/>
  <c r="K81" i="38" s="1"/>
  <c r="L27" i="28"/>
  <c r="L57" i="23"/>
  <c r="O67" i="1"/>
  <c r="O12" s="1"/>
  <c r="O48" i="23"/>
  <c r="O56" i="22"/>
  <c r="O71" s="1"/>
  <c r="O12" s="1"/>
  <c r="P99"/>
  <c r="Q49" i="1"/>
  <c r="P55" i="22"/>
  <c r="P72" s="1"/>
  <c r="P13" s="1"/>
  <c r="P102" i="21"/>
  <c r="P123" s="1"/>
  <c r="P29" s="1"/>
  <c r="P51" i="1"/>
  <c r="P56" i="21"/>
  <c r="P76" s="1"/>
  <c r="P12" s="1"/>
  <c r="O90" i="15"/>
  <c r="O102" s="1"/>
  <c r="N56"/>
  <c r="N54" s="1"/>
  <c r="N101" s="1"/>
  <c r="N6" s="1"/>
  <c r="M334" i="2" s="1"/>
  <c r="M64" i="31"/>
  <c r="M8" s="1"/>
  <c r="L324" i="2" s="1"/>
  <c r="N53" i="31"/>
  <c r="N52"/>
  <c r="N56" i="29"/>
  <c r="N57"/>
  <c r="N69" s="1"/>
  <c r="N8" s="1"/>
  <c r="M311" i="2" s="1"/>
  <c r="N58" i="29"/>
  <c r="M76" i="26"/>
  <c r="M35" i="14"/>
  <c r="K74" i="29"/>
  <c r="K13" s="1"/>
  <c r="J316" i="2" s="1"/>
  <c r="M62" i="31"/>
  <c r="M6" s="1"/>
  <c r="L322" i="2" s="1"/>
  <c r="M67" i="29"/>
  <c r="M6" s="1"/>
  <c r="L309" i="2" s="1"/>
  <c r="K60" i="23"/>
  <c r="L70" i="29"/>
  <c r="L9" s="1"/>
  <c r="K312" i="2" s="1"/>
  <c r="M51" i="26"/>
  <c r="M36" i="13"/>
  <c r="N64" i="28"/>
  <c r="N48"/>
  <c r="L81" i="23"/>
  <c r="N57" i="26"/>
  <c r="N14" s="1"/>
  <c r="M201" i="2" s="1"/>
  <c r="L43" i="26"/>
  <c r="K230" i="2" s="1"/>
  <c r="N53" i="26"/>
  <c r="N10" s="1"/>
  <c r="M197" i="2" s="1"/>
  <c r="N58" i="26"/>
  <c r="N15" s="1"/>
  <c r="M202" i="2" s="1"/>
  <c r="N56" i="26"/>
  <c r="N13" s="1"/>
  <c r="M200" i="2" s="1"/>
  <c r="N81" i="26"/>
  <c r="N34" s="1"/>
  <c r="M221" i="2" s="1"/>
  <c r="K68" i="26"/>
  <c r="N82"/>
  <c r="N35" s="1"/>
  <c r="M222" i="2" s="1"/>
  <c r="N80" i="26"/>
  <c r="N33" s="1"/>
  <c r="M220" i="2" s="1"/>
  <c r="K92" i="26"/>
  <c r="O134" i="21"/>
  <c r="P52" i="22"/>
  <c r="P65" s="1"/>
  <c r="P10" s="1"/>
  <c r="O111" i="2" s="1"/>
  <c r="P96" i="22"/>
  <c r="O70" i="23"/>
  <c r="N46"/>
  <c r="O107" i="22"/>
  <c r="O22" s="1"/>
  <c r="N123" i="2" s="1"/>
  <c r="N69" i="23"/>
  <c r="N77" i="22"/>
  <c r="N119"/>
  <c r="O79"/>
  <c r="O135" i="21"/>
  <c r="O63" i="22"/>
  <c r="O8" s="1"/>
  <c r="N109" i="2" s="1"/>
  <c r="O133" i="21"/>
  <c r="O87"/>
  <c r="O86"/>
  <c r="O85"/>
  <c r="P55"/>
  <c r="P68" s="1"/>
  <c r="P8" s="1"/>
  <c r="O73" i="2" s="1"/>
  <c r="P101" i="21"/>
  <c r="P114" s="1"/>
  <c r="P25" s="1"/>
  <c r="O90" i="2" s="1"/>
  <c r="P38" i="1"/>
  <c r="P9" s="1"/>
  <c r="Q37"/>
  <c r="P66"/>
  <c r="J245" i="2" l="1"/>
  <c r="J73" i="38" s="1"/>
  <c r="K19" i="28"/>
  <c r="J262" i="2"/>
  <c r="J87" i="38" s="1"/>
  <c r="K36" i="28"/>
  <c r="J267" i="2" s="1"/>
  <c r="J92" i="38" s="1"/>
  <c r="AC68" i="28"/>
  <c r="AC33" s="1"/>
  <c r="AB264" i="2" s="1"/>
  <c r="AB89" i="38" s="1"/>
  <c r="AC42" i="26"/>
  <c r="AB229" i="2" s="1"/>
  <c r="G137" i="24"/>
  <c r="D138" s="1"/>
  <c r="AC111"/>
  <c r="AC88" i="26" s="1"/>
  <c r="F137" i="24"/>
  <c r="N29" i="28"/>
  <c r="M260" i="2" s="1"/>
  <c r="M85" i="38" s="1"/>
  <c r="L31" i="28"/>
  <c r="K262" i="2" s="1"/>
  <c r="K87" i="38" s="1"/>
  <c r="L63" i="28"/>
  <c r="L28" s="1"/>
  <c r="K259" i="2" s="1"/>
  <c r="K84" i="38" s="1"/>
  <c r="N12" i="28"/>
  <c r="M243" i="2" s="1"/>
  <c r="M71" i="38" s="1"/>
  <c r="J250" i="2"/>
  <c r="J78" i="38" s="1"/>
  <c r="M8" i="26"/>
  <c r="L195" i="2" s="1"/>
  <c r="L23" i="26"/>
  <c r="K210" i="2" s="1"/>
  <c r="O7" i="15"/>
  <c r="N335" i="2" s="1"/>
  <c r="L44" i="28"/>
  <c r="L8" s="1"/>
  <c r="K239" i="2" s="1"/>
  <c r="K67" i="38" s="1"/>
  <c r="O113" i="22"/>
  <c r="O24" s="1"/>
  <c r="N125" i="2" s="1"/>
  <c r="K69" i="28"/>
  <c r="K34" s="1"/>
  <c r="J265" i="2" s="1"/>
  <c r="J90" i="38" s="1"/>
  <c r="L17" i="32"/>
  <c r="L6" s="1"/>
  <c r="K344" i="2" s="1"/>
  <c r="K98" i="38" s="1"/>
  <c r="N55" i="13"/>
  <c r="N9" s="1"/>
  <c r="M279" i="2" s="1"/>
  <c r="K53" i="28"/>
  <c r="K54" s="1"/>
  <c r="M60" i="14"/>
  <c r="M16" s="1"/>
  <c r="L303" i="2" s="1"/>
  <c r="O120" i="22"/>
  <c r="O69" i="23" s="1"/>
  <c r="M63" i="13"/>
  <c r="M17" s="1"/>
  <c r="L287" i="2" s="1"/>
  <c r="K69" i="26"/>
  <c r="K71"/>
  <c r="O94" i="2"/>
  <c r="P33" i="21"/>
  <c r="O98" i="2" s="1"/>
  <c r="K241"/>
  <c r="K69" i="38" s="1"/>
  <c r="L82" i="23"/>
  <c r="L84"/>
  <c r="P50" i="1"/>
  <c r="P56" i="22" s="1"/>
  <c r="P17" i="1"/>
  <c r="L59" i="23"/>
  <c r="L62" s="1"/>
  <c r="L20"/>
  <c r="K149" i="2" s="1"/>
  <c r="N52" i="14"/>
  <c r="N8" s="1"/>
  <c r="M295" i="2" s="1"/>
  <c r="O77"/>
  <c r="P16" i="21"/>
  <c r="O81" i="2" s="1"/>
  <c r="N13"/>
  <c r="O26" i="1"/>
  <c r="N27" i="2" s="1"/>
  <c r="N34" i="38" s="1"/>
  <c r="N126" i="2"/>
  <c r="O27" i="22"/>
  <c r="N128" i="2" s="1"/>
  <c r="M62" i="28"/>
  <c r="M27" s="1"/>
  <c r="M29" i="26"/>
  <c r="L216" i="2" s="1"/>
  <c r="O15" i="22"/>
  <c r="N116" i="2" s="1"/>
  <c r="N113"/>
  <c r="O37" i="14"/>
  <c r="O28" i="23"/>
  <c r="N157" i="2" s="1"/>
  <c r="O10"/>
  <c r="P23" i="1"/>
  <c r="O24" i="2" s="1"/>
  <c r="O31" i="38" s="1"/>
  <c r="N36" i="14"/>
  <c r="N51" s="1"/>
  <c r="N7" s="1"/>
  <c r="M294" i="2" s="1"/>
  <c r="N27" i="23"/>
  <c r="M156" i="2" s="1"/>
  <c r="N37" i="13"/>
  <c r="N53" s="1"/>
  <c r="N7" s="1"/>
  <c r="M277" i="2" s="1"/>
  <c r="N9" i="23"/>
  <c r="M138" i="2" s="1"/>
  <c r="K93" i="26"/>
  <c r="K95"/>
  <c r="P16" i="22"/>
  <c r="O117" i="2" s="1"/>
  <c r="O114"/>
  <c r="O39" i="13"/>
  <c r="O11" i="23"/>
  <c r="N140" i="2" s="1"/>
  <c r="K258"/>
  <c r="K83" i="38" s="1"/>
  <c r="N11" i="2"/>
  <c r="O11" i="1"/>
  <c r="O24"/>
  <c r="N25" i="2" s="1"/>
  <c r="N32" i="38" s="1"/>
  <c r="L50" i="28"/>
  <c r="L47" s="1"/>
  <c r="L20" i="26"/>
  <c r="K207" i="2" s="1"/>
  <c r="L20" i="32"/>
  <c r="L9" s="1"/>
  <c r="K347" i="2" s="1"/>
  <c r="K101" i="38" s="1"/>
  <c r="O31" i="31"/>
  <c r="O53" s="1"/>
  <c r="O55" s="1"/>
  <c r="O66" s="1"/>
  <c r="O10" s="1"/>
  <c r="N326" i="2" s="1"/>
  <c r="O32" i="29"/>
  <c r="O58" s="1"/>
  <c r="O61" s="1"/>
  <c r="O73" s="1"/>
  <c r="O12" s="1"/>
  <c r="N315" i="2" s="1"/>
  <c r="O19" i="15"/>
  <c r="O42" s="1"/>
  <c r="O56" s="1"/>
  <c r="O54" s="1"/>
  <c r="O101" s="1"/>
  <c r="O6" s="1"/>
  <c r="N334" i="2" s="1"/>
  <c r="O70" i="22"/>
  <c r="O11" s="1"/>
  <c r="O55" i="26"/>
  <c r="O78" i="22"/>
  <c r="O46" i="23" s="1"/>
  <c r="P124" i="21"/>
  <c r="P30" s="1"/>
  <c r="P126"/>
  <c r="P32" s="1"/>
  <c r="P125"/>
  <c r="P31" s="1"/>
  <c r="P78"/>
  <c r="P14" s="1"/>
  <c r="P79"/>
  <c r="P15" s="1"/>
  <c r="P77"/>
  <c r="P13" s="1"/>
  <c r="Q36" i="1"/>
  <c r="P101" i="22"/>
  <c r="P57"/>
  <c r="Q48" i="1"/>
  <c r="M46" i="28"/>
  <c r="N103" i="15"/>
  <c r="K19" i="32"/>
  <c r="K8" s="1"/>
  <c r="J346" i="2" s="1"/>
  <c r="J100" i="38" s="1"/>
  <c r="J104" s="1"/>
  <c r="N60" i="29"/>
  <c r="N72" s="1"/>
  <c r="N11" s="1"/>
  <c r="M314" i="2" s="1"/>
  <c r="N59" i="29"/>
  <c r="N71" s="1"/>
  <c r="N10" s="1"/>
  <c r="M313" i="2" s="1"/>
  <c r="N61" i="29"/>
  <c r="N73" s="1"/>
  <c r="N12" s="1"/>
  <c r="M315" i="2" s="1"/>
  <c r="N55" i="31"/>
  <c r="N66" s="1"/>
  <c r="N10" s="1"/>
  <c r="M326" i="2" s="1"/>
  <c r="N56" i="31"/>
  <c r="N67" s="1"/>
  <c r="N11" s="1"/>
  <c r="M327" i="2" s="1"/>
  <c r="N54" i="31"/>
  <c r="N65" s="1"/>
  <c r="N9" s="1"/>
  <c r="M325" i="2" s="1"/>
  <c r="N51" i="31"/>
  <c r="N63"/>
  <c r="N7" s="1"/>
  <c r="M323" i="2" s="1"/>
  <c r="P18" i="15"/>
  <c r="P72" s="1"/>
  <c r="P91" s="1"/>
  <c r="P31" i="29"/>
  <c r="P30" i="31"/>
  <c r="L74" i="29"/>
  <c r="L13" s="1"/>
  <c r="K316" i="2" s="1"/>
  <c r="N68" i="29"/>
  <c r="N7" s="1"/>
  <c r="M310" i="2" s="1"/>
  <c r="N55" i="29"/>
  <c r="M68" i="31"/>
  <c r="M12" s="1"/>
  <c r="L328" i="2" s="1"/>
  <c r="L68" i="26"/>
  <c r="N77"/>
  <c r="N30" s="1"/>
  <c r="M217" i="2" s="1"/>
  <c r="M63" i="26"/>
  <c r="M66" s="1"/>
  <c r="N52"/>
  <c r="N9" s="1"/>
  <c r="M196" i="2" s="1"/>
  <c r="M87" i="26"/>
  <c r="M90" s="1"/>
  <c r="O79"/>
  <c r="O32" s="1"/>
  <c r="N219" i="2" s="1"/>
  <c r="L92" i="26"/>
  <c r="O72" i="23"/>
  <c r="M57"/>
  <c r="M79"/>
  <c r="M37" s="1"/>
  <c r="L166" i="2" s="1"/>
  <c r="O50" i="23"/>
  <c r="O71"/>
  <c r="O47"/>
  <c r="N45"/>
  <c r="O49"/>
  <c r="O73"/>
  <c r="N68"/>
  <c r="P53" i="22"/>
  <c r="P64" s="1"/>
  <c r="P9" s="1"/>
  <c r="O110" i="2" s="1"/>
  <c r="P97" i="22"/>
  <c r="P108" s="1"/>
  <c r="P23" s="1"/>
  <c r="O124" i="2" s="1"/>
  <c r="O51" i="23"/>
  <c r="P79" i="22"/>
  <c r="P116" i="21"/>
  <c r="P27" s="1"/>
  <c r="O92" i="2" s="1"/>
  <c r="P115" i="21"/>
  <c r="P26" s="1"/>
  <c r="O91" i="2" s="1"/>
  <c r="P117" i="21"/>
  <c r="P28" s="1"/>
  <c r="O93" i="2" s="1"/>
  <c r="P132" i="21"/>
  <c r="P69"/>
  <c r="P9" s="1"/>
  <c r="O74" i="2" s="1"/>
  <c r="P71" i="21"/>
  <c r="P11" s="1"/>
  <c r="O76" i="2" s="1"/>
  <c r="P70" i="21"/>
  <c r="P10" s="1"/>
  <c r="O75" i="2" s="1"/>
  <c r="P84" i="21"/>
  <c r="P68" i="1"/>
  <c r="P21" s="1"/>
  <c r="L36" i="28" l="1"/>
  <c r="K267" i="2" s="1"/>
  <c r="K92" i="38" s="1"/>
  <c r="AD112" i="24"/>
  <c r="AD89" i="26" s="1"/>
  <c r="E138" i="24"/>
  <c r="F138" s="1"/>
  <c r="AC41" i="26"/>
  <c r="AB228" i="2" s="1"/>
  <c r="AC67" i="28"/>
  <c r="AC32" s="1"/>
  <c r="AB263" i="2" s="1"/>
  <c r="AB88" i="38" s="1"/>
  <c r="N8" i="23"/>
  <c r="M137" i="2" s="1"/>
  <c r="N56" i="23"/>
  <c r="N19" s="1"/>
  <c r="M148" i="2" s="1"/>
  <c r="N26" i="23"/>
  <c r="M155" i="2" s="1"/>
  <c r="N78" i="23"/>
  <c r="N36" s="1"/>
  <c r="M165" i="2" s="1"/>
  <c r="N104" i="15"/>
  <c r="N8"/>
  <c r="M336" i="2" s="1"/>
  <c r="L69" i="28"/>
  <c r="L34" s="1"/>
  <c r="K265" i="2" s="1"/>
  <c r="K90" i="38" s="1"/>
  <c r="K70" i="28"/>
  <c r="K35" s="1"/>
  <c r="J266" i="2" s="1"/>
  <c r="J91" i="38" s="1"/>
  <c r="K17" i="28"/>
  <c r="J248" i="2" s="1"/>
  <c r="J76" i="38" s="1"/>
  <c r="O26" i="22"/>
  <c r="N127" i="2" s="1"/>
  <c r="O119" i="22"/>
  <c r="O68" i="23" s="1"/>
  <c r="L60"/>
  <c r="M60" i="28"/>
  <c r="M25" s="1"/>
  <c r="L256" i="2" s="1"/>
  <c r="L81" i="38" s="1"/>
  <c r="M17" i="32"/>
  <c r="M6" s="1"/>
  <c r="L344" i="2" s="1"/>
  <c r="L98" i="38" s="1"/>
  <c r="N50" i="14"/>
  <c r="N6" s="1"/>
  <c r="M293" i="2" s="1"/>
  <c r="M18" i="32"/>
  <c r="M7" s="1"/>
  <c r="L345" i="2" s="1"/>
  <c r="L99" i="38" s="1"/>
  <c r="O36" i="14"/>
  <c r="O51" s="1"/>
  <c r="O7" s="1"/>
  <c r="N294" i="2" s="1"/>
  <c r="O27" i="23"/>
  <c r="N156" i="2" s="1"/>
  <c r="P100" i="22"/>
  <c r="P114" s="1"/>
  <c r="P25" s="1"/>
  <c r="P10" i="1"/>
  <c r="O40" i="13"/>
  <c r="O56" s="1"/>
  <c r="O10" s="1"/>
  <c r="N280" i="2" s="1"/>
  <c r="O12" i="23"/>
  <c r="N141" i="2" s="1"/>
  <c r="O41" i="13"/>
  <c r="O57" s="1"/>
  <c r="O11" s="1"/>
  <c r="N281" i="2" s="1"/>
  <c r="O13" i="23"/>
  <c r="N142" i="2" s="1"/>
  <c r="L93" i="26"/>
  <c r="L95"/>
  <c r="M50" i="28"/>
  <c r="M20" i="26"/>
  <c r="L207" i="2" s="1"/>
  <c r="O80"/>
  <c r="P19" i="21"/>
  <c r="O84" i="2" s="1"/>
  <c r="O95"/>
  <c r="P34" i="21"/>
  <c r="O99" i="2" s="1"/>
  <c r="N112"/>
  <c r="O14" i="22"/>
  <c r="N115" i="2" s="1"/>
  <c r="L14" i="28"/>
  <c r="L19" s="1"/>
  <c r="P18" i="1"/>
  <c r="O19" i="2" s="1"/>
  <c r="O18"/>
  <c r="O79"/>
  <c r="P18" i="21"/>
  <c r="O83" i="2" s="1"/>
  <c r="O40" i="14"/>
  <c r="O55" s="1"/>
  <c r="O11" s="1"/>
  <c r="N298" i="2" s="1"/>
  <c r="O31" i="23"/>
  <c r="N160" i="2" s="1"/>
  <c r="O38" i="14"/>
  <c r="O53" s="1"/>
  <c r="O9" s="1"/>
  <c r="N296" i="2" s="1"/>
  <c r="O29" i="23"/>
  <c r="N158" i="2" s="1"/>
  <c r="O39" i="14"/>
  <c r="O54" s="1"/>
  <c r="O10" s="1"/>
  <c r="N297" i="2" s="1"/>
  <c r="O30" i="23"/>
  <c r="N159" i="2" s="1"/>
  <c r="O78"/>
  <c r="P17" i="21"/>
  <c r="O82" i="2" s="1"/>
  <c r="O97"/>
  <c r="P36" i="21"/>
  <c r="O101" i="2" s="1"/>
  <c r="O48" i="28"/>
  <c r="O12" i="26"/>
  <c r="N199" i="2" s="1"/>
  <c r="L258"/>
  <c r="L83" i="38" s="1"/>
  <c r="N52" i="13"/>
  <c r="N6" s="1"/>
  <c r="M276" i="2" s="1"/>
  <c r="P28" i="1"/>
  <c r="O29" i="2" s="1"/>
  <c r="O36" i="38" s="1"/>
  <c r="O22" i="2"/>
  <c r="O42" i="13"/>
  <c r="O58" s="1"/>
  <c r="O12" s="1"/>
  <c r="N282" i="2" s="1"/>
  <c r="O14" i="23"/>
  <c r="N143" i="2" s="1"/>
  <c r="O38" i="13"/>
  <c r="O54" s="1"/>
  <c r="O8" s="1"/>
  <c r="N278" i="2" s="1"/>
  <c r="O10" i="23"/>
  <c r="N139" i="2" s="1"/>
  <c r="M70" i="29"/>
  <c r="M9" s="1"/>
  <c r="L312" i="2" s="1"/>
  <c r="M20" i="23"/>
  <c r="L149" i="2" s="1"/>
  <c r="M66" i="28"/>
  <c r="M40" i="26"/>
  <c r="L227" i="2" s="1"/>
  <c r="L69" i="26"/>
  <c r="L71"/>
  <c r="O96" i="2"/>
  <c r="P35" i="21"/>
  <c r="O100" i="2" s="1"/>
  <c r="O37" i="13"/>
  <c r="O53" s="1"/>
  <c r="O7" s="1"/>
  <c r="N277" i="2" s="1"/>
  <c r="O9" i="23"/>
  <c r="N138" i="2" s="1"/>
  <c r="O25" i="1"/>
  <c r="N26" i="2" s="1"/>
  <c r="N33" i="38" s="1"/>
  <c r="N12" i="2"/>
  <c r="P67" i="1"/>
  <c r="P12" s="1"/>
  <c r="K18" i="28"/>
  <c r="J249" i="2" s="1"/>
  <c r="J77" i="38" s="1"/>
  <c r="M44" i="28"/>
  <c r="M8" s="1"/>
  <c r="L239" i="2" s="1"/>
  <c r="L67" i="38" s="1"/>
  <c r="M10" i="28"/>
  <c r="O56" i="31"/>
  <c r="O67" s="1"/>
  <c r="O11" s="1"/>
  <c r="N327" i="2" s="1"/>
  <c r="O54" i="31"/>
  <c r="O65" s="1"/>
  <c r="O9" s="1"/>
  <c r="N325" i="2" s="1"/>
  <c r="O52" i="31"/>
  <c r="O63" s="1"/>
  <c r="O7" s="1"/>
  <c r="N323" i="2" s="1"/>
  <c r="O60" i="29"/>
  <c r="O72" s="1"/>
  <c r="O11" s="1"/>
  <c r="N314" i="2" s="1"/>
  <c r="O57" i="29"/>
  <c r="O69" s="1"/>
  <c r="O8" s="1"/>
  <c r="N311" i="2" s="1"/>
  <c r="O59" i="29"/>
  <c r="O71" s="1"/>
  <c r="O10" s="1"/>
  <c r="N313" i="2" s="1"/>
  <c r="O56" i="29"/>
  <c r="O68" s="1"/>
  <c r="O7" s="1"/>
  <c r="N310" i="2" s="1"/>
  <c r="O103" i="15"/>
  <c r="O77" i="22"/>
  <c r="O45" i="23" s="1"/>
  <c r="P71" i="22"/>
  <c r="P12" s="1"/>
  <c r="Q102" i="21"/>
  <c r="Q123" s="1"/>
  <c r="Q29" s="1"/>
  <c r="Q51" i="1"/>
  <c r="Q17" s="1"/>
  <c r="Q99" i="22"/>
  <c r="R49" i="1"/>
  <c r="Q55" i="22"/>
  <c r="Q72" s="1"/>
  <c r="Q13" s="1"/>
  <c r="Q56" i="21"/>
  <c r="Q76" s="1"/>
  <c r="Q12" s="1"/>
  <c r="K22" i="32"/>
  <c r="K11" s="1"/>
  <c r="J349" i="2" s="1"/>
  <c r="M20" i="32"/>
  <c r="M9" s="1"/>
  <c r="L347" i="2" s="1"/>
  <c r="L101" i="38" s="1"/>
  <c r="L19" i="32"/>
  <c r="L8" s="1"/>
  <c r="K346" i="2" s="1"/>
  <c r="K100" i="38" s="1"/>
  <c r="K104" s="1"/>
  <c r="P90" i="15"/>
  <c r="P102" s="1"/>
  <c r="N76" i="26"/>
  <c r="N35" i="14"/>
  <c r="N67" i="29"/>
  <c r="N6" s="1"/>
  <c r="M309" i="2" s="1"/>
  <c r="N64" i="31"/>
  <c r="N8" s="1"/>
  <c r="M324" i="2" s="1"/>
  <c r="N62" i="31"/>
  <c r="N6" s="1"/>
  <c r="M322" i="2" s="1"/>
  <c r="N51" i="26"/>
  <c r="N36" i="13"/>
  <c r="O64" i="28"/>
  <c r="O81" i="26"/>
  <c r="O34" s="1"/>
  <c r="N221" i="2" s="1"/>
  <c r="O77" i="26"/>
  <c r="O30" s="1"/>
  <c r="N217" i="2" s="1"/>
  <c r="O52" i="26"/>
  <c r="O9" s="1"/>
  <c r="N196" i="2" s="1"/>
  <c r="O80" i="26"/>
  <c r="O33" s="1"/>
  <c r="N220" i="2" s="1"/>
  <c r="M43" i="26"/>
  <c r="L230" i="2" s="1"/>
  <c r="M23" i="26"/>
  <c r="L210" i="2" s="1"/>
  <c r="O58" i="26"/>
  <c r="O15" s="1"/>
  <c r="N202" i="2" s="1"/>
  <c r="O82" i="26"/>
  <c r="O35" s="1"/>
  <c r="N222" i="2" s="1"/>
  <c r="O53" i="26"/>
  <c r="O10" s="1"/>
  <c r="N197" i="2" s="1"/>
  <c r="O56" i="26"/>
  <c r="O13" s="1"/>
  <c r="N200" i="2" s="1"/>
  <c r="O57" i="26"/>
  <c r="O14" s="1"/>
  <c r="N201" i="2" s="1"/>
  <c r="M81" i="23"/>
  <c r="M84" s="1"/>
  <c r="M59"/>
  <c r="M62" s="1"/>
  <c r="P48"/>
  <c r="P47"/>
  <c r="Q52" i="22"/>
  <c r="Q65" s="1"/>
  <c r="Q10" s="1"/>
  <c r="P111" i="2" s="1"/>
  <c r="Q96" i="22"/>
  <c r="P70" i="23"/>
  <c r="P107" i="22"/>
  <c r="P22" s="1"/>
  <c r="O123" i="2" s="1"/>
  <c r="P63" i="22"/>
  <c r="P8" s="1"/>
  <c r="O109" i="2" s="1"/>
  <c r="Q101" i="21"/>
  <c r="Q114" s="1"/>
  <c r="Q25" s="1"/>
  <c r="P90" i="2" s="1"/>
  <c r="Q55" i="21"/>
  <c r="Q68" s="1"/>
  <c r="Q8" s="1"/>
  <c r="P73" i="2" s="1"/>
  <c r="P86" i="21"/>
  <c r="P134"/>
  <c r="P133"/>
  <c r="P87"/>
  <c r="P85"/>
  <c r="P135"/>
  <c r="Q38" i="1"/>
  <c r="Q9" s="1"/>
  <c r="R37"/>
  <c r="Q66"/>
  <c r="G138" i="24" l="1"/>
  <c r="AD111"/>
  <c r="AD88" i="26" s="1"/>
  <c r="AD68" i="28"/>
  <c r="AD33" s="1"/>
  <c r="AC264" i="2" s="1"/>
  <c r="AC89" i="38" s="1"/>
  <c r="AD42" i="26"/>
  <c r="AC229" i="2" s="1"/>
  <c r="O29" i="28"/>
  <c r="N260" i="2" s="1"/>
  <c r="N85" i="38" s="1"/>
  <c r="M31" i="28"/>
  <c r="M63"/>
  <c r="M28" s="1"/>
  <c r="L259" i="2" s="1"/>
  <c r="L84" i="38" s="1"/>
  <c r="O12" i="28"/>
  <c r="N243" i="2" s="1"/>
  <c r="N71" i="38" s="1"/>
  <c r="M14" i="28"/>
  <c r="L245" i="2" s="1"/>
  <c r="L73" i="38" s="1"/>
  <c r="M47" i="28"/>
  <c r="M11" s="1"/>
  <c r="L242" i="2" s="1"/>
  <c r="L70" i="38" s="1"/>
  <c r="O26" i="23"/>
  <c r="N155" i="2" s="1"/>
  <c r="O78" i="23"/>
  <c r="O36" s="1"/>
  <c r="N165" i="2" s="1"/>
  <c r="O8" i="23"/>
  <c r="N137" i="2" s="1"/>
  <c r="O56" i="23"/>
  <c r="N9" i="15"/>
  <c r="M337" i="2" s="1"/>
  <c r="N21" i="32"/>
  <c r="N10" s="1"/>
  <c r="M348" i="2" s="1"/>
  <c r="M102" i="38" s="1"/>
  <c r="O104" i="15"/>
  <c r="O8"/>
  <c r="N336" i="2" s="1"/>
  <c r="P7" i="15"/>
  <c r="O335" i="2" s="1"/>
  <c r="N60" i="14"/>
  <c r="N16" s="1"/>
  <c r="M303" i="2" s="1"/>
  <c r="N63" i="13"/>
  <c r="N17" s="1"/>
  <c r="M287" i="2" s="1"/>
  <c r="P32" i="29"/>
  <c r="P58" s="1"/>
  <c r="P61" s="1"/>
  <c r="P73" s="1"/>
  <c r="P12" s="1"/>
  <c r="O315" i="2" s="1"/>
  <c r="O51" i="31"/>
  <c r="L70" i="28"/>
  <c r="L35" s="1"/>
  <c r="K266" i="2" s="1"/>
  <c r="K91" i="38" s="1"/>
  <c r="M74" i="29"/>
  <c r="M13" s="1"/>
  <c r="L316" i="2" s="1"/>
  <c r="P31" i="31"/>
  <c r="P53" s="1"/>
  <c r="P54" s="1"/>
  <c r="P65" s="1"/>
  <c r="P9" s="1"/>
  <c r="O325" i="2" s="1"/>
  <c r="P120" i="22"/>
  <c r="P69" i="23" s="1"/>
  <c r="P113" i="22"/>
  <c r="P24" s="1"/>
  <c r="P26" s="1"/>
  <c r="O127" i="2" s="1"/>
  <c r="O52" i="13"/>
  <c r="O6" s="1"/>
  <c r="N276" i="2" s="1"/>
  <c r="O50" i="14"/>
  <c r="O6" s="1"/>
  <c r="N293" i="2" s="1"/>
  <c r="O52" i="14"/>
  <c r="O8" s="1"/>
  <c r="N295" i="2" s="1"/>
  <c r="P19" i="15"/>
  <c r="P42" s="1"/>
  <c r="P56" s="1"/>
  <c r="P54" s="1"/>
  <c r="P101" s="1"/>
  <c r="P6" s="1"/>
  <c r="O334" i="2" s="1"/>
  <c r="N62" i="28"/>
  <c r="N27" s="1"/>
  <c r="N29" i="26"/>
  <c r="M216" i="2" s="1"/>
  <c r="Q16" i="22"/>
  <c r="P117" i="2" s="1"/>
  <c r="P114"/>
  <c r="P94"/>
  <c r="Q33" i="21"/>
  <c r="P98" i="2" s="1"/>
  <c r="L241"/>
  <c r="L69" i="38" s="1"/>
  <c r="O55" i="13"/>
  <c r="O9" s="1"/>
  <c r="N279" i="2" s="1"/>
  <c r="P37" i="14"/>
  <c r="P28" i="23"/>
  <c r="O157" i="2" s="1"/>
  <c r="P39" i="13"/>
  <c r="P11" i="23"/>
  <c r="O140" i="2" s="1"/>
  <c r="N46" i="28"/>
  <c r="N10" s="1"/>
  <c r="N8" i="26"/>
  <c r="M195" i="2" s="1"/>
  <c r="P77"/>
  <c r="Q16" i="21"/>
  <c r="P81" i="2" s="1"/>
  <c r="Q18" i="1"/>
  <c r="P19" i="2" s="1"/>
  <c r="P18"/>
  <c r="O13"/>
  <c r="P26" i="1"/>
  <c r="O27" i="2" s="1"/>
  <c r="O34" i="38" s="1"/>
  <c r="O126" i="2"/>
  <c r="P27" i="22"/>
  <c r="O128" i="2" s="1"/>
  <c r="K245"/>
  <c r="K73" i="38" s="1"/>
  <c r="K250" i="2"/>
  <c r="K78" i="38" s="1"/>
  <c r="P10" i="2"/>
  <c r="Q23" i="1"/>
  <c r="P24" i="2" s="1"/>
  <c r="P31" i="38" s="1"/>
  <c r="P38" i="13"/>
  <c r="P54" s="1"/>
  <c r="P8" s="1"/>
  <c r="O278" i="2" s="1"/>
  <c r="P10" i="23"/>
  <c r="O139" i="2" s="1"/>
  <c r="O113"/>
  <c r="P15" i="22"/>
  <c r="O116" i="2" s="1"/>
  <c r="L11" i="28"/>
  <c r="K242" i="2" s="1"/>
  <c r="K70" i="38" s="1"/>
  <c r="L53" i="28"/>
  <c r="O11" i="2"/>
  <c r="P24" i="1"/>
  <c r="O25" i="2" s="1"/>
  <c r="O32" i="38" s="1"/>
  <c r="P11" i="1"/>
  <c r="O64" i="31"/>
  <c r="O8" s="1"/>
  <c r="N324" i="2" s="1"/>
  <c r="O67" i="29"/>
  <c r="O6" s="1"/>
  <c r="N309" i="2" s="1"/>
  <c r="O55" i="29"/>
  <c r="P70" i="22"/>
  <c r="P11" s="1"/>
  <c r="P78"/>
  <c r="P46" i="23" s="1"/>
  <c r="R48" i="1"/>
  <c r="Q125" i="21"/>
  <c r="Q31" s="1"/>
  <c r="Q126"/>
  <c r="Q32" s="1"/>
  <c r="Q124"/>
  <c r="Q30" s="1"/>
  <c r="R36" i="1"/>
  <c r="Q101" i="22"/>
  <c r="Q50" i="1"/>
  <c r="Q10" s="1"/>
  <c r="Q57" i="22"/>
  <c r="Q79" i="21"/>
  <c r="Q15" s="1"/>
  <c r="Q78"/>
  <c r="Q14" s="1"/>
  <c r="Q77"/>
  <c r="Q13" s="1"/>
  <c r="L22" i="32"/>
  <c r="L11" s="1"/>
  <c r="K349" i="2" s="1"/>
  <c r="Q30" i="31"/>
  <c r="Q31" i="29"/>
  <c r="Q18" i="15"/>
  <c r="Q72" s="1"/>
  <c r="Q91" s="1"/>
  <c r="O62" i="31"/>
  <c r="O6" s="1"/>
  <c r="N322" i="2" s="1"/>
  <c r="O76" i="26"/>
  <c r="O35" i="14"/>
  <c r="N68" i="31"/>
  <c r="N12" s="1"/>
  <c r="M328" i="2" s="1"/>
  <c r="M60" i="23"/>
  <c r="O51" i="26"/>
  <c r="O36" i="13"/>
  <c r="P55" i="26"/>
  <c r="P12" s="1"/>
  <c r="O199" i="2" s="1"/>
  <c r="P79" i="26"/>
  <c r="P32" s="1"/>
  <c r="O219" i="2" s="1"/>
  <c r="M92" i="26"/>
  <c r="N63"/>
  <c r="N66" s="1"/>
  <c r="P53"/>
  <c r="P10" s="1"/>
  <c r="O197" i="2" s="1"/>
  <c r="N87" i="26"/>
  <c r="N90" s="1"/>
  <c r="M68"/>
  <c r="M82" i="23"/>
  <c r="N57"/>
  <c r="N20" s="1"/>
  <c r="M149" i="2" s="1"/>
  <c r="N79" i="23"/>
  <c r="N37" s="1"/>
  <c r="M166" i="2" s="1"/>
  <c r="O19" i="23"/>
  <c r="N148" i="2" s="1"/>
  <c r="Q53" i="22"/>
  <c r="Q64" s="1"/>
  <c r="Q9" s="1"/>
  <c r="P110" i="2" s="1"/>
  <c r="Q97" i="22"/>
  <c r="Q108" s="1"/>
  <c r="Q23" s="1"/>
  <c r="P124" i="2" s="1"/>
  <c r="P73" i="23"/>
  <c r="P72"/>
  <c r="P50"/>
  <c r="P51"/>
  <c r="P49"/>
  <c r="P71"/>
  <c r="Q79" i="22"/>
  <c r="Q117" i="21"/>
  <c r="Q28" s="1"/>
  <c r="P93" i="2" s="1"/>
  <c r="Q116" i="21"/>
  <c r="Q27" s="1"/>
  <c r="P92" i="2" s="1"/>
  <c r="Q115" i="21"/>
  <c r="Q26" s="1"/>
  <c r="P91" i="2" s="1"/>
  <c r="Q132" i="21"/>
  <c r="Q70"/>
  <c r="Q10" s="1"/>
  <c r="P75" i="2" s="1"/>
  <c r="Q69" i="21"/>
  <c r="Q9" s="1"/>
  <c r="P74" i="2" s="1"/>
  <c r="Q71" i="21"/>
  <c r="Q11" s="1"/>
  <c r="P76" i="2" s="1"/>
  <c r="Q84" i="21"/>
  <c r="Q68" i="1"/>
  <c r="Q21" s="1"/>
  <c r="M19" i="28" l="1"/>
  <c r="L250" i="2" s="1"/>
  <c r="L78" i="38" s="1"/>
  <c r="L262" i="2"/>
  <c r="L87" i="38" s="1"/>
  <c r="M36" i="28"/>
  <c r="L267" i="2" s="1"/>
  <c r="L92" i="38" s="1"/>
  <c r="AD41" i="26"/>
  <c r="AC228" i="2" s="1"/>
  <c r="AD67" i="28"/>
  <c r="AD32" s="1"/>
  <c r="AC263" i="2" s="1"/>
  <c r="AC88" i="38" s="1"/>
  <c r="O29" i="26"/>
  <c r="N216" i="2" s="1"/>
  <c r="M19" i="32"/>
  <c r="M8" s="1"/>
  <c r="L346" i="2" s="1"/>
  <c r="L100" i="38" s="1"/>
  <c r="L104" s="1"/>
  <c r="O21" i="32"/>
  <c r="O10" s="1"/>
  <c r="N348" i="2" s="1"/>
  <c r="N102" i="38" s="1"/>
  <c r="O9" i="15"/>
  <c r="N337" i="2" s="1"/>
  <c r="P59" i="29"/>
  <c r="P71" s="1"/>
  <c r="P10" s="1"/>
  <c r="O313" i="2" s="1"/>
  <c r="P60" i="29"/>
  <c r="P72" s="1"/>
  <c r="P11" s="1"/>
  <c r="O314" i="2" s="1"/>
  <c r="P56" i="29"/>
  <c r="P68" s="1"/>
  <c r="P7" s="1"/>
  <c r="O310" i="2" s="1"/>
  <c r="P57" i="29"/>
  <c r="P69" s="1"/>
  <c r="P8" s="1"/>
  <c r="O311" i="2" s="1"/>
  <c r="P52" i="31"/>
  <c r="P63" s="1"/>
  <c r="P7" s="1"/>
  <c r="O323" i="2" s="1"/>
  <c r="N18" i="32"/>
  <c r="N7" s="1"/>
  <c r="M345" i="2" s="1"/>
  <c r="M99" i="38" s="1"/>
  <c r="P103" i="15"/>
  <c r="N17" i="32"/>
  <c r="N6" s="1"/>
  <c r="M344" i="2" s="1"/>
  <c r="M98" i="38" s="1"/>
  <c r="M69" i="28"/>
  <c r="M34" s="1"/>
  <c r="L265" i="2" s="1"/>
  <c r="L90" i="38" s="1"/>
  <c r="N44" i="28"/>
  <c r="N8" s="1"/>
  <c r="M239" i="2" s="1"/>
  <c r="M67" i="38" s="1"/>
  <c r="O125" i="2"/>
  <c r="P119" i="22"/>
  <c r="P68" i="23" s="1"/>
  <c r="P78" s="1"/>
  <c r="O60" i="14"/>
  <c r="O16" s="1"/>
  <c r="N303" i="2" s="1"/>
  <c r="P55" i="31"/>
  <c r="P66" s="1"/>
  <c r="P10" s="1"/>
  <c r="O326" i="2" s="1"/>
  <c r="P56" i="31"/>
  <c r="P67" s="1"/>
  <c r="P11" s="1"/>
  <c r="O327" i="2" s="1"/>
  <c r="M53" i="28"/>
  <c r="M17" s="1"/>
  <c r="L248" i="2" s="1"/>
  <c r="L76" i="38" s="1"/>
  <c r="P79" i="2"/>
  <c r="Q18" i="21"/>
  <c r="P83" i="2" s="1"/>
  <c r="P22"/>
  <c r="Q28" i="1"/>
  <c r="P29" i="2" s="1"/>
  <c r="P36" i="38" s="1"/>
  <c r="M93" i="26"/>
  <c r="M95"/>
  <c r="P95" i="2"/>
  <c r="Q34" i="21"/>
  <c r="P99" i="2" s="1"/>
  <c r="P36" i="14"/>
  <c r="P51" s="1"/>
  <c r="P7" s="1"/>
  <c r="O294" i="2" s="1"/>
  <c r="P27" i="23"/>
  <c r="O156" i="2" s="1"/>
  <c r="L17" i="28"/>
  <c r="K248" i="2" s="1"/>
  <c r="K76" i="38" s="1"/>
  <c r="L54" i="28"/>
  <c r="L18" s="1"/>
  <c r="K249" i="2" s="1"/>
  <c r="K77" i="38" s="1"/>
  <c r="P38" i="14"/>
  <c r="P53" s="1"/>
  <c r="P9" s="1"/>
  <c r="O296" i="2" s="1"/>
  <c r="P29" i="23"/>
  <c r="O158" i="2" s="1"/>
  <c r="P96"/>
  <c r="Q35" i="21"/>
  <c r="P100" i="2" s="1"/>
  <c r="P14" i="22"/>
  <c r="O115" i="2" s="1"/>
  <c r="O112"/>
  <c r="M258"/>
  <c r="M83" i="38" s="1"/>
  <c r="P41" i="13"/>
  <c r="P57" s="1"/>
  <c r="P11" s="1"/>
  <c r="O281" i="2" s="1"/>
  <c r="P13" i="23"/>
  <c r="O142" i="2" s="1"/>
  <c r="P42" i="13"/>
  <c r="P58" s="1"/>
  <c r="P12" s="1"/>
  <c r="O282" i="2" s="1"/>
  <c r="P14" i="23"/>
  <c r="O143" i="2" s="1"/>
  <c r="M69" i="26"/>
  <c r="M71"/>
  <c r="P40" i="13"/>
  <c r="P56" s="1"/>
  <c r="P10" s="1"/>
  <c r="O280" i="2" s="1"/>
  <c r="P12" i="23"/>
  <c r="O141" i="2" s="1"/>
  <c r="P40" i="14"/>
  <c r="P55" s="1"/>
  <c r="P11" s="1"/>
  <c r="O298" i="2" s="1"/>
  <c r="P31" i="23"/>
  <c r="O160" i="2" s="1"/>
  <c r="N50" i="28"/>
  <c r="N20" i="26"/>
  <c r="M207" i="2" s="1"/>
  <c r="P80"/>
  <c r="Q19" i="21"/>
  <c r="P84" i="2" s="1"/>
  <c r="N60" i="28"/>
  <c r="N25" s="1"/>
  <c r="M256" i="2" s="1"/>
  <c r="M81" i="38" s="1"/>
  <c r="O63" i="13"/>
  <c r="O17" s="1"/>
  <c r="N287" i="2" s="1"/>
  <c r="P39" i="14"/>
  <c r="P54" s="1"/>
  <c r="P10" s="1"/>
  <c r="O297" i="2" s="1"/>
  <c r="P30" i="23"/>
  <c r="O159" i="2" s="1"/>
  <c r="N66" i="28"/>
  <c r="N40" i="26"/>
  <c r="M227" i="2" s="1"/>
  <c r="O46" i="28"/>
  <c r="O10" s="1"/>
  <c r="O8" i="26"/>
  <c r="N195" i="2" s="1"/>
  <c r="P78"/>
  <c r="Q17" i="21"/>
  <c r="P82" i="2" s="1"/>
  <c r="Q11" i="1"/>
  <c r="P11" i="2"/>
  <c r="Q24" i="1"/>
  <c r="P25" i="2" s="1"/>
  <c r="P32" i="38" s="1"/>
  <c r="Q36" i="21"/>
  <c r="P101" i="2" s="1"/>
  <c r="P97"/>
  <c r="P37" i="13"/>
  <c r="P53" s="1"/>
  <c r="P7" s="1"/>
  <c r="O277" i="2" s="1"/>
  <c r="P9" i="23"/>
  <c r="O138" i="2" s="1"/>
  <c r="O12"/>
  <c r="P25" i="1"/>
  <c r="O26" i="2" s="1"/>
  <c r="O33" i="38" s="1"/>
  <c r="M241" i="2"/>
  <c r="M69" i="38" s="1"/>
  <c r="P77" i="22"/>
  <c r="P77" i="26"/>
  <c r="P30" s="1"/>
  <c r="O217" i="2" s="1"/>
  <c r="Q56" i="22"/>
  <c r="Q71" s="1"/>
  <c r="Q100"/>
  <c r="Q114" s="1"/>
  <c r="Q25" s="1"/>
  <c r="R51" i="1"/>
  <c r="R17" s="1"/>
  <c r="R99" i="22"/>
  <c r="R102" i="21"/>
  <c r="R123" s="1"/>
  <c r="R29" s="1"/>
  <c r="R55" i="22"/>
  <c r="R72" s="1"/>
  <c r="R13" s="1"/>
  <c r="R56" i="21"/>
  <c r="R76" s="1"/>
  <c r="R12" s="1"/>
  <c r="S49" i="1"/>
  <c r="Q67"/>
  <c r="O68" i="31"/>
  <c r="N20" i="32"/>
  <c r="N9" s="1"/>
  <c r="M347" i="2" s="1"/>
  <c r="M101" i="38" s="1"/>
  <c r="Q90" i="15"/>
  <c r="Q102" s="1"/>
  <c r="O62" i="28"/>
  <c r="N70" i="29"/>
  <c r="N9" s="1"/>
  <c r="M312" i="2" s="1"/>
  <c r="P64" i="28"/>
  <c r="P48"/>
  <c r="P56" i="26"/>
  <c r="P13" s="1"/>
  <c r="O200" i="2" s="1"/>
  <c r="P81" i="26"/>
  <c r="P34" s="1"/>
  <c r="O221" i="2" s="1"/>
  <c r="N43" i="26"/>
  <c r="M230" i="2" s="1"/>
  <c r="P80" i="26"/>
  <c r="P33" s="1"/>
  <c r="O220" i="2" s="1"/>
  <c r="P52" i="26"/>
  <c r="P9" s="1"/>
  <c r="O196" i="2" s="1"/>
  <c r="O87" i="26"/>
  <c r="O90" s="1"/>
  <c r="P58"/>
  <c r="P15" s="1"/>
  <c r="O202" i="2" s="1"/>
  <c r="P57" i="26"/>
  <c r="P14" s="1"/>
  <c r="O201" i="2" s="1"/>
  <c r="P82" i="26"/>
  <c r="P35" s="1"/>
  <c r="O222" i="2" s="1"/>
  <c r="O63" i="26"/>
  <c r="O66" s="1"/>
  <c r="N23"/>
  <c r="M210" i="2" s="1"/>
  <c r="N81" i="23"/>
  <c r="N84" s="1"/>
  <c r="N59"/>
  <c r="N62" s="1"/>
  <c r="O79"/>
  <c r="O37" s="1"/>
  <c r="N166" i="2" s="1"/>
  <c r="O57" i="23"/>
  <c r="O20" s="1"/>
  <c r="N149" i="2" s="1"/>
  <c r="Q107" i="22"/>
  <c r="Q22" s="1"/>
  <c r="P123" i="2" s="1"/>
  <c r="Q47" i="23"/>
  <c r="Q70"/>
  <c r="R52" i="22"/>
  <c r="R65" s="1"/>
  <c r="R10" s="1"/>
  <c r="Q111" i="2" s="1"/>
  <c r="R96" i="22"/>
  <c r="Q48" i="23"/>
  <c r="Q63" i="22"/>
  <c r="Q8" s="1"/>
  <c r="P109" i="2" s="1"/>
  <c r="Q86" i="21"/>
  <c r="Q133"/>
  <c r="Q85"/>
  <c r="Q87"/>
  <c r="Q135"/>
  <c r="R101"/>
  <c r="R114" s="1"/>
  <c r="R25" s="1"/>
  <c r="Q90" i="2" s="1"/>
  <c r="R55" i="21"/>
  <c r="R68" s="1"/>
  <c r="R8" s="1"/>
  <c r="Q73" i="2" s="1"/>
  <c r="Q134" i="21"/>
  <c r="R38" i="1"/>
  <c r="R9" s="1"/>
  <c r="S37"/>
  <c r="R66"/>
  <c r="P29" i="28" l="1"/>
  <c r="O260" i="2" s="1"/>
  <c r="O85" i="38" s="1"/>
  <c r="N31" i="28"/>
  <c r="N63"/>
  <c r="P12"/>
  <c r="O243" i="2" s="1"/>
  <c r="O71" i="38" s="1"/>
  <c r="N14" i="28"/>
  <c r="N47"/>
  <c r="N11" s="1"/>
  <c r="M242" i="2" s="1"/>
  <c r="M70" i="38" s="1"/>
  <c r="M22" i="32"/>
  <c r="M11" s="1"/>
  <c r="L349" i="2" s="1"/>
  <c r="P8" i="15"/>
  <c r="O336" i="2" s="1"/>
  <c r="P104" i="15"/>
  <c r="P51" i="31"/>
  <c r="O18" i="32"/>
  <c r="O7" s="1"/>
  <c r="N345" i="2" s="1"/>
  <c r="N99" i="38" s="1"/>
  <c r="P62" i="31"/>
  <c r="P6" s="1"/>
  <c r="O322" i="2" s="1"/>
  <c r="P67" i="29"/>
  <c r="P6" s="1"/>
  <c r="O309" i="2" s="1"/>
  <c r="P55" i="29"/>
  <c r="Q7" i="15"/>
  <c r="P335" i="2" s="1"/>
  <c r="M70" i="28"/>
  <c r="M35" s="1"/>
  <c r="L266" i="2" s="1"/>
  <c r="L91" i="38" s="1"/>
  <c r="P50" i="14"/>
  <c r="P6" s="1"/>
  <c r="O293" i="2" s="1"/>
  <c r="O17" i="32"/>
  <c r="O6" s="1"/>
  <c r="N344" i="2" s="1"/>
  <c r="N98" i="38" s="1"/>
  <c r="P64" i="31"/>
  <c r="P8" s="1"/>
  <c r="O324" i="2" s="1"/>
  <c r="O44" i="28"/>
  <c r="O8" s="1"/>
  <c r="N239" i="2" s="1"/>
  <c r="N67" i="38" s="1"/>
  <c r="M54" i="28"/>
  <c r="M18" s="1"/>
  <c r="L249" i="2" s="1"/>
  <c r="L77" i="38" s="1"/>
  <c r="P52" i="13"/>
  <c r="P6" s="1"/>
  <c r="O276" i="2" s="1"/>
  <c r="N28" i="28"/>
  <c r="M259" i="2" s="1"/>
  <c r="M84" i="38" s="1"/>
  <c r="Q27" i="22"/>
  <c r="P128" i="2" s="1"/>
  <c r="P126"/>
  <c r="Q37" i="14"/>
  <c r="Q28" i="23"/>
  <c r="P157" i="2" s="1"/>
  <c r="P55" i="13"/>
  <c r="P9" s="1"/>
  <c r="O279" i="2" s="1"/>
  <c r="Q114"/>
  <c r="R16" i="22"/>
  <c r="Q117" i="2" s="1"/>
  <c r="Q10"/>
  <c r="R23" i="1"/>
  <c r="Q24" i="2" s="1"/>
  <c r="Q31" i="38" s="1"/>
  <c r="Q32" i="29"/>
  <c r="Q58" s="1"/>
  <c r="Q60" s="1"/>
  <c r="Q72" s="1"/>
  <c r="Q11" s="1"/>
  <c r="P314" i="2" s="1"/>
  <c r="Q12" i="1"/>
  <c r="Q94" i="2"/>
  <c r="R33" i="21"/>
  <c r="Q98" i="2" s="1"/>
  <c r="Q78" i="22"/>
  <c r="Q46" i="23" s="1"/>
  <c r="Q12" i="22"/>
  <c r="P12" i="2"/>
  <c r="Q25" i="1"/>
  <c r="P26" i="2" s="1"/>
  <c r="P33" i="38" s="1"/>
  <c r="N241" i="2"/>
  <c r="N69" i="38" s="1"/>
  <c r="O20" i="32"/>
  <c r="O9" s="1"/>
  <c r="N347" i="2" s="1"/>
  <c r="N101" i="38" s="1"/>
  <c r="O12" i="31"/>
  <c r="N328" i="2" s="1"/>
  <c r="Q39" i="13"/>
  <c r="Q11" i="23"/>
  <c r="P140" i="2" s="1"/>
  <c r="Q38" i="13"/>
  <c r="Q54" s="1"/>
  <c r="Q8" s="1"/>
  <c r="P278" i="2" s="1"/>
  <c r="Q10" i="23"/>
  <c r="P139" i="2" s="1"/>
  <c r="P35" i="14"/>
  <c r="P26" i="23"/>
  <c r="O155" i="2" s="1"/>
  <c r="O50" i="28"/>
  <c r="O20" i="26"/>
  <c r="N207" i="2" s="1"/>
  <c r="O66" i="28"/>
  <c r="O40" i="26"/>
  <c r="N227" i="2" s="1"/>
  <c r="Q77"/>
  <c r="R16" i="21"/>
  <c r="Q81" i="2" s="1"/>
  <c r="Q18"/>
  <c r="R18" i="1"/>
  <c r="Q19" i="2" s="1"/>
  <c r="P52" i="14"/>
  <c r="P8" s="1"/>
  <c r="O295" i="2" s="1"/>
  <c r="O60" i="28"/>
  <c r="O25" s="1"/>
  <c r="N256" i="2" s="1"/>
  <c r="N81" i="38" s="1"/>
  <c r="O27" i="28"/>
  <c r="P45" i="23"/>
  <c r="P56" s="1"/>
  <c r="Q113" i="22"/>
  <c r="Q24" s="1"/>
  <c r="R125" i="21"/>
  <c r="R31" s="1"/>
  <c r="R124"/>
  <c r="R30" s="1"/>
  <c r="R126"/>
  <c r="R32" s="1"/>
  <c r="S36" i="1"/>
  <c r="R78" i="21"/>
  <c r="R14" s="1"/>
  <c r="R77"/>
  <c r="R13" s="1"/>
  <c r="R79"/>
  <c r="R15" s="1"/>
  <c r="R101" i="22"/>
  <c r="R57"/>
  <c r="R50" i="1"/>
  <c r="R10" s="1"/>
  <c r="Q70" i="22"/>
  <c r="Q19" i="15"/>
  <c r="Q42" s="1"/>
  <c r="Q56" s="1"/>
  <c r="Q54" s="1"/>
  <c r="Q101" s="1"/>
  <c r="Q6" s="1"/>
  <c r="P334" i="2" s="1"/>
  <c r="Q31" i="31"/>
  <c r="Q52" s="1"/>
  <c r="Q63" s="1"/>
  <c r="Q7" s="1"/>
  <c r="P323" i="2" s="1"/>
  <c r="S48" i="1"/>
  <c r="Q120" i="22"/>
  <c r="R18" i="15"/>
  <c r="R72" s="1"/>
  <c r="R91" s="1"/>
  <c r="R31" i="29"/>
  <c r="R30" i="31"/>
  <c r="N74" i="29"/>
  <c r="N13" s="1"/>
  <c r="M316" i="2" s="1"/>
  <c r="O70" i="29"/>
  <c r="O9" s="1"/>
  <c r="N312" i="2" s="1"/>
  <c r="N92" i="26"/>
  <c r="P76"/>
  <c r="Q55"/>
  <c r="Q12" s="1"/>
  <c r="P199" i="2" s="1"/>
  <c r="N68" i="26"/>
  <c r="Q79"/>
  <c r="Q32" s="1"/>
  <c r="P219" i="2" s="1"/>
  <c r="Q53" i="26"/>
  <c r="Q10" s="1"/>
  <c r="P197" i="2" s="1"/>
  <c r="O23" i="26"/>
  <c r="N210" i="2" s="1"/>
  <c r="O43" i="26"/>
  <c r="N230" i="2" s="1"/>
  <c r="O81" i="23"/>
  <c r="O84" s="1"/>
  <c r="N82"/>
  <c r="O59"/>
  <c r="O62" s="1"/>
  <c r="N60"/>
  <c r="P36"/>
  <c r="O165" i="2" s="1"/>
  <c r="Q51" i="23"/>
  <c r="Q71"/>
  <c r="Q73"/>
  <c r="R53" i="22"/>
  <c r="R64" s="1"/>
  <c r="R9" s="1"/>
  <c r="Q110" i="2" s="1"/>
  <c r="R97" i="22"/>
  <c r="R108" s="1"/>
  <c r="R23" s="1"/>
  <c r="Q124" i="2" s="1"/>
  <c r="Q72" i="23"/>
  <c r="Q49"/>
  <c r="Q50"/>
  <c r="R79" i="22"/>
  <c r="R115" i="21"/>
  <c r="R26" s="1"/>
  <c r="Q91" i="2" s="1"/>
  <c r="R116" i="21"/>
  <c r="R27" s="1"/>
  <c r="Q92" i="2" s="1"/>
  <c r="R117" i="21"/>
  <c r="R28" s="1"/>
  <c r="Q93" i="2" s="1"/>
  <c r="R132" i="21"/>
  <c r="R71"/>
  <c r="R11" s="1"/>
  <c r="Q76" i="2" s="1"/>
  <c r="R69" i="21"/>
  <c r="R9" s="1"/>
  <c r="Q74" i="2" s="1"/>
  <c r="R70" i="21"/>
  <c r="R10" s="1"/>
  <c r="Q75" i="2" s="1"/>
  <c r="R84" i="21"/>
  <c r="R68" i="1"/>
  <c r="R21" s="1"/>
  <c r="M245" i="2" l="1"/>
  <c r="M73" i="38" s="1"/>
  <c r="N19" i="28"/>
  <c r="M250" i="2" s="1"/>
  <c r="M78" i="38" s="1"/>
  <c r="M262" i="2"/>
  <c r="M87" i="38" s="1"/>
  <c r="N36" i="28"/>
  <c r="M267" i="2" s="1"/>
  <c r="M92" i="38" s="1"/>
  <c r="O31" i="28"/>
  <c r="N262" i="2" s="1"/>
  <c r="N87" i="38" s="1"/>
  <c r="O63" i="28"/>
  <c r="O28" s="1"/>
  <c r="N259" i="2" s="1"/>
  <c r="N84" i="38" s="1"/>
  <c r="O14" i="28"/>
  <c r="O47"/>
  <c r="O11" s="1"/>
  <c r="N242" i="2" s="1"/>
  <c r="N70" i="38" s="1"/>
  <c r="P29" i="26"/>
  <c r="O216" i="2" s="1"/>
  <c r="Q61" i="29"/>
  <c r="Q73" s="1"/>
  <c r="Q12" s="1"/>
  <c r="P315" i="2" s="1"/>
  <c r="P21" i="32"/>
  <c r="P10" s="1"/>
  <c r="O348" i="2" s="1"/>
  <c r="O102" i="38" s="1"/>
  <c r="P9" i="15"/>
  <c r="O337" i="2" s="1"/>
  <c r="N53" i="28"/>
  <c r="N54" s="1"/>
  <c r="Q56" i="29"/>
  <c r="Q68" s="1"/>
  <c r="Q7" s="1"/>
  <c r="P310" i="2" s="1"/>
  <c r="Q59" i="29"/>
  <c r="Q71" s="1"/>
  <c r="Q10" s="1"/>
  <c r="P313" i="2" s="1"/>
  <c r="P68" i="31"/>
  <c r="P12" s="1"/>
  <c r="O328" i="2" s="1"/>
  <c r="P60" i="14"/>
  <c r="P16" s="1"/>
  <c r="O303" i="2" s="1"/>
  <c r="Q57" i="29"/>
  <c r="Q69" s="1"/>
  <c r="Q8" s="1"/>
  <c r="P311" i="2" s="1"/>
  <c r="P63" i="13"/>
  <c r="P17" s="1"/>
  <c r="O287" i="2" s="1"/>
  <c r="N69" i="28"/>
  <c r="N70" s="1"/>
  <c r="Q40" i="14"/>
  <c r="Q55" s="1"/>
  <c r="Q11" s="1"/>
  <c r="P298" i="2" s="1"/>
  <c r="Q31" i="23"/>
  <c r="P160" i="2" s="1"/>
  <c r="Q22"/>
  <c r="R28" i="1"/>
  <c r="Q29" i="2" s="1"/>
  <c r="Q36" i="38" s="1"/>
  <c r="Q39" i="14"/>
  <c r="Q54" s="1"/>
  <c r="Q10" s="1"/>
  <c r="P297" i="2" s="1"/>
  <c r="Q30" i="23"/>
  <c r="P159" i="2" s="1"/>
  <c r="Q37" i="13"/>
  <c r="Q53" s="1"/>
  <c r="Q7" s="1"/>
  <c r="P277" i="2" s="1"/>
  <c r="Q9" i="23"/>
  <c r="P138" i="2" s="1"/>
  <c r="N69" i="26"/>
  <c r="N71"/>
  <c r="P125" i="2"/>
  <c r="Q26" i="22"/>
  <c r="P127" i="2" s="1"/>
  <c r="Q40" i="13"/>
  <c r="Q56" s="1"/>
  <c r="Q10" s="1"/>
  <c r="P280" i="2" s="1"/>
  <c r="Q12" i="23"/>
  <c r="P141" i="2" s="1"/>
  <c r="N93" i="26"/>
  <c r="N95"/>
  <c r="Q79" i="2"/>
  <c r="R18" i="21"/>
  <c r="Q83" i="2" s="1"/>
  <c r="R11" i="1"/>
  <c r="Q11" i="2"/>
  <c r="R24" i="1"/>
  <c r="Q25" i="2" s="1"/>
  <c r="Q32" i="38" s="1"/>
  <c r="Q78" i="2"/>
  <c r="R17" i="21"/>
  <c r="Q82" i="2" s="1"/>
  <c r="Q95"/>
  <c r="R34" i="21"/>
  <c r="Q99" i="2" s="1"/>
  <c r="N258"/>
  <c r="N83" i="38" s="1"/>
  <c r="Q96" i="2"/>
  <c r="R35" i="21"/>
  <c r="Q100" i="2" s="1"/>
  <c r="Q41" i="13"/>
  <c r="Q57" s="1"/>
  <c r="Q11" s="1"/>
  <c r="P281" i="2" s="1"/>
  <c r="Q13" i="23"/>
  <c r="P142" i="2" s="1"/>
  <c r="Q42" i="13"/>
  <c r="Q58" s="1"/>
  <c r="Q12" s="1"/>
  <c r="P282" i="2" s="1"/>
  <c r="Q14" i="23"/>
  <c r="P143" i="2" s="1"/>
  <c r="Q38" i="14"/>
  <c r="Q53" s="1"/>
  <c r="Q9" s="1"/>
  <c r="P296" i="2" s="1"/>
  <c r="Q29" i="23"/>
  <c r="P158" i="2" s="1"/>
  <c r="Q77" i="22"/>
  <c r="Q45" i="23" s="1"/>
  <c r="Q11" i="22"/>
  <c r="Q80" i="2"/>
  <c r="R19" i="21"/>
  <c r="Q84" i="2" s="1"/>
  <c r="Q97"/>
  <c r="R36" i="21"/>
  <c r="Q101" i="2" s="1"/>
  <c r="P19" i="23"/>
  <c r="O148" i="2" s="1"/>
  <c r="P8" i="23"/>
  <c r="O137" i="2" s="1"/>
  <c r="P113"/>
  <c r="Q15" i="22"/>
  <c r="P116" i="2" s="1"/>
  <c r="Q26" i="1"/>
  <c r="P27" i="2" s="1"/>
  <c r="P34" i="38" s="1"/>
  <c r="P13" i="2"/>
  <c r="Q119" i="22"/>
  <c r="Q68" i="23" s="1"/>
  <c r="Q51" i="31"/>
  <c r="P51" i="26"/>
  <c r="P36" i="13"/>
  <c r="Q103" i="15"/>
  <c r="R56" i="22"/>
  <c r="R71" s="1"/>
  <c r="R100"/>
  <c r="R114" s="1"/>
  <c r="R25" s="1"/>
  <c r="S102" i="21"/>
  <c r="S123" s="1"/>
  <c r="S29" s="1"/>
  <c r="S99" i="22"/>
  <c r="S55"/>
  <c r="S72" s="1"/>
  <c r="S13" s="1"/>
  <c r="S51" i="1"/>
  <c r="S17" s="1"/>
  <c r="T49"/>
  <c r="S56" i="21"/>
  <c r="S76" s="1"/>
  <c r="S12" s="1"/>
  <c r="Q69" i="23"/>
  <c r="Q27" s="1"/>
  <c r="P156" i="2" s="1"/>
  <c r="R67" i="1"/>
  <c r="R12" s="1"/>
  <c r="Q53" i="31"/>
  <c r="Q56" s="1"/>
  <c r="Q67" s="1"/>
  <c r="Q11" s="1"/>
  <c r="P327" i="2" s="1"/>
  <c r="N19" i="32"/>
  <c r="N8" s="1"/>
  <c r="M346" i="2" s="1"/>
  <c r="M100" i="38" s="1"/>
  <c r="M104" s="1"/>
  <c r="R90" i="15"/>
  <c r="R102" s="1"/>
  <c r="O74" i="29"/>
  <c r="O13" s="1"/>
  <c r="N316" i="2" s="1"/>
  <c r="Q62" i="31"/>
  <c r="Q6" s="1"/>
  <c r="P322" i="2" s="1"/>
  <c r="O60" i="23"/>
  <c r="Q64" i="28"/>
  <c r="Q48"/>
  <c r="P62"/>
  <c r="P27" s="1"/>
  <c r="Q57" i="26"/>
  <c r="Q14" s="1"/>
  <c r="P201" i="2" s="1"/>
  <c r="Q56" i="26"/>
  <c r="Q13" s="1"/>
  <c r="P200" i="2" s="1"/>
  <c r="Q80" i="26"/>
  <c r="Q33" s="1"/>
  <c r="P220" i="2" s="1"/>
  <c r="Q81" i="26"/>
  <c r="Q34" s="1"/>
  <c r="P221" i="2" s="1"/>
  <c r="Q58" i="26"/>
  <c r="Q15" s="1"/>
  <c r="P202" i="2" s="1"/>
  <c r="O92" i="26"/>
  <c r="Q52"/>
  <c r="Q9" s="1"/>
  <c r="P196" i="2" s="1"/>
  <c r="P87" i="26"/>
  <c r="P40" s="1"/>
  <c r="O227" i="2" s="1"/>
  <c r="Q82" i="26"/>
  <c r="Q35" s="1"/>
  <c r="P222" i="2" s="1"/>
  <c r="O68" i="26"/>
  <c r="O82" i="23"/>
  <c r="P79"/>
  <c r="P37" s="1"/>
  <c r="O166" i="2" s="1"/>
  <c r="R70" i="23"/>
  <c r="R48"/>
  <c r="R107" i="22"/>
  <c r="R22" s="1"/>
  <c r="Q123" i="2" s="1"/>
  <c r="R47" i="23"/>
  <c r="S52" i="22"/>
  <c r="S65" s="1"/>
  <c r="S10" s="1"/>
  <c r="R111" i="2" s="1"/>
  <c r="S96" i="22"/>
  <c r="R63"/>
  <c r="R8" s="1"/>
  <c r="Q109" i="2" s="1"/>
  <c r="R87" i="21"/>
  <c r="R85"/>
  <c r="R135"/>
  <c r="S55"/>
  <c r="S68" s="1"/>
  <c r="S8" s="1"/>
  <c r="R73" i="2" s="1"/>
  <c r="S101" i="21"/>
  <c r="S114" s="1"/>
  <c r="S25" s="1"/>
  <c r="R90" i="2" s="1"/>
  <c r="R86" i="21"/>
  <c r="R133"/>
  <c r="R134"/>
  <c r="S38" i="1"/>
  <c r="S9" s="1"/>
  <c r="T37"/>
  <c r="S66"/>
  <c r="O36" i="28" l="1"/>
  <c r="N267" i="2" s="1"/>
  <c r="N92" i="38" s="1"/>
  <c r="N245" i="2"/>
  <c r="N73" i="38" s="1"/>
  <c r="O19" i="28"/>
  <c r="N250" i="2" s="1"/>
  <c r="N78" i="38" s="1"/>
  <c r="Q29" i="28"/>
  <c r="P260" i="2" s="1"/>
  <c r="P85" i="38" s="1"/>
  <c r="Q12" i="28"/>
  <c r="P243" i="2" s="1"/>
  <c r="P71" i="38" s="1"/>
  <c r="P90" i="26"/>
  <c r="P43" s="1"/>
  <c r="O230" i="2" s="1"/>
  <c r="Q8" i="23"/>
  <c r="P137" i="2" s="1"/>
  <c r="Q56" i="23"/>
  <c r="Q19" s="1"/>
  <c r="P148" i="2" s="1"/>
  <c r="Q26" i="23"/>
  <c r="P155" i="2" s="1"/>
  <c r="Q78" i="23"/>
  <c r="Q36" s="1"/>
  <c r="P165" i="2" s="1"/>
  <c r="Q104" i="15"/>
  <c r="Q8"/>
  <c r="P336" i="2" s="1"/>
  <c r="R7" i="15"/>
  <c r="Q335" i="2" s="1"/>
  <c r="N17" i="28"/>
  <c r="M248" i="2" s="1"/>
  <c r="M76" i="38" s="1"/>
  <c r="P18" i="32"/>
  <c r="P7" s="1"/>
  <c r="O345" i="2" s="1"/>
  <c r="O99" i="38" s="1"/>
  <c r="O53" i="28"/>
  <c r="O54" s="1"/>
  <c r="Q52" i="13"/>
  <c r="Q6" s="1"/>
  <c r="P276" i="2" s="1"/>
  <c r="P20" i="32"/>
  <c r="P9" s="1"/>
  <c r="O347" i="2" s="1"/>
  <c r="O101" i="38" s="1"/>
  <c r="O69" i="28"/>
  <c r="O70" s="1"/>
  <c r="Q55" i="29"/>
  <c r="Q52" i="14"/>
  <c r="Q8" s="1"/>
  <c r="P295" i="2" s="1"/>
  <c r="P17" i="32"/>
  <c r="P6" s="1"/>
  <c r="O344" i="2" s="1"/>
  <c r="O98" i="38" s="1"/>
  <c r="P63" i="26"/>
  <c r="P50" i="28" s="1"/>
  <c r="P57" i="23"/>
  <c r="P20" s="1"/>
  <c r="O149" i="2" s="1"/>
  <c r="N34" i="28"/>
  <c r="M265" i="2" s="1"/>
  <c r="M90" i="38" s="1"/>
  <c r="R10" i="2"/>
  <c r="S23" i="1"/>
  <c r="R24" i="2" s="1"/>
  <c r="R31" i="38" s="1"/>
  <c r="R38" i="13"/>
  <c r="R54" s="1"/>
  <c r="R8" s="1"/>
  <c r="Q278" i="2" s="1"/>
  <c r="R10" i="23"/>
  <c r="Q139" i="2" s="1"/>
  <c r="Q13"/>
  <c r="R26" i="1"/>
  <c r="Q27" i="2" s="1"/>
  <c r="Q34" i="38" s="1"/>
  <c r="R39" i="13"/>
  <c r="R11" i="23"/>
  <c r="Q140" i="2" s="1"/>
  <c r="R94"/>
  <c r="S33" i="21"/>
  <c r="R98" i="2" s="1"/>
  <c r="O69" i="26"/>
  <c r="O71"/>
  <c r="Q126" i="2"/>
  <c r="R27" i="22"/>
  <c r="Q128" i="2" s="1"/>
  <c r="P46" i="28"/>
  <c r="P10" s="1"/>
  <c r="P8" i="26"/>
  <c r="O195" i="2" s="1"/>
  <c r="Q14" i="22"/>
  <c r="P115" i="2" s="1"/>
  <c r="P112"/>
  <c r="R77"/>
  <c r="S16" i="21"/>
  <c r="R81" i="2" s="1"/>
  <c r="Q12"/>
  <c r="R25" i="1"/>
  <c r="Q26" i="2" s="1"/>
  <c r="Q33" i="38" s="1"/>
  <c r="Q55" i="13"/>
  <c r="Q9" s="1"/>
  <c r="P279" i="2" s="1"/>
  <c r="R37" i="14"/>
  <c r="R28" i="23"/>
  <c r="Q157" i="2" s="1"/>
  <c r="R18"/>
  <c r="S18" i="1"/>
  <c r="R19" i="2" s="1"/>
  <c r="P70" i="29"/>
  <c r="P9" s="1"/>
  <c r="O312" i="2" s="1"/>
  <c r="O93" i="26"/>
  <c r="O95"/>
  <c r="O258" i="2"/>
  <c r="O83" i="38" s="1"/>
  <c r="R114" i="2"/>
  <c r="S16" i="22"/>
  <c r="R117" i="2" s="1"/>
  <c r="R78" i="22"/>
  <c r="R46" i="23" s="1"/>
  <c r="R12" i="22"/>
  <c r="N35" i="28"/>
  <c r="M266" i="2" s="1"/>
  <c r="M91" i="38" s="1"/>
  <c r="N18" i="28"/>
  <c r="M249" i="2" s="1"/>
  <c r="M77" i="38" s="1"/>
  <c r="R32" i="29"/>
  <c r="R58" s="1"/>
  <c r="R61" s="1"/>
  <c r="R73" s="1"/>
  <c r="R12" s="1"/>
  <c r="Q315" i="2" s="1"/>
  <c r="Q55" i="31"/>
  <c r="Q66" s="1"/>
  <c r="Q10" s="1"/>
  <c r="P326" i="2" s="1"/>
  <c r="T48" i="1"/>
  <c r="R113" i="22"/>
  <c r="R24" s="1"/>
  <c r="S79" i="21"/>
  <c r="S15" s="1"/>
  <c r="S78"/>
  <c r="S14" s="1"/>
  <c r="S77"/>
  <c r="S13" s="1"/>
  <c r="Q36" i="14"/>
  <c r="Q51" s="1"/>
  <c r="Q7" s="1"/>
  <c r="P294" i="2" s="1"/>
  <c r="Q77" i="26"/>
  <c r="Q30" s="1"/>
  <c r="P217" i="2" s="1"/>
  <c r="T36" i="1"/>
  <c r="S101" i="22"/>
  <c r="S57"/>
  <c r="S50" i="1"/>
  <c r="S125" i="21"/>
  <c r="S31" s="1"/>
  <c r="S126"/>
  <c r="S32" s="1"/>
  <c r="S124"/>
  <c r="S30" s="1"/>
  <c r="R70" i="22"/>
  <c r="R11" s="1"/>
  <c r="R31" i="31"/>
  <c r="R52" s="1"/>
  <c r="R63" s="1"/>
  <c r="R7" s="1"/>
  <c r="Q323" i="2" s="1"/>
  <c r="R120" i="22"/>
  <c r="R19" i="15"/>
  <c r="R42" s="1"/>
  <c r="R56" s="1"/>
  <c r="R54" s="1"/>
  <c r="R101" s="1"/>
  <c r="R6" s="1"/>
  <c r="Q334" i="2" s="1"/>
  <c r="Q54" i="31"/>
  <c r="Q65" s="1"/>
  <c r="Q9" s="1"/>
  <c r="P325" i="2" s="1"/>
  <c r="O19" i="32"/>
  <c r="O8" s="1"/>
  <c r="N346" i="2" s="1"/>
  <c r="N100" i="38" s="1"/>
  <c r="N104" s="1"/>
  <c r="N22" i="32"/>
  <c r="N11" s="1"/>
  <c r="M349" i="2" s="1"/>
  <c r="S18" i="15"/>
  <c r="S72" s="1"/>
  <c r="S91" s="1"/>
  <c r="S30" i="31"/>
  <c r="S31" i="29"/>
  <c r="Q76" i="26"/>
  <c r="Q35" i="14"/>
  <c r="Q67" i="29"/>
  <c r="Q6" s="1"/>
  <c r="P309" i="2" s="1"/>
  <c r="Q51" i="26"/>
  <c r="Q36" i="13"/>
  <c r="P66" i="28"/>
  <c r="P60"/>
  <c r="P25" s="1"/>
  <c r="O256" i="2" s="1"/>
  <c r="O81" i="38" s="1"/>
  <c r="R55" i="26"/>
  <c r="R12" s="1"/>
  <c r="Q199" i="2" s="1"/>
  <c r="R53" i="26"/>
  <c r="R10" s="1"/>
  <c r="Q197" i="2" s="1"/>
  <c r="P81" i="23"/>
  <c r="R79" i="26"/>
  <c r="R32" s="1"/>
  <c r="Q219" i="2" s="1"/>
  <c r="S53" i="22"/>
  <c r="S64" s="1"/>
  <c r="S9" s="1"/>
  <c r="R110" i="2" s="1"/>
  <c r="S97" i="22"/>
  <c r="S108" s="1"/>
  <c r="S23" s="1"/>
  <c r="R124" i="2" s="1"/>
  <c r="R71" i="23"/>
  <c r="R72"/>
  <c r="R50"/>
  <c r="R73"/>
  <c r="R49"/>
  <c r="R51"/>
  <c r="S79" i="22"/>
  <c r="S70" i="21"/>
  <c r="S10" s="1"/>
  <c r="R75" i="2" s="1"/>
  <c r="S69" i="21"/>
  <c r="S9" s="1"/>
  <c r="R74" i="2" s="1"/>
  <c r="S71" i="21"/>
  <c r="S11" s="1"/>
  <c r="R76" i="2" s="1"/>
  <c r="S84" i="21"/>
  <c r="S115"/>
  <c r="S26" s="1"/>
  <c r="R91" i="2" s="1"/>
  <c r="S117" i="21"/>
  <c r="S28" s="1"/>
  <c r="R93" i="2" s="1"/>
  <c r="S116" i="21"/>
  <c r="S27" s="1"/>
  <c r="R92" i="2" s="1"/>
  <c r="S132" i="21"/>
  <c r="S68" i="1"/>
  <c r="S21" s="1"/>
  <c r="P31" i="28" l="1"/>
  <c r="P63"/>
  <c r="P28" s="1"/>
  <c r="O259" i="2" s="1"/>
  <c r="O84" i="38" s="1"/>
  <c r="P14" i="28"/>
  <c r="O245" i="2" s="1"/>
  <c r="O73" i="38" s="1"/>
  <c r="P47" i="28"/>
  <c r="P11" s="1"/>
  <c r="O242" i="2" s="1"/>
  <c r="O70" i="38" s="1"/>
  <c r="P66" i="26"/>
  <c r="P23" s="1"/>
  <c r="O210" i="2" s="1"/>
  <c r="Q9" i="15"/>
  <c r="P337" i="2" s="1"/>
  <c r="Q21" i="32"/>
  <c r="Q10" s="1"/>
  <c r="P348" i="2" s="1"/>
  <c r="P102" i="38" s="1"/>
  <c r="P20" i="26"/>
  <c r="O207" i="2" s="1"/>
  <c r="O17" i="28"/>
  <c r="N248" i="2" s="1"/>
  <c r="N76" i="38" s="1"/>
  <c r="Q63" i="13"/>
  <c r="Q17" s="1"/>
  <c r="P287" i="2" s="1"/>
  <c r="O34" i="28"/>
  <c r="N265" i="2" s="1"/>
  <c r="N90" i="38" s="1"/>
  <c r="P59" i="23"/>
  <c r="P62" s="1"/>
  <c r="P44" i="28"/>
  <c r="P8" s="1"/>
  <c r="O239" i="2" s="1"/>
  <c r="O67" i="38" s="1"/>
  <c r="R60" i="29"/>
  <c r="R72" s="1"/>
  <c r="R11" s="1"/>
  <c r="Q314" i="2" s="1"/>
  <c r="P74" i="29"/>
  <c r="P13" s="1"/>
  <c r="O316" i="2" s="1"/>
  <c r="R41" i="13"/>
  <c r="R57" s="1"/>
  <c r="R11" s="1"/>
  <c r="Q281" i="2" s="1"/>
  <c r="R13" i="23"/>
  <c r="Q142" i="2" s="1"/>
  <c r="P82" i="23"/>
  <c r="P84"/>
  <c r="R96" i="2"/>
  <c r="S35" i="21"/>
  <c r="R100" i="2" s="1"/>
  <c r="R79"/>
  <c r="S18" i="21"/>
  <c r="R83" i="2" s="1"/>
  <c r="O241"/>
  <c r="O69" i="38" s="1"/>
  <c r="R40" i="14"/>
  <c r="R55" s="1"/>
  <c r="R11" s="1"/>
  <c r="Q298" i="2" s="1"/>
  <c r="R31" i="23"/>
  <c r="Q160" i="2" s="1"/>
  <c r="Q62" i="28"/>
  <c r="Q27" s="1"/>
  <c r="Q29" i="26"/>
  <c r="P216" i="2" s="1"/>
  <c r="R78"/>
  <c r="S17" i="21"/>
  <c r="R82" i="2" s="1"/>
  <c r="R38" i="14"/>
  <c r="R53" s="1"/>
  <c r="R9" s="1"/>
  <c r="Q296" i="2" s="1"/>
  <c r="R29" i="23"/>
  <c r="Q158" i="2" s="1"/>
  <c r="Q125"/>
  <c r="R26" i="22"/>
  <c r="Q127" i="2" s="1"/>
  <c r="R22"/>
  <c r="S28" i="1"/>
  <c r="R29" i="2" s="1"/>
  <c r="R36" i="38" s="1"/>
  <c r="R97" i="2"/>
  <c r="S36" i="21"/>
  <c r="R101" i="2" s="1"/>
  <c r="R15" i="22"/>
  <c r="Q116" i="2" s="1"/>
  <c r="Q113"/>
  <c r="R40" i="13"/>
  <c r="R56" s="1"/>
  <c r="R10" s="1"/>
  <c r="Q280" i="2" s="1"/>
  <c r="R12" i="23"/>
  <c r="Q141" i="2" s="1"/>
  <c r="R95"/>
  <c r="S34" i="21"/>
  <c r="R99" i="2" s="1"/>
  <c r="R42" i="13"/>
  <c r="R58" s="1"/>
  <c r="R12" s="1"/>
  <c r="Q282" i="2" s="1"/>
  <c r="R14" i="23"/>
  <c r="Q143" i="2" s="1"/>
  <c r="R39" i="14"/>
  <c r="R54" s="1"/>
  <c r="R10" s="1"/>
  <c r="Q297" i="2" s="1"/>
  <c r="R30" i="23"/>
  <c r="Q159" i="2" s="1"/>
  <c r="R37" i="13"/>
  <c r="R53" s="1"/>
  <c r="R7" s="1"/>
  <c r="Q277" i="2" s="1"/>
  <c r="R9" i="23"/>
  <c r="Q138" i="2" s="1"/>
  <c r="Q46" i="28"/>
  <c r="Q10" s="1"/>
  <c r="Q8" i="26"/>
  <c r="P195" i="2" s="1"/>
  <c r="Q112"/>
  <c r="R14" i="22"/>
  <c r="Q115" i="2" s="1"/>
  <c r="S67" i="1"/>
  <c r="S12" s="1"/>
  <c r="S10"/>
  <c r="R80" i="2"/>
  <c r="S19" i="21"/>
  <c r="R84" i="2" s="1"/>
  <c r="O35" i="28"/>
  <c r="N266" i="2" s="1"/>
  <c r="N91" i="38" s="1"/>
  <c r="O18" i="28"/>
  <c r="N249" i="2" s="1"/>
  <c r="N77" i="38" s="1"/>
  <c r="R59" i="29"/>
  <c r="R71" s="1"/>
  <c r="R10" s="1"/>
  <c r="Q313" i="2" s="1"/>
  <c r="R57" i="29"/>
  <c r="R69" s="1"/>
  <c r="R8" s="1"/>
  <c r="Q311" i="2" s="1"/>
  <c r="R69" i="23"/>
  <c r="R56" i="29"/>
  <c r="R68" s="1"/>
  <c r="R7" s="1"/>
  <c r="Q310" i="2" s="1"/>
  <c r="R119" i="22"/>
  <c r="R68" i="23" s="1"/>
  <c r="R78" s="1"/>
  <c r="R77" i="22"/>
  <c r="R45" i="23" s="1"/>
  <c r="S56" i="22"/>
  <c r="S71" s="1"/>
  <c r="S100"/>
  <c r="S114" s="1"/>
  <c r="Q50" i="14"/>
  <c r="Q6" s="1"/>
  <c r="P293" i="2" s="1"/>
  <c r="T99" i="22"/>
  <c r="T102" i="21"/>
  <c r="T123" s="1"/>
  <c r="T29" s="1"/>
  <c r="T55" i="22"/>
  <c r="T72" s="1"/>
  <c r="T13" s="1"/>
  <c r="T56" i="21"/>
  <c r="T76" s="1"/>
  <c r="T12" s="1"/>
  <c r="T51" i="1"/>
  <c r="T17" s="1"/>
  <c r="U49"/>
  <c r="R53" i="31"/>
  <c r="R56" s="1"/>
  <c r="R67" s="1"/>
  <c r="R11" s="1"/>
  <c r="Q327" i="2" s="1"/>
  <c r="Q64" i="31"/>
  <c r="Q8" s="1"/>
  <c r="P324" i="2" s="1"/>
  <c r="R51" i="31"/>
  <c r="O22" i="32"/>
  <c r="O11" s="1"/>
  <c r="N349" i="2" s="1"/>
  <c r="R103" i="15"/>
  <c r="S90"/>
  <c r="S102" s="1"/>
  <c r="R62" i="31"/>
  <c r="R6" s="1"/>
  <c r="Q322" i="2" s="1"/>
  <c r="R48" i="28"/>
  <c r="R64"/>
  <c r="R58" i="26"/>
  <c r="R15" s="1"/>
  <c r="Q202" i="2" s="1"/>
  <c r="R82" i="26"/>
  <c r="R35" s="1"/>
  <c r="Q222" i="2" s="1"/>
  <c r="Q87" i="26"/>
  <c r="Q90" s="1"/>
  <c r="R57"/>
  <c r="R14" s="1"/>
  <c r="Q201" i="2" s="1"/>
  <c r="Q63" i="26"/>
  <c r="Q66" s="1"/>
  <c r="P92"/>
  <c r="R56"/>
  <c r="R13" s="1"/>
  <c r="Q200" i="2" s="1"/>
  <c r="R81" i="26"/>
  <c r="R34" s="1"/>
  <c r="Q221" i="2" s="1"/>
  <c r="R80" i="26"/>
  <c r="R33" s="1"/>
  <c r="Q220" i="2" s="1"/>
  <c r="R52" i="26"/>
  <c r="R9" s="1"/>
  <c r="Q196" i="2" s="1"/>
  <c r="Q79" i="23"/>
  <c r="Q37" s="1"/>
  <c r="P166" i="2" s="1"/>
  <c r="Q57" i="23"/>
  <c r="Q20" s="1"/>
  <c r="P149" i="2" s="1"/>
  <c r="S48" i="23"/>
  <c r="S70"/>
  <c r="S47"/>
  <c r="S107" i="22"/>
  <c r="S22" s="1"/>
  <c r="R123" i="2" s="1"/>
  <c r="T52" i="22"/>
  <c r="T65" s="1"/>
  <c r="T10" s="1"/>
  <c r="S111" i="2" s="1"/>
  <c r="T96" i="22"/>
  <c r="S63"/>
  <c r="S8" s="1"/>
  <c r="R109" i="2" s="1"/>
  <c r="T101" i="21"/>
  <c r="T114" s="1"/>
  <c r="T25" s="1"/>
  <c r="S90" i="2" s="1"/>
  <c r="T55" i="21"/>
  <c r="T68" s="1"/>
  <c r="T8" s="1"/>
  <c r="S73" i="2" s="1"/>
  <c r="S134" i="21"/>
  <c r="S86"/>
  <c r="S133"/>
  <c r="S85"/>
  <c r="S135"/>
  <c r="S87"/>
  <c r="T38" i="1"/>
  <c r="T9" s="1"/>
  <c r="U37"/>
  <c r="T66"/>
  <c r="P19" i="28" l="1"/>
  <c r="O250" i="2" s="1"/>
  <c r="O78" i="38" s="1"/>
  <c r="O262" i="2"/>
  <c r="O87" i="38" s="1"/>
  <c r="P36" i="28"/>
  <c r="O267" i="2" s="1"/>
  <c r="O92" i="38" s="1"/>
  <c r="R29" i="28"/>
  <c r="Q260" i="2" s="1"/>
  <c r="Q85" i="38" s="1"/>
  <c r="R12" i="28"/>
  <c r="Q243" i="2" s="1"/>
  <c r="Q71" i="38" s="1"/>
  <c r="R8" i="23"/>
  <c r="Q137" i="2" s="1"/>
  <c r="R56" i="23"/>
  <c r="R19" s="1"/>
  <c r="Q148" i="2" s="1"/>
  <c r="R104" i="15"/>
  <c r="R8"/>
  <c r="Q336" i="2" s="1"/>
  <c r="S7" i="15"/>
  <c r="R335" i="2" s="1"/>
  <c r="R52" i="13"/>
  <c r="R6" s="1"/>
  <c r="Q276" i="2" s="1"/>
  <c r="P68" i="26"/>
  <c r="P71" s="1"/>
  <c r="Q17" i="32"/>
  <c r="Q6" s="1"/>
  <c r="P344" i="2" s="1"/>
  <c r="P98" i="38" s="1"/>
  <c r="P60" i="23"/>
  <c r="P53" i="28"/>
  <c r="P17" s="1"/>
  <c r="O248" i="2" s="1"/>
  <c r="O76" i="38" s="1"/>
  <c r="P19" i="32"/>
  <c r="P8" s="1"/>
  <c r="O346" i="2" s="1"/>
  <c r="O100" i="38" s="1"/>
  <c r="O104" s="1"/>
  <c r="S19" i="15"/>
  <c r="S42" s="1"/>
  <c r="S56" s="1"/>
  <c r="S54" s="1"/>
  <c r="S101" s="1"/>
  <c r="S6" s="1"/>
  <c r="R334" i="2" s="1"/>
  <c r="S94"/>
  <c r="T33" i="21"/>
  <c r="S98" i="2" s="1"/>
  <c r="S78" i="22"/>
  <c r="S46" i="23" s="1"/>
  <c r="S12" i="22"/>
  <c r="R11" i="2"/>
  <c r="S11" i="1"/>
  <c r="S24"/>
  <c r="R25" i="2" s="1"/>
  <c r="R32" i="38" s="1"/>
  <c r="T18" i="1"/>
  <c r="S19" i="2" s="1"/>
  <c r="S18"/>
  <c r="R36" i="14"/>
  <c r="R51" s="1"/>
  <c r="R7" s="1"/>
  <c r="Q294" i="2" s="1"/>
  <c r="R27" i="23"/>
  <c r="Q156" i="2" s="1"/>
  <c r="P241"/>
  <c r="P69" i="38" s="1"/>
  <c r="P258" i="2"/>
  <c r="P83" i="38" s="1"/>
  <c r="S38" i="13"/>
  <c r="S54" s="1"/>
  <c r="S8" s="1"/>
  <c r="R278" i="2" s="1"/>
  <c r="S10" i="23"/>
  <c r="R139" i="2" s="1"/>
  <c r="T16" i="22"/>
  <c r="S117" i="2" s="1"/>
  <c r="S114"/>
  <c r="S120" i="22"/>
  <c r="S69" i="23" s="1"/>
  <c r="S25" i="22"/>
  <c r="R55" i="13"/>
  <c r="R9" s="1"/>
  <c r="Q279" i="2" s="1"/>
  <c r="S39" i="13"/>
  <c r="S11" i="23"/>
  <c r="R140" i="2" s="1"/>
  <c r="R13"/>
  <c r="S26" i="1"/>
  <c r="R27" i="2" s="1"/>
  <c r="R34" i="38" s="1"/>
  <c r="S37" i="14"/>
  <c r="S28" i="23"/>
  <c r="R157" i="2" s="1"/>
  <c r="P93" i="26"/>
  <c r="P95"/>
  <c r="Q66" i="28"/>
  <c r="Q40" i="26"/>
  <c r="P227" i="2" s="1"/>
  <c r="S10"/>
  <c r="T23" i="1"/>
  <c r="S24" i="2" s="1"/>
  <c r="S31" i="38" s="1"/>
  <c r="Q50" i="28"/>
  <c r="Q20" i="26"/>
  <c r="P207" i="2" s="1"/>
  <c r="S77"/>
  <c r="T16" i="21"/>
  <c r="S81" i="2" s="1"/>
  <c r="R35" i="14"/>
  <c r="R26" i="23"/>
  <c r="Q155" i="2" s="1"/>
  <c r="S31" i="31"/>
  <c r="S53" s="1"/>
  <c r="S55" s="1"/>
  <c r="S66" s="1"/>
  <c r="S10" s="1"/>
  <c r="R326" i="2" s="1"/>
  <c r="Q44" i="28"/>
  <c r="Q8" s="1"/>
  <c r="P239" i="2" s="1"/>
  <c r="P67" i="38" s="1"/>
  <c r="S32" i="29"/>
  <c r="S57" s="1"/>
  <c r="S69" s="1"/>
  <c r="S8" s="1"/>
  <c r="R311" i="2" s="1"/>
  <c r="R52" i="14"/>
  <c r="R8" s="1"/>
  <c r="Q295" i="2" s="1"/>
  <c r="Q60" i="28"/>
  <c r="Q25" s="1"/>
  <c r="P256" i="2" s="1"/>
  <c r="P81" i="38" s="1"/>
  <c r="R77" i="26"/>
  <c r="R30" s="1"/>
  <c r="Q217" i="2" s="1"/>
  <c r="R55" i="29"/>
  <c r="R67"/>
  <c r="R6" s="1"/>
  <c r="Q309" i="2" s="1"/>
  <c r="U48" i="1"/>
  <c r="Q68" i="31"/>
  <c r="T77" i="21"/>
  <c r="T13" s="1"/>
  <c r="T78"/>
  <c r="T14" s="1"/>
  <c r="T79"/>
  <c r="T15" s="1"/>
  <c r="S113" i="22"/>
  <c r="S24" s="1"/>
  <c r="U36" i="1"/>
  <c r="T126" i="21"/>
  <c r="T32" s="1"/>
  <c r="T125"/>
  <c r="T31" s="1"/>
  <c r="T124"/>
  <c r="T30" s="1"/>
  <c r="Q60" i="14"/>
  <c r="Q16" s="1"/>
  <c r="P303" i="2" s="1"/>
  <c r="S70" i="22"/>
  <c r="S11" s="1"/>
  <c r="R55" i="31"/>
  <c r="R66" s="1"/>
  <c r="R10" s="1"/>
  <c r="Q326" i="2" s="1"/>
  <c r="R54" i="31"/>
  <c r="R65" s="1"/>
  <c r="R9" s="1"/>
  <c r="Q325" i="2" s="1"/>
  <c r="T101" i="22"/>
  <c r="T57"/>
  <c r="T50" i="1"/>
  <c r="T10" s="1"/>
  <c r="T18" i="15"/>
  <c r="T72" s="1"/>
  <c r="T91" s="1"/>
  <c r="T31" i="29"/>
  <c r="T30" i="31"/>
  <c r="Q70" i="29"/>
  <c r="Q9" s="1"/>
  <c r="P312" i="2" s="1"/>
  <c r="R51" i="26"/>
  <c r="R36" i="13"/>
  <c r="P69" i="28"/>
  <c r="S79" i="26"/>
  <c r="S32" s="1"/>
  <c r="R219" i="2" s="1"/>
  <c r="S53" i="26"/>
  <c r="S10" s="1"/>
  <c r="R197" i="2" s="1"/>
  <c r="S55" i="26"/>
  <c r="S12" s="1"/>
  <c r="R199" i="2" s="1"/>
  <c r="R76" i="26"/>
  <c r="Q23"/>
  <c r="P210" i="2" s="1"/>
  <c r="Q43" i="26"/>
  <c r="P230" i="2" s="1"/>
  <c r="Q81" i="23"/>
  <c r="Q84" s="1"/>
  <c r="Q59"/>
  <c r="Q62" s="1"/>
  <c r="S73"/>
  <c r="S71"/>
  <c r="S50"/>
  <c r="S72"/>
  <c r="T53" i="22"/>
  <c r="T64" s="1"/>
  <c r="T9" s="1"/>
  <c r="S110" i="2" s="1"/>
  <c r="T97" i="22"/>
  <c r="T108" s="1"/>
  <c r="T23" s="1"/>
  <c r="S124" i="2" s="1"/>
  <c r="S51" i="23"/>
  <c r="S49"/>
  <c r="T79" i="22"/>
  <c r="T69" i="21"/>
  <c r="T9" s="1"/>
  <c r="S74" i="2" s="1"/>
  <c r="T71" i="21"/>
  <c r="T11" s="1"/>
  <c r="S76" i="2" s="1"/>
  <c r="T70" i="21"/>
  <c r="T10" s="1"/>
  <c r="S75" i="2" s="1"/>
  <c r="T84" i="21"/>
  <c r="T116"/>
  <c r="T27" s="1"/>
  <c r="S92" i="2" s="1"/>
  <c r="T117" i="21"/>
  <c r="T28" s="1"/>
  <c r="S93" i="2" s="1"/>
  <c r="T115" i="21"/>
  <c r="T26" s="1"/>
  <c r="S91" i="2" s="1"/>
  <c r="T132" i="21"/>
  <c r="T68" i="1"/>
  <c r="T21" s="1"/>
  <c r="Q31" i="28" l="1"/>
  <c r="Q63"/>
  <c r="Q28" s="1"/>
  <c r="P259" i="2" s="1"/>
  <c r="P84" i="38" s="1"/>
  <c r="Q14" i="28"/>
  <c r="Q47"/>
  <c r="Q11" s="1"/>
  <c r="P242" i="2" s="1"/>
  <c r="P70" i="38" s="1"/>
  <c r="R29" i="26"/>
  <c r="Q216" i="2" s="1"/>
  <c r="R8" i="26"/>
  <c r="Q195" i="2" s="1"/>
  <c r="R9" i="15"/>
  <c r="Q337" i="2" s="1"/>
  <c r="R21" i="32"/>
  <c r="R10" s="1"/>
  <c r="Q348" i="2" s="1"/>
  <c r="Q102" i="38" s="1"/>
  <c r="S54" i="31"/>
  <c r="S65" s="1"/>
  <c r="S9" s="1"/>
  <c r="R325" i="2" s="1"/>
  <c r="P69" i="26"/>
  <c r="P54" i="28"/>
  <c r="P18" s="1"/>
  <c r="O249" i="2" s="1"/>
  <c r="O77" i="38" s="1"/>
  <c r="S56" i="29"/>
  <c r="S55" s="1"/>
  <c r="S58"/>
  <c r="S59" s="1"/>
  <c r="S71" s="1"/>
  <c r="S10" s="1"/>
  <c r="R313" i="2" s="1"/>
  <c r="P22" i="32"/>
  <c r="P11" s="1"/>
  <c r="O349" i="2" s="1"/>
  <c r="S103" i="15"/>
  <c r="S56" i="31"/>
  <c r="S67" s="1"/>
  <c r="S11" s="1"/>
  <c r="R327" i="2" s="1"/>
  <c r="S52" i="31"/>
  <c r="S63" s="1"/>
  <c r="S7" s="1"/>
  <c r="R323" i="2" s="1"/>
  <c r="R50" i="14"/>
  <c r="R6" s="1"/>
  <c r="Q293" i="2" s="1"/>
  <c r="S36" i="14"/>
  <c r="S51" s="1"/>
  <c r="S7" s="1"/>
  <c r="R294" i="2" s="1"/>
  <c r="S27" i="23"/>
  <c r="R156" i="2" s="1"/>
  <c r="S95"/>
  <c r="T34" i="21"/>
  <c r="S99" i="2" s="1"/>
  <c r="Q20" i="32"/>
  <c r="Q9" s="1"/>
  <c r="P347" i="2" s="1"/>
  <c r="P101" i="38" s="1"/>
  <c r="Q12" i="31"/>
  <c r="P328" i="2" s="1"/>
  <c r="T28" i="1"/>
  <c r="S29" i="2" s="1"/>
  <c r="S36" i="38" s="1"/>
  <c r="S22" i="2"/>
  <c r="S41" i="13"/>
  <c r="S57" s="1"/>
  <c r="S11" s="1"/>
  <c r="R281" i="2" s="1"/>
  <c r="S13" i="23"/>
  <c r="R142" i="2" s="1"/>
  <c r="S78"/>
  <c r="T17" i="21"/>
  <c r="S82" i="2" s="1"/>
  <c r="R12"/>
  <c r="S25" i="1"/>
  <c r="R26" i="2" s="1"/>
  <c r="R33" i="38" s="1"/>
  <c r="S38" i="14"/>
  <c r="S53" s="1"/>
  <c r="S9" s="1"/>
  <c r="R296" i="2" s="1"/>
  <c r="S29" i="23"/>
  <c r="R158" i="2" s="1"/>
  <c r="S42" i="13"/>
  <c r="S58" s="1"/>
  <c r="S12" s="1"/>
  <c r="R282" i="2" s="1"/>
  <c r="S14" i="23"/>
  <c r="R143" i="2" s="1"/>
  <c r="S39" i="14"/>
  <c r="S54" s="1"/>
  <c r="S10" s="1"/>
  <c r="R297" i="2" s="1"/>
  <c r="S30" i="23"/>
  <c r="R159" i="2" s="1"/>
  <c r="R112"/>
  <c r="S14" i="22"/>
  <c r="R115" i="2" s="1"/>
  <c r="S97"/>
  <c r="T36" i="21"/>
  <c r="S101" i="2" s="1"/>
  <c r="S79"/>
  <c r="T18" i="21"/>
  <c r="S83" i="2" s="1"/>
  <c r="R79" i="23"/>
  <c r="R37" s="1"/>
  <c r="Q166" i="2" s="1"/>
  <c r="R36" i="23"/>
  <c r="Q165" i="2" s="1"/>
  <c r="S11"/>
  <c r="T24" i="1"/>
  <c r="S25" i="2" s="1"/>
  <c r="S32" i="38" s="1"/>
  <c r="T11" i="1"/>
  <c r="R125" i="2"/>
  <c r="S26" i="22"/>
  <c r="R127" i="2" s="1"/>
  <c r="S40" i="13"/>
  <c r="S56" s="1"/>
  <c r="S10" s="1"/>
  <c r="R280" i="2" s="1"/>
  <c r="S12" i="23"/>
  <c r="R141" i="2" s="1"/>
  <c r="S37" i="13"/>
  <c r="S53" s="1"/>
  <c r="S7" s="1"/>
  <c r="R277" i="2" s="1"/>
  <c r="S9" i="23"/>
  <c r="R138" i="2" s="1"/>
  <c r="S40" i="14"/>
  <c r="S55" s="1"/>
  <c r="S11" s="1"/>
  <c r="R298" i="2" s="1"/>
  <c r="S31" i="23"/>
  <c r="R160" i="2" s="1"/>
  <c r="S96"/>
  <c r="T35" i="21"/>
  <c r="S100" i="2" s="1"/>
  <c r="S80"/>
  <c r="T19" i="21"/>
  <c r="S84" i="2" s="1"/>
  <c r="R126"/>
  <c r="S27" i="22"/>
  <c r="R128" i="2" s="1"/>
  <c r="S15" i="22"/>
  <c r="R116" i="2" s="1"/>
  <c r="R113"/>
  <c r="R63" i="13"/>
  <c r="R17" s="1"/>
  <c r="Q287" i="2" s="1"/>
  <c r="P34" i="28"/>
  <c r="O265" i="2" s="1"/>
  <c r="O90" i="38" s="1"/>
  <c r="U102" i="21"/>
  <c r="U123" s="1"/>
  <c r="U29" s="1"/>
  <c r="U51" i="1"/>
  <c r="V49"/>
  <c r="U55" i="22"/>
  <c r="U72" s="1"/>
  <c r="U13" s="1"/>
  <c r="U56" i="21"/>
  <c r="U76" s="1"/>
  <c r="U12" s="1"/>
  <c r="U99" i="22"/>
  <c r="S119"/>
  <c r="S77" i="26"/>
  <c r="S30" s="1"/>
  <c r="R217" i="2" s="1"/>
  <c r="T100" i="22"/>
  <c r="T114" s="1"/>
  <c r="T25" s="1"/>
  <c r="T56"/>
  <c r="T71" s="1"/>
  <c r="Q18" i="32"/>
  <c r="Q7" s="1"/>
  <c r="P345" i="2" s="1"/>
  <c r="P99" i="38" s="1"/>
  <c r="T67" i="1"/>
  <c r="T12" s="1"/>
  <c r="S77" i="22"/>
  <c r="R64" i="31"/>
  <c r="R8" s="1"/>
  <c r="Q324" i="2" s="1"/>
  <c r="T90" i="15"/>
  <c r="T102" s="1"/>
  <c r="R46" i="28"/>
  <c r="Q74" i="29"/>
  <c r="Q13" s="1"/>
  <c r="P316" i="2" s="1"/>
  <c r="Q60" i="23"/>
  <c r="S48" i="28"/>
  <c r="S64"/>
  <c r="R62"/>
  <c r="R27" s="1"/>
  <c r="P70"/>
  <c r="S58" i="26"/>
  <c r="S15" s="1"/>
  <c r="R202" i="2" s="1"/>
  <c r="S81" i="26"/>
  <c r="S34" s="1"/>
  <c r="R221" i="2" s="1"/>
  <c r="R63" i="26"/>
  <c r="R66" s="1"/>
  <c r="Q92"/>
  <c r="S82"/>
  <c r="S35" s="1"/>
  <c r="R222" i="2" s="1"/>
  <c r="R87" i="26"/>
  <c r="R40" s="1"/>
  <c r="Q227" i="2" s="1"/>
  <c r="S80" i="26"/>
  <c r="S33" s="1"/>
  <c r="R220" i="2" s="1"/>
  <c r="S56" i="26"/>
  <c r="S13" s="1"/>
  <c r="R200" i="2" s="1"/>
  <c r="S52" i="26"/>
  <c r="S9" s="1"/>
  <c r="R196" i="2" s="1"/>
  <c r="S57" i="26"/>
  <c r="S14" s="1"/>
  <c r="R201" i="2" s="1"/>
  <c r="Q68" i="26"/>
  <c r="Q82" i="23"/>
  <c r="R57"/>
  <c r="R20" s="1"/>
  <c r="Q149" i="2" s="1"/>
  <c r="U52" i="22"/>
  <c r="U65" s="1"/>
  <c r="U10" s="1"/>
  <c r="T111" i="2" s="1"/>
  <c r="U96" i="22"/>
  <c r="T70" i="23"/>
  <c r="T47"/>
  <c r="T48"/>
  <c r="T107" i="22"/>
  <c r="T22" s="1"/>
  <c r="S123" i="2" s="1"/>
  <c r="T63" i="22"/>
  <c r="T8" s="1"/>
  <c r="S109" i="2" s="1"/>
  <c r="T133" i="21"/>
  <c r="T135"/>
  <c r="T87"/>
  <c r="T85"/>
  <c r="U101"/>
  <c r="U114" s="1"/>
  <c r="U25" s="1"/>
  <c r="T90" i="2" s="1"/>
  <c r="U55" i="21"/>
  <c r="U68" s="1"/>
  <c r="U8" s="1"/>
  <c r="T73" i="2" s="1"/>
  <c r="T134" i="21"/>
  <c r="T86"/>
  <c r="U38" i="1"/>
  <c r="U9" s="1"/>
  <c r="U66"/>
  <c r="V37"/>
  <c r="P262" i="2" l="1"/>
  <c r="P87" i="38" s="1"/>
  <c r="Q36" i="28"/>
  <c r="P267" i="2" s="1"/>
  <c r="P92" i="38" s="1"/>
  <c r="P245" i="2"/>
  <c r="P73" i="38" s="1"/>
  <c r="Q19" i="28"/>
  <c r="S68" i="29"/>
  <c r="S7" s="1"/>
  <c r="R310" i="2" s="1"/>
  <c r="S29" i="28"/>
  <c r="R260" i="2" s="1"/>
  <c r="R85" i="38" s="1"/>
  <c r="S12" i="28"/>
  <c r="R243" i="2" s="1"/>
  <c r="R71" i="38" s="1"/>
  <c r="P250" i="2"/>
  <c r="P78" i="38" s="1"/>
  <c r="R90" i="26"/>
  <c r="S104" i="15"/>
  <c r="S8"/>
  <c r="R336" i="2" s="1"/>
  <c r="T7" i="15"/>
  <c r="S335" i="2" s="1"/>
  <c r="S62" i="31"/>
  <c r="S6" s="1"/>
  <c r="R322" i="2" s="1"/>
  <c r="S60" i="29"/>
  <c r="S72" s="1"/>
  <c r="S11" s="1"/>
  <c r="R314" i="2" s="1"/>
  <c r="S50" i="14"/>
  <c r="S6" s="1"/>
  <c r="R293" i="2" s="1"/>
  <c r="R60" i="14"/>
  <c r="R16" s="1"/>
  <c r="Q303" i="2" s="1"/>
  <c r="S61" i="29"/>
  <c r="S73" s="1"/>
  <c r="S12" s="1"/>
  <c r="R315" i="2" s="1"/>
  <c r="Q53" i="28"/>
  <c r="Q17" s="1"/>
  <c r="P248" i="2" s="1"/>
  <c r="P76" i="38" s="1"/>
  <c r="Q69" i="28"/>
  <c r="Q70" s="1"/>
  <c r="S52" i="13"/>
  <c r="S6" s="1"/>
  <c r="R276" i="2" s="1"/>
  <c r="R17" i="32"/>
  <c r="R6" s="1"/>
  <c r="Q344" i="2" s="1"/>
  <c r="Q98" i="38" s="1"/>
  <c r="S64" i="31"/>
  <c r="S8" s="1"/>
  <c r="R324" i="2" s="1"/>
  <c r="S51" i="31"/>
  <c r="T37" i="14"/>
  <c r="T28" i="23"/>
  <c r="S157" i="2" s="1"/>
  <c r="U16" i="22"/>
  <c r="T117" i="2" s="1"/>
  <c r="T114"/>
  <c r="T10"/>
  <c r="U23" i="1"/>
  <c r="T24" i="2" s="1"/>
  <c r="T31" i="38" s="1"/>
  <c r="S13" i="2"/>
  <c r="T26" i="1"/>
  <c r="S27" i="2" s="1"/>
  <c r="S34" i="38" s="1"/>
  <c r="T77" i="2"/>
  <c r="U16" i="21"/>
  <c r="T81" i="2" s="1"/>
  <c r="T94"/>
  <c r="U33" i="21"/>
  <c r="T98" i="2" s="1"/>
  <c r="S55" i="13"/>
  <c r="S9" s="1"/>
  <c r="R279" i="2" s="1"/>
  <c r="Q258"/>
  <c r="Q83" i="38" s="1"/>
  <c r="S12" i="2"/>
  <c r="T25" i="1"/>
  <c r="S26" i="2" s="1"/>
  <c r="S33" i="38" s="1"/>
  <c r="R50" i="28"/>
  <c r="R20" i="26"/>
  <c r="Q207" i="2" s="1"/>
  <c r="S126"/>
  <c r="T27" i="22"/>
  <c r="S128" i="2" s="1"/>
  <c r="U50" i="1"/>
  <c r="U56" i="22" s="1"/>
  <c r="U17" i="1"/>
  <c r="T38" i="13"/>
  <c r="T54" s="1"/>
  <c r="T8" s="1"/>
  <c r="S278" i="2" s="1"/>
  <c r="T10" i="23"/>
  <c r="S139" i="2" s="1"/>
  <c r="T39" i="13"/>
  <c r="T11" i="23"/>
  <c r="S140" i="2" s="1"/>
  <c r="Q69" i="26"/>
  <c r="Q71"/>
  <c r="Q93"/>
  <c r="Q95"/>
  <c r="T78" i="22"/>
  <c r="T46" i="23" s="1"/>
  <c r="T12" i="22"/>
  <c r="R81" i="23"/>
  <c r="R84" s="1"/>
  <c r="S52" i="14"/>
  <c r="S8" s="1"/>
  <c r="R295" i="2" s="1"/>
  <c r="P35" i="28"/>
  <c r="O266" i="2" s="1"/>
  <c r="O91" i="38" s="1"/>
  <c r="Q34" i="28"/>
  <c r="P265" i="2" s="1"/>
  <c r="P90" i="38" s="1"/>
  <c r="R44" i="28"/>
  <c r="R8" s="1"/>
  <c r="Q239" i="2" s="1"/>
  <c r="Q67" i="38" s="1"/>
  <c r="R10" i="28"/>
  <c r="V48" i="1"/>
  <c r="U126" i="21"/>
  <c r="U32" s="1"/>
  <c r="U124"/>
  <c r="U30" s="1"/>
  <c r="U125"/>
  <c r="U31" s="1"/>
  <c r="U77"/>
  <c r="U13" s="1"/>
  <c r="U79"/>
  <c r="U15" s="1"/>
  <c r="U78"/>
  <c r="U14" s="1"/>
  <c r="U101" i="22"/>
  <c r="U57"/>
  <c r="S68" i="23"/>
  <c r="S78" s="1"/>
  <c r="S45"/>
  <c r="S56" s="1"/>
  <c r="T19" i="15"/>
  <c r="T42" s="1"/>
  <c r="T56" s="1"/>
  <c r="T54" s="1"/>
  <c r="T101" s="1"/>
  <c r="T6" s="1"/>
  <c r="S334" i="2" s="1"/>
  <c r="T32" i="29"/>
  <c r="T57" s="1"/>
  <c r="T69" s="1"/>
  <c r="T8" s="1"/>
  <c r="S311" i="2" s="1"/>
  <c r="V36" i="1"/>
  <c r="V55" i="21" s="1"/>
  <c r="V68" s="1"/>
  <c r="V8" s="1"/>
  <c r="U73" i="2" s="1"/>
  <c r="T113" i="22"/>
  <c r="T24" s="1"/>
  <c r="T70"/>
  <c r="T11" s="1"/>
  <c r="T31" i="31"/>
  <c r="T53" s="1"/>
  <c r="T56" s="1"/>
  <c r="T67" s="1"/>
  <c r="T11" s="1"/>
  <c r="S327" i="2" s="1"/>
  <c r="R68" i="31"/>
  <c r="T120" i="22"/>
  <c r="Q19" i="32"/>
  <c r="Q8" s="1"/>
  <c r="P346" i="2" s="1"/>
  <c r="P100" i="38" s="1"/>
  <c r="P104" s="1"/>
  <c r="U30" i="31"/>
  <c r="U31" i="29"/>
  <c r="U18" i="15"/>
  <c r="U72" s="1"/>
  <c r="U91" s="1"/>
  <c r="S67" i="29"/>
  <c r="S6" s="1"/>
  <c r="R309" i="2" s="1"/>
  <c r="R70" i="29"/>
  <c r="R9" s="1"/>
  <c r="Q312" i="2" s="1"/>
  <c r="R60" i="28"/>
  <c r="R25" s="1"/>
  <c r="Q256" i="2" s="1"/>
  <c r="Q81" i="38" s="1"/>
  <c r="R66" i="28"/>
  <c r="R43" i="26"/>
  <c r="Q230" i="2" s="1"/>
  <c r="R23" i="26"/>
  <c r="Q210" i="2" s="1"/>
  <c r="T79" i="26"/>
  <c r="T32" s="1"/>
  <c r="S219" i="2" s="1"/>
  <c r="T55" i="26"/>
  <c r="T12" s="1"/>
  <c r="S199" i="2" s="1"/>
  <c r="T53" i="26"/>
  <c r="T10" s="1"/>
  <c r="S197" i="2" s="1"/>
  <c r="R59" i="23"/>
  <c r="R62" s="1"/>
  <c r="T72"/>
  <c r="T51"/>
  <c r="U53" i="22"/>
  <c r="U64" s="1"/>
  <c r="U9" s="1"/>
  <c r="T110" i="2" s="1"/>
  <c r="U97" i="22"/>
  <c r="U108" s="1"/>
  <c r="U23" s="1"/>
  <c r="T49" i="23"/>
  <c r="T50"/>
  <c r="T73"/>
  <c r="T71"/>
  <c r="U79" i="22"/>
  <c r="U71" i="21"/>
  <c r="U11" s="1"/>
  <c r="T76" i="2" s="1"/>
  <c r="U70" i="21"/>
  <c r="U10" s="1"/>
  <c r="T75" i="2" s="1"/>
  <c r="U69" i="21"/>
  <c r="U9" s="1"/>
  <c r="T74" i="2" s="1"/>
  <c r="U84" i="21"/>
  <c r="U115"/>
  <c r="U26" s="1"/>
  <c r="T91" i="2" s="1"/>
  <c r="U117" i="21"/>
  <c r="U28" s="1"/>
  <c r="T93" i="2" s="1"/>
  <c r="U116" i="21"/>
  <c r="U27" s="1"/>
  <c r="T92" i="2" s="1"/>
  <c r="U132" i="21"/>
  <c r="U68" i="1"/>
  <c r="U21" s="1"/>
  <c r="R31" i="28" l="1"/>
  <c r="R63"/>
  <c r="R14"/>
  <c r="Q245" i="2" s="1"/>
  <c r="Q73" i="38" s="1"/>
  <c r="R47" i="28"/>
  <c r="R11" s="1"/>
  <c r="Q242" i="2" s="1"/>
  <c r="Q70" i="38" s="1"/>
  <c r="S9" i="15"/>
  <c r="R337" i="2" s="1"/>
  <c r="S21" i="32"/>
  <c r="S10" s="1"/>
  <c r="R348" i="2" s="1"/>
  <c r="R102" i="38" s="1"/>
  <c r="R82" i="23"/>
  <c r="Q54" i="28"/>
  <c r="Q18" s="1"/>
  <c r="P249" i="2" s="1"/>
  <c r="P77" i="38" s="1"/>
  <c r="R18" i="32"/>
  <c r="R7" s="1"/>
  <c r="Q345" i="2" s="1"/>
  <c r="Q99" i="38" s="1"/>
  <c r="U67" i="1"/>
  <c r="U12" s="1"/>
  <c r="U26" s="1"/>
  <c r="T27" i="2" s="1"/>
  <c r="T34" i="38" s="1"/>
  <c r="S68" i="31"/>
  <c r="S12" s="1"/>
  <c r="R328" i="2" s="1"/>
  <c r="R20" i="32"/>
  <c r="R9" s="1"/>
  <c r="Q347" i="2" s="1"/>
  <c r="Q101" i="38" s="1"/>
  <c r="R12" i="31"/>
  <c r="Q328" i="2" s="1"/>
  <c r="T80"/>
  <c r="U19" i="21"/>
  <c r="T84" i="2" s="1"/>
  <c r="T42" i="13"/>
  <c r="T58" s="1"/>
  <c r="T12" s="1"/>
  <c r="S282" i="2" s="1"/>
  <c r="T14" i="23"/>
  <c r="S143" i="2" s="1"/>
  <c r="S125"/>
  <c r="T26" i="22"/>
  <c r="S127" i="2" s="1"/>
  <c r="S51" i="26"/>
  <c r="S8" i="23"/>
  <c r="R137" i="2" s="1"/>
  <c r="T79"/>
  <c r="U18" i="21"/>
  <c r="T83" i="2" s="1"/>
  <c r="T95"/>
  <c r="U34" i="21"/>
  <c r="T99" i="2" s="1"/>
  <c r="Q241"/>
  <c r="Q69" i="38" s="1"/>
  <c r="S113" i="2"/>
  <c r="T15" i="22"/>
  <c r="S116" i="2" s="1"/>
  <c r="U100" i="22"/>
  <c r="U114" s="1"/>
  <c r="U10" i="1"/>
  <c r="T37" i="13"/>
  <c r="T53" s="1"/>
  <c r="T7" s="1"/>
  <c r="S277" i="2" s="1"/>
  <c r="T9" i="23"/>
  <c r="S138" i="2" s="1"/>
  <c r="S76" i="26"/>
  <c r="S26" i="23"/>
  <c r="R155" i="2" s="1"/>
  <c r="T97"/>
  <c r="U36" i="21"/>
  <c r="T101" i="2" s="1"/>
  <c r="T14" i="22"/>
  <c r="S115" i="2" s="1"/>
  <c r="S112"/>
  <c r="T96"/>
  <c r="U35" i="21"/>
  <c r="T100" i="2" s="1"/>
  <c r="U18" i="1"/>
  <c r="T19" i="2" s="1"/>
  <c r="T18"/>
  <c r="S63" i="13"/>
  <c r="S17" s="1"/>
  <c r="R287" i="2" s="1"/>
  <c r="T40" i="13"/>
  <c r="T56" s="1"/>
  <c r="T10" s="1"/>
  <c r="S280" i="2" s="1"/>
  <c r="T12" i="23"/>
  <c r="S141" i="2" s="1"/>
  <c r="T41" i="13"/>
  <c r="T57" s="1"/>
  <c r="T11" s="1"/>
  <c r="S281" i="2" s="1"/>
  <c r="T13" i="23"/>
  <c r="S142" i="2" s="1"/>
  <c r="T22"/>
  <c r="U28" i="1"/>
  <c r="T29" i="2" s="1"/>
  <c r="T36" i="38" s="1"/>
  <c r="T40" i="14"/>
  <c r="T55" s="1"/>
  <c r="T11" s="1"/>
  <c r="S298" i="2" s="1"/>
  <c r="T31" i="23"/>
  <c r="S160" i="2" s="1"/>
  <c r="T38" i="14"/>
  <c r="T53" s="1"/>
  <c r="T9" s="1"/>
  <c r="S296" i="2" s="1"/>
  <c r="T29" i="23"/>
  <c r="S158" i="2" s="1"/>
  <c r="T124"/>
  <c r="T39" i="14"/>
  <c r="T54" s="1"/>
  <c r="T10" s="1"/>
  <c r="S297" i="2" s="1"/>
  <c r="T30" i="23"/>
  <c r="S159" i="2" s="1"/>
  <c r="T78"/>
  <c r="U17" i="21"/>
  <c r="T82" i="2" s="1"/>
  <c r="S60" i="14"/>
  <c r="S16" s="1"/>
  <c r="R303" i="2" s="1"/>
  <c r="Q35" i="28"/>
  <c r="P266" i="2" s="1"/>
  <c r="P91" i="38" s="1"/>
  <c r="V66" i="1"/>
  <c r="U71" i="22"/>
  <c r="T58" i="29"/>
  <c r="T59" s="1"/>
  <c r="T71" s="1"/>
  <c r="T10" s="1"/>
  <c r="S313" i="2" s="1"/>
  <c r="V55" i="22"/>
  <c r="V72" s="1"/>
  <c r="V13" s="1"/>
  <c r="V102" i="21"/>
  <c r="V123" s="1"/>
  <c r="V29" s="1"/>
  <c r="V56"/>
  <c r="V76" s="1"/>
  <c r="W49" i="1"/>
  <c r="V99" i="22"/>
  <c r="V51" i="1"/>
  <c r="T54" i="31"/>
  <c r="T65" s="1"/>
  <c r="T9" s="1"/>
  <c r="S325" i="2" s="1"/>
  <c r="T55" i="31"/>
  <c r="T66" s="1"/>
  <c r="T10" s="1"/>
  <c r="S326" i="2" s="1"/>
  <c r="S36" i="23"/>
  <c r="R165" i="2" s="1"/>
  <c r="S35" i="14"/>
  <c r="S19" i="23"/>
  <c r="R148" i="2" s="1"/>
  <c r="S36" i="13"/>
  <c r="V38" i="1"/>
  <c r="W37"/>
  <c r="W36" s="1"/>
  <c r="V101" i="21"/>
  <c r="V114" s="1"/>
  <c r="V25" s="1"/>
  <c r="U90" i="2" s="1"/>
  <c r="V52" i="22"/>
  <c r="V65" s="1"/>
  <c r="V10" s="1"/>
  <c r="U111" i="2" s="1"/>
  <c r="T77" i="22"/>
  <c r="T45" i="23" s="1"/>
  <c r="T56" i="29"/>
  <c r="T68" s="1"/>
  <c r="T7" s="1"/>
  <c r="S310" i="2" s="1"/>
  <c r="T103" i="15"/>
  <c r="T69" i="23"/>
  <c r="T27" s="1"/>
  <c r="S156" i="2" s="1"/>
  <c r="T119" i="22"/>
  <c r="T68" i="23" s="1"/>
  <c r="T52" i="31"/>
  <c r="T63" s="1"/>
  <c r="V96" i="22"/>
  <c r="Q22" i="32"/>
  <c r="Q11" s="1"/>
  <c r="P349" i="2" s="1"/>
  <c r="U90" i="15"/>
  <c r="U102" s="1"/>
  <c r="R74" i="29"/>
  <c r="R13" s="1"/>
  <c r="Q316" i="2" s="1"/>
  <c r="R60" i="23"/>
  <c r="T48" i="28"/>
  <c r="T64"/>
  <c r="R28"/>
  <c r="Q259" i="2" s="1"/>
  <c r="Q84" i="38" s="1"/>
  <c r="R92" i="26"/>
  <c r="R68"/>
  <c r="T57"/>
  <c r="T14" s="1"/>
  <c r="S201" i="2" s="1"/>
  <c r="T56" i="26"/>
  <c r="T13" s="1"/>
  <c r="S200" i="2" s="1"/>
  <c r="T81" i="26"/>
  <c r="T34" s="1"/>
  <c r="S221" i="2" s="1"/>
  <c r="T82" i="26"/>
  <c r="T35" s="1"/>
  <c r="S222" i="2" s="1"/>
  <c r="T80" i="26"/>
  <c r="T33" s="1"/>
  <c r="S220" i="2" s="1"/>
  <c r="T58" i="26"/>
  <c r="T15" s="1"/>
  <c r="S202" i="2" s="1"/>
  <c r="T52" i="26"/>
  <c r="T9" s="1"/>
  <c r="S196" i="2" s="1"/>
  <c r="U48" i="23"/>
  <c r="U70"/>
  <c r="U107" i="22"/>
  <c r="U22" s="1"/>
  <c r="T123" i="2" s="1"/>
  <c r="U47" i="23"/>
  <c r="U63" i="22"/>
  <c r="U8" s="1"/>
  <c r="T109" i="2" s="1"/>
  <c r="V71" i="21"/>
  <c r="V11" s="1"/>
  <c r="U76" i="2" s="1"/>
  <c r="V69" i="21"/>
  <c r="V9" s="1"/>
  <c r="U74" i="2" s="1"/>
  <c r="V70" i="21"/>
  <c r="V10" s="1"/>
  <c r="U75" i="2" s="1"/>
  <c r="U133" i="21"/>
  <c r="U85"/>
  <c r="U135"/>
  <c r="U86"/>
  <c r="U134"/>
  <c r="U87"/>
  <c r="R19" i="28" l="1"/>
  <c r="Q250" i="2" s="1"/>
  <c r="Q78" i="38" s="1"/>
  <c r="Q262" i="2"/>
  <c r="Q87" i="38" s="1"/>
  <c r="R36" i="28"/>
  <c r="Q267" i="2" s="1"/>
  <c r="Q92" i="38" s="1"/>
  <c r="T29" i="28"/>
  <c r="S260" i="2" s="1"/>
  <c r="S85" i="38" s="1"/>
  <c r="T12" i="28"/>
  <c r="S243" i="2" s="1"/>
  <c r="S71" i="38" s="1"/>
  <c r="S29" i="26"/>
  <c r="R216" i="2" s="1"/>
  <c r="S8" i="26"/>
  <c r="R195" i="2" s="1"/>
  <c r="T26" i="23"/>
  <c r="S155" i="2" s="1"/>
  <c r="T78" i="23"/>
  <c r="T36" s="1"/>
  <c r="S165" i="2" s="1"/>
  <c r="T8" i="23"/>
  <c r="S137" i="2" s="1"/>
  <c r="T56" i="23"/>
  <c r="T19" s="1"/>
  <c r="S148" i="2" s="1"/>
  <c r="T8" i="15"/>
  <c r="S336" i="2" s="1"/>
  <c r="T104" i="15"/>
  <c r="U7"/>
  <c r="T335" i="2" s="1"/>
  <c r="U31" i="31"/>
  <c r="U53" s="1"/>
  <c r="U54" s="1"/>
  <c r="U65" s="1"/>
  <c r="U9" s="1"/>
  <c r="T325" i="2" s="1"/>
  <c r="T67" i="29"/>
  <c r="T6" s="1"/>
  <c r="S309" i="2" s="1"/>
  <c r="S18" i="32"/>
  <c r="S7" s="1"/>
  <c r="R345" i="2" s="1"/>
  <c r="R99" i="38" s="1"/>
  <c r="T13" i="2"/>
  <c r="U32" i="29"/>
  <c r="U58" s="1"/>
  <c r="U60" s="1"/>
  <c r="U72" s="1"/>
  <c r="U11" s="1"/>
  <c r="T314" i="2" s="1"/>
  <c r="U19" i="15"/>
  <c r="U42" s="1"/>
  <c r="U56" s="1"/>
  <c r="U54" s="1"/>
  <c r="U101" s="1"/>
  <c r="U6" s="1"/>
  <c r="T334" i="2" s="1"/>
  <c r="U25" i="22"/>
  <c r="U113"/>
  <c r="U24" s="1"/>
  <c r="U26" s="1"/>
  <c r="T127" i="2" s="1"/>
  <c r="S62" i="28"/>
  <c r="S27" s="1"/>
  <c r="S20" i="32"/>
  <c r="S9" s="1"/>
  <c r="R347" i="2" s="1"/>
  <c r="R101" i="38" s="1"/>
  <c r="S17" i="32"/>
  <c r="S6" s="1"/>
  <c r="R344" i="2" s="1"/>
  <c r="R98" i="38" s="1"/>
  <c r="T52" i="14"/>
  <c r="T8" s="1"/>
  <c r="S295" i="2" s="1"/>
  <c r="R53" i="28"/>
  <c r="R54" s="1"/>
  <c r="U120" i="22"/>
  <c r="U69" i="23" s="1"/>
  <c r="U114" i="2"/>
  <c r="V16" i="22"/>
  <c r="U117" i="2" s="1"/>
  <c r="U39" i="13"/>
  <c r="U11" i="23"/>
  <c r="T140" i="2" s="1"/>
  <c r="R69" i="26"/>
  <c r="R71"/>
  <c r="V18" i="15"/>
  <c r="V72" s="1"/>
  <c r="V91" s="1"/>
  <c r="V90" s="1"/>
  <c r="V102" s="1"/>
  <c r="V9" i="1"/>
  <c r="V68"/>
  <c r="V21" s="1"/>
  <c r="V17"/>
  <c r="U94" i="2"/>
  <c r="V33" i="21"/>
  <c r="U98" i="2" s="1"/>
  <c r="U70" i="22"/>
  <c r="U11" s="1"/>
  <c r="U12"/>
  <c r="U38" i="13"/>
  <c r="U54" s="1"/>
  <c r="U8" s="1"/>
  <c r="T278" i="2" s="1"/>
  <c r="U10" i="23"/>
  <c r="T139" i="2" s="1"/>
  <c r="R93" i="26"/>
  <c r="R95"/>
  <c r="T62" i="31"/>
  <c r="T6" s="1"/>
  <c r="S322" i="2" s="1"/>
  <c r="T7" i="31"/>
  <c r="S323" i="2" s="1"/>
  <c r="V84" i="21"/>
  <c r="V48" i="23" s="1"/>
  <c r="V12" i="21"/>
  <c r="R258" i="2"/>
  <c r="R83" i="38" s="1"/>
  <c r="U37" i="14"/>
  <c r="U28" i="23"/>
  <c r="T157" i="2" s="1"/>
  <c r="T125"/>
  <c r="U11" i="1"/>
  <c r="T11" i="2"/>
  <c r="U24" i="1"/>
  <c r="T25" i="2" s="1"/>
  <c r="T32" i="38" s="1"/>
  <c r="T52" i="13"/>
  <c r="T6" s="1"/>
  <c r="S276" i="2" s="1"/>
  <c r="T55" i="13"/>
  <c r="T9" s="1"/>
  <c r="S279" i="2" s="1"/>
  <c r="S46" i="28"/>
  <c r="S10" s="1"/>
  <c r="U78" i="22"/>
  <c r="U46" i="23" s="1"/>
  <c r="W96" i="22"/>
  <c r="W38" i="1"/>
  <c r="W31" i="29" s="1"/>
  <c r="W55" i="21"/>
  <c r="W68" s="1"/>
  <c r="T60" i="29"/>
  <c r="T72" s="1"/>
  <c r="T11" s="1"/>
  <c r="S314" i="2" s="1"/>
  <c r="T61" i="29"/>
  <c r="T73" s="1"/>
  <c r="T12" s="1"/>
  <c r="S315" i="2" s="1"/>
  <c r="V132" i="21"/>
  <c r="V125"/>
  <c r="V31" s="1"/>
  <c r="V124"/>
  <c r="V30" s="1"/>
  <c r="V126"/>
  <c r="V32" s="1"/>
  <c r="V79"/>
  <c r="V15" s="1"/>
  <c r="V78"/>
  <c r="V14" s="1"/>
  <c r="V77"/>
  <c r="V13" s="1"/>
  <c r="V31" i="29"/>
  <c r="W48" i="1"/>
  <c r="V50"/>
  <c r="V57" i="22"/>
  <c r="V101"/>
  <c r="T64" i="31"/>
  <c r="S87" i="26"/>
  <c r="S90" s="1"/>
  <c r="S79" i="23"/>
  <c r="S57"/>
  <c r="S63" i="26"/>
  <c r="S66" s="1"/>
  <c r="V116" i="21"/>
  <c r="V27" s="1"/>
  <c r="U92" i="2" s="1"/>
  <c r="V53" i="22"/>
  <c r="V64" s="1"/>
  <c r="V9" s="1"/>
  <c r="U110" i="2" s="1"/>
  <c r="V30" i="31"/>
  <c r="T51"/>
  <c r="V117" i="21"/>
  <c r="V28" s="1"/>
  <c r="U93" i="2" s="1"/>
  <c r="V97" i="22"/>
  <c r="V108" s="1"/>
  <c r="V23" s="1"/>
  <c r="U124" i="2" s="1"/>
  <c r="T55" i="29"/>
  <c r="V115" i="21"/>
  <c r="V26" s="1"/>
  <c r="U91" i="2" s="1"/>
  <c r="T36" i="14"/>
  <c r="T51" s="1"/>
  <c r="T7" s="1"/>
  <c r="S294" i="2" s="1"/>
  <c r="T77" i="26"/>
  <c r="T30" s="1"/>
  <c r="S217" i="2" s="1"/>
  <c r="X37" i="1"/>
  <c r="W101" i="21"/>
  <c r="W114" s="1"/>
  <c r="W52" i="22"/>
  <c r="W65" s="1"/>
  <c r="W10" s="1"/>
  <c r="V111" i="2" s="1"/>
  <c r="R19" i="32"/>
  <c r="R8" s="1"/>
  <c r="Q346" i="2" s="1"/>
  <c r="Q100" i="38" s="1"/>
  <c r="Q104" s="1"/>
  <c r="T76" i="26"/>
  <c r="T35" i="14"/>
  <c r="S70" i="29"/>
  <c r="S9" s="1"/>
  <c r="R312" i="2" s="1"/>
  <c r="T51" i="26"/>
  <c r="T36" i="13"/>
  <c r="R69" i="28"/>
  <c r="U53" i="26"/>
  <c r="U10" s="1"/>
  <c r="T197" i="2" s="1"/>
  <c r="U55" i="26"/>
  <c r="U12" s="1"/>
  <c r="T199" i="2" s="1"/>
  <c r="U79" i="26"/>
  <c r="U32" s="1"/>
  <c r="T219" i="2" s="1"/>
  <c r="U49" i="23"/>
  <c r="U51"/>
  <c r="U72"/>
  <c r="U71"/>
  <c r="U50"/>
  <c r="U73"/>
  <c r="V79" i="22"/>
  <c r="U59" i="29" l="1"/>
  <c r="U71" s="1"/>
  <c r="U10" s="1"/>
  <c r="T313" i="2" s="1"/>
  <c r="U55" i="31"/>
  <c r="U66" s="1"/>
  <c r="U10" s="1"/>
  <c r="T326" i="2" s="1"/>
  <c r="T8" i="26"/>
  <c r="S195" i="2" s="1"/>
  <c r="U61" i="29"/>
  <c r="U73" s="1"/>
  <c r="U12" s="1"/>
  <c r="T315" i="2" s="1"/>
  <c r="U52" i="31"/>
  <c r="U63" s="1"/>
  <c r="U7" s="1"/>
  <c r="T323" i="2" s="1"/>
  <c r="T21" i="32"/>
  <c r="T10" s="1"/>
  <c r="S348" i="2" s="1"/>
  <c r="S102" i="38" s="1"/>
  <c r="T9" i="15"/>
  <c r="S337" i="2" s="1"/>
  <c r="V7" i="15"/>
  <c r="U335" i="2" s="1"/>
  <c r="U56" i="29"/>
  <c r="U68" s="1"/>
  <c r="U7" s="1"/>
  <c r="T310" i="2" s="1"/>
  <c r="U56" i="31"/>
  <c r="U67" s="1"/>
  <c r="U11" s="1"/>
  <c r="T327" i="2" s="1"/>
  <c r="U103" i="15"/>
  <c r="U119" i="22"/>
  <c r="U68" i="23" s="1"/>
  <c r="U78" s="1"/>
  <c r="S60" i="28"/>
  <c r="S25" s="1"/>
  <c r="R256" i="2" s="1"/>
  <c r="R81" i="38" s="1"/>
  <c r="U57" i="29"/>
  <c r="U69" s="1"/>
  <c r="U8" s="1"/>
  <c r="T311" i="2" s="1"/>
  <c r="R17" i="28"/>
  <c r="Q248" i="2" s="1"/>
  <c r="Q76" i="38" s="1"/>
  <c r="T126" i="2"/>
  <c r="U27" i="22"/>
  <c r="T128" i="2" s="1"/>
  <c r="S44" i="28"/>
  <c r="S8" s="1"/>
  <c r="R239" i="2" s="1"/>
  <c r="R67" i="38" s="1"/>
  <c r="R241" i="2"/>
  <c r="R69" i="38" s="1"/>
  <c r="V39" i="13"/>
  <c r="V11" i="23"/>
  <c r="U140" i="2" s="1"/>
  <c r="U40" i="13"/>
  <c r="U56" s="1"/>
  <c r="U10" s="1"/>
  <c r="T280" i="2" s="1"/>
  <c r="U12" i="23"/>
  <c r="T141" i="2" s="1"/>
  <c r="T62" i="28"/>
  <c r="T27" s="1"/>
  <c r="T29" i="26"/>
  <c r="S216" i="2" s="1"/>
  <c r="T12"/>
  <c r="U25" i="1"/>
  <c r="T26" i="2" s="1"/>
  <c r="T33" i="38" s="1"/>
  <c r="U14" i="22"/>
  <c r="T115" i="2" s="1"/>
  <c r="T112"/>
  <c r="U22"/>
  <c r="V28" i="1"/>
  <c r="U29" i="2" s="1"/>
  <c r="U36" i="38" s="1"/>
  <c r="U38" i="14"/>
  <c r="U53" s="1"/>
  <c r="U9" s="1"/>
  <c r="T296" i="2" s="1"/>
  <c r="U29" i="23"/>
  <c r="T158" i="2" s="1"/>
  <c r="S50" i="28"/>
  <c r="S20" i="26"/>
  <c r="R207" i="2" s="1"/>
  <c r="T68" i="31"/>
  <c r="T12" s="1"/>
  <c r="S328" i="2" s="1"/>
  <c r="T8" i="31"/>
  <c r="S324" i="2" s="1"/>
  <c r="U80"/>
  <c r="V19" i="21"/>
  <c r="U84" i="2" s="1"/>
  <c r="W69" i="21"/>
  <c r="W9" s="1"/>
  <c r="V74" i="2" s="1"/>
  <c r="W8" i="21"/>
  <c r="V73" i="2" s="1"/>
  <c r="U77"/>
  <c r="V16" i="21"/>
  <c r="U81" i="2" s="1"/>
  <c r="T113"/>
  <c r="U15" i="22"/>
  <c r="T116" i="2" s="1"/>
  <c r="U18"/>
  <c r="V18" i="1"/>
  <c r="U19" i="2" s="1"/>
  <c r="U77" i="22"/>
  <c r="U45" i="23" s="1"/>
  <c r="T63" i="13"/>
  <c r="T17" s="1"/>
  <c r="S287" i="2" s="1"/>
  <c r="U41" i="13"/>
  <c r="U57" s="1"/>
  <c r="U11" s="1"/>
  <c r="T281" i="2" s="1"/>
  <c r="U13" i="23"/>
  <c r="T142" i="2" s="1"/>
  <c r="U42" i="13"/>
  <c r="U58" s="1"/>
  <c r="U12" s="1"/>
  <c r="T282" i="2" s="1"/>
  <c r="U14" i="23"/>
  <c r="T143" i="2" s="1"/>
  <c r="W117" i="21"/>
  <c r="W28" s="1"/>
  <c r="V93" i="2" s="1"/>
  <c r="W25" i="21"/>
  <c r="V90" i="2" s="1"/>
  <c r="S66" i="28"/>
  <c r="S40" i="26"/>
  <c r="R227" i="2" s="1"/>
  <c r="V67" i="1"/>
  <c r="V12" s="1"/>
  <c r="V10"/>
  <c r="U79" i="2"/>
  <c r="V18" i="21"/>
  <c r="U83" i="2" s="1"/>
  <c r="U96"/>
  <c r="V35" i="21"/>
  <c r="U100" i="2" s="1"/>
  <c r="U36" i="14"/>
  <c r="U51" s="1"/>
  <c r="U7" s="1"/>
  <c r="T294" i="2" s="1"/>
  <c r="U27" i="23"/>
  <c r="T156" i="2" s="1"/>
  <c r="U37" i="13"/>
  <c r="U53" s="1"/>
  <c r="U7" s="1"/>
  <c r="T277" i="2" s="1"/>
  <c r="U9" i="23"/>
  <c r="T138" i="2" s="1"/>
  <c r="S59" i="23"/>
  <c r="S62" s="1"/>
  <c r="S20"/>
  <c r="R149" i="2" s="1"/>
  <c r="U97"/>
  <c r="V36" i="21"/>
  <c r="U101" i="2" s="1"/>
  <c r="W30" i="31"/>
  <c r="W9" i="1"/>
  <c r="U40" i="14"/>
  <c r="U55" s="1"/>
  <c r="U11" s="1"/>
  <c r="T298" i="2" s="1"/>
  <c r="U31" i="23"/>
  <c r="T160" i="2" s="1"/>
  <c r="U39" i="14"/>
  <c r="U54" s="1"/>
  <c r="U10" s="1"/>
  <c r="T297" i="2" s="1"/>
  <c r="U30" i="23"/>
  <c r="T159" i="2" s="1"/>
  <c r="S81" i="23"/>
  <c r="S84" s="1"/>
  <c r="S37"/>
  <c r="R166" i="2" s="1"/>
  <c r="U78"/>
  <c r="V17" i="21"/>
  <c r="U82" i="2" s="1"/>
  <c r="U95"/>
  <c r="V34" i="21"/>
  <c r="U99" i="2" s="1"/>
  <c r="U10"/>
  <c r="V23" i="1"/>
  <c r="U24" i="2" s="1"/>
  <c r="U31" i="38" s="1"/>
  <c r="R34" i="28"/>
  <c r="Q265" i="2" s="1"/>
  <c r="Q90" i="38" s="1"/>
  <c r="R18" i="28"/>
  <c r="Q249" i="2" s="1"/>
  <c r="Q77" i="38" s="1"/>
  <c r="W71" i="21"/>
  <c r="W11" s="1"/>
  <c r="V76" i="2" s="1"/>
  <c r="W70" i="21"/>
  <c r="W10" s="1"/>
  <c r="V75" i="2" s="1"/>
  <c r="V70" i="23"/>
  <c r="V85" i="21"/>
  <c r="V49" i="23" s="1"/>
  <c r="V86" i="21"/>
  <c r="V135"/>
  <c r="V73" i="23" s="1"/>
  <c r="U77" i="26"/>
  <c r="U30" s="1"/>
  <c r="T217" i="2" s="1"/>
  <c r="W53" i="22"/>
  <c r="W64" s="1"/>
  <c r="W9" s="1"/>
  <c r="V110" i="2" s="1"/>
  <c r="W18" i="15"/>
  <c r="W72" s="1"/>
  <c r="W91" s="1"/>
  <c r="W90" s="1"/>
  <c r="W102" s="1"/>
  <c r="W97" i="22"/>
  <c r="W108" s="1"/>
  <c r="W51" i="1"/>
  <c r="W17" s="1"/>
  <c r="X49"/>
  <c r="W55" i="22"/>
  <c r="W72" s="1"/>
  <c r="W13" s="1"/>
  <c r="W102" i="21"/>
  <c r="W123" s="1"/>
  <c r="W66" i="1"/>
  <c r="W99" i="22"/>
  <c r="W56" i="21"/>
  <c r="W76" s="1"/>
  <c r="W12" s="1"/>
  <c r="V87"/>
  <c r="V51" i="23" s="1"/>
  <c r="V56" i="22"/>
  <c r="V71" s="1"/>
  <c r="V100"/>
  <c r="V114" s="1"/>
  <c r="S43" i="26"/>
  <c r="R230" i="2" s="1"/>
  <c r="V63" i="22"/>
  <c r="V8" s="1"/>
  <c r="U109" i="2" s="1"/>
  <c r="S23" i="26"/>
  <c r="R210" i="2" s="1"/>
  <c r="V107" i="22"/>
  <c r="V22" s="1"/>
  <c r="U123" i="2" s="1"/>
  <c r="W116" i="21"/>
  <c r="W27" s="1"/>
  <c r="V92" i="2" s="1"/>
  <c r="W115" i="21"/>
  <c r="W26" s="1"/>
  <c r="V91" i="2" s="1"/>
  <c r="V133" i="21"/>
  <c r="V71" i="23" s="1"/>
  <c r="V134" i="21"/>
  <c r="X36" i="1"/>
  <c r="X38" s="1"/>
  <c r="X9" s="1"/>
  <c r="T50" i="14"/>
  <c r="T6" s="1"/>
  <c r="S293" i="2" s="1"/>
  <c r="R22" i="32"/>
  <c r="R11" s="1"/>
  <c r="Q349" i="2" s="1"/>
  <c r="T46" i="28"/>
  <c r="S74" i="29"/>
  <c r="S13" s="1"/>
  <c r="R316" i="2" s="1"/>
  <c r="T70" i="29"/>
  <c r="T9" s="1"/>
  <c r="S312" i="2" s="1"/>
  <c r="U64" i="28"/>
  <c r="U48"/>
  <c r="R70"/>
  <c r="T87" i="26"/>
  <c r="T90" s="1"/>
  <c r="U57"/>
  <c r="U14" s="1"/>
  <c r="T201" i="2" s="1"/>
  <c r="U52" i="26"/>
  <c r="U9" s="1"/>
  <c r="T196" i="2" s="1"/>
  <c r="U56" i="26"/>
  <c r="U13" s="1"/>
  <c r="T200" i="2" s="1"/>
  <c r="U80" i="26"/>
  <c r="U33" s="1"/>
  <c r="T220" i="2" s="1"/>
  <c r="U58" i="26"/>
  <c r="U15" s="1"/>
  <c r="T202" i="2" s="1"/>
  <c r="V55" i="26"/>
  <c r="V12" s="1"/>
  <c r="U199" i="2" s="1"/>
  <c r="U82" i="26"/>
  <c r="U35" s="1"/>
  <c r="T222" i="2" s="1"/>
  <c r="U81" i="26"/>
  <c r="U34" s="1"/>
  <c r="T221" i="2" s="1"/>
  <c r="T63" i="26"/>
  <c r="T66" s="1"/>
  <c r="T57" i="23"/>
  <c r="T20" s="1"/>
  <c r="S149" i="2" s="1"/>
  <c r="T79" i="23"/>
  <c r="T37" s="1"/>
  <c r="S166" i="2" s="1"/>
  <c r="V47" i="23"/>
  <c r="U29" i="28" l="1"/>
  <c r="T260" i="2" s="1"/>
  <c r="T85" i="38" s="1"/>
  <c r="S31" i="28"/>
  <c r="S63"/>
  <c r="S28" s="1"/>
  <c r="R259" i="2" s="1"/>
  <c r="R84" i="38" s="1"/>
  <c r="U12" i="28"/>
  <c r="T243" i="2" s="1"/>
  <c r="T71" i="38" s="1"/>
  <c r="S14" i="28"/>
  <c r="S47"/>
  <c r="S11" s="1"/>
  <c r="R242" i="2" s="1"/>
  <c r="R70" i="38" s="1"/>
  <c r="U8" i="23"/>
  <c r="T137" i="2" s="1"/>
  <c r="U56" i="23"/>
  <c r="U19" s="1"/>
  <c r="T148" i="2" s="1"/>
  <c r="U64" i="31"/>
  <c r="U8" s="1"/>
  <c r="T324" i="2" s="1"/>
  <c r="U51" i="31"/>
  <c r="U62"/>
  <c r="U6" s="1"/>
  <c r="T322" i="2" s="1"/>
  <c r="U104" i="15"/>
  <c r="U8"/>
  <c r="T336" i="2" s="1"/>
  <c r="W7" i="15"/>
  <c r="V335" i="2" s="1"/>
  <c r="U55" i="29"/>
  <c r="T17" i="32"/>
  <c r="T6" s="1"/>
  <c r="S344" i="2" s="1"/>
  <c r="S98" i="38" s="1"/>
  <c r="U50" i="14"/>
  <c r="U6" s="1"/>
  <c r="T293" i="2" s="1"/>
  <c r="X52" i="22"/>
  <c r="X65" s="1"/>
  <c r="X10" s="1"/>
  <c r="W111" i="2" s="1"/>
  <c r="U52" i="14"/>
  <c r="U8" s="1"/>
  <c r="T295" i="2" s="1"/>
  <c r="T20" i="32"/>
  <c r="T9" s="1"/>
  <c r="S347" i="2" s="1"/>
  <c r="S101" i="38" s="1"/>
  <c r="T60" i="28"/>
  <c r="T25" s="1"/>
  <c r="S256" i="2" s="1"/>
  <c r="S81" i="38" s="1"/>
  <c r="S60" i="23"/>
  <c r="T66" i="28"/>
  <c r="T40" i="26"/>
  <c r="S227" i="2" s="1"/>
  <c r="V38" i="14"/>
  <c r="V53" s="1"/>
  <c r="V9" s="1"/>
  <c r="U296" i="2" s="1"/>
  <c r="V29" i="23"/>
  <c r="U158" i="2" s="1"/>
  <c r="V37" i="14"/>
  <c r="V28" i="23"/>
  <c r="U157" i="2" s="1"/>
  <c r="V120" i="22"/>
  <c r="V69" i="23" s="1"/>
  <c r="V25" i="22"/>
  <c r="V40" i="14"/>
  <c r="V55" s="1"/>
  <c r="V11" s="1"/>
  <c r="U298" i="2" s="1"/>
  <c r="V31" i="23"/>
  <c r="U160" i="2" s="1"/>
  <c r="V40" i="13"/>
  <c r="V56" s="1"/>
  <c r="V10" s="1"/>
  <c r="U280" i="2" s="1"/>
  <c r="V12" i="23"/>
  <c r="U141" i="2" s="1"/>
  <c r="V11" i="1"/>
  <c r="U11" i="2"/>
  <c r="V24" i="1"/>
  <c r="U25" i="2" s="1"/>
  <c r="U32" i="38" s="1"/>
  <c r="V77" i="2"/>
  <c r="W16" i="21"/>
  <c r="V81" i="2" s="1"/>
  <c r="V114"/>
  <c r="W16" i="22"/>
  <c r="V117" i="2" s="1"/>
  <c r="W107" i="22"/>
  <c r="W22" s="1"/>
  <c r="V123" i="2" s="1"/>
  <c r="W23" i="22"/>
  <c r="V124" i="2" s="1"/>
  <c r="S258"/>
  <c r="S83" i="38" s="1"/>
  <c r="U55" i="13"/>
  <c r="U9" s="1"/>
  <c r="T279" i="2" s="1"/>
  <c r="V19" i="15"/>
  <c r="V42" s="1"/>
  <c r="V56" s="1"/>
  <c r="V54" s="1"/>
  <c r="V101" s="1"/>
  <c r="V6" s="1"/>
  <c r="U334" i="2" s="1"/>
  <c r="V78" i="22"/>
  <c r="V46" i="23" s="1"/>
  <c r="V52" i="26" s="1"/>
  <c r="V9" s="1"/>
  <c r="U196" i="2" s="1"/>
  <c r="V12" i="22"/>
  <c r="V18" i="2"/>
  <c r="W18" i="1"/>
  <c r="V19" i="2" s="1"/>
  <c r="U13"/>
  <c r="V26" i="1"/>
  <c r="U27" i="2" s="1"/>
  <c r="U34" i="38" s="1"/>
  <c r="T50" i="28"/>
  <c r="T20" i="26"/>
  <c r="S207" i="2" s="1"/>
  <c r="U35" i="14"/>
  <c r="U26" i="23"/>
  <c r="T155" i="2" s="1"/>
  <c r="W10"/>
  <c r="X23" i="1"/>
  <c r="W24" i="2" s="1"/>
  <c r="W31" i="38" s="1"/>
  <c r="V38" i="13"/>
  <c r="V54" s="1"/>
  <c r="V8" s="1"/>
  <c r="U278" i="2" s="1"/>
  <c r="V10" i="23"/>
  <c r="U139" i="2" s="1"/>
  <c r="V42" i="13"/>
  <c r="V58" s="1"/>
  <c r="V12" s="1"/>
  <c r="U282" i="2" s="1"/>
  <c r="V14" i="23"/>
  <c r="U143" i="2" s="1"/>
  <c r="W132" i="21"/>
  <c r="W70" i="23" s="1"/>
  <c r="W29" i="21"/>
  <c r="V10" i="2"/>
  <c r="W23" i="1"/>
  <c r="V24" i="2" s="1"/>
  <c r="V31" i="38" s="1"/>
  <c r="S82" i="23"/>
  <c r="U52" i="13"/>
  <c r="U6" s="1"/>
  <c r="T276" i="2" s="1"/>
  <c r="V31" i="31"/>
  <c r="V52" s="1"/>
  <c r="V63" s="1"/>
  <c r="V7" s="1"/>
  <c r="U323" i="2" s="1"/>
  <c r="V32" i="29"/>
  <c r="V58" s="1"/>
  <c r="V59" s="1"/>
  <c r="V71" s="1"/>
  <c r="V10" s="1"/>
  <c r="U313" i="2" s="1"/>
  <c r="R35" i="28"/>
  <c r="Q266" i="2" s="1"/>
  <c r="Q91" i="38" s="1"/>
  <c r="T44" i="28"/>
  <c r="T8" s="1"/>
  <c r="S239" i="2" s="1"/>
  <c r="S67" i="38" s="1"/>
  <c r="T10" i="28"/>
  <c r="V79" i="26"/>
  <c r="V32" s="1"/>
  <c r="U219" i="2" s="1"/>
  <c r="X96" i="22"/>
  <c r="X101" i="21"/>
  <c r="X114" s="1"/>
  <c r="X116" s="1"/>
  <c r="X27" s="1"/>
  <c r="W92" i="2" s="1"/>
  <c r="W63" i="22"/>
  <c r="W8" s="1"/>
  <c r="V109" i="2" s="1"/>
  <c r="V50" i="23"/>
  <c r="W77" i="21"/>
  <c r="W13" s="1"/>
  <c r="W79"/>
  <c r="W15" s="1"/>
  <c r="W78"/>
  <c r="W14" s="1"/>
  <c r="W84"/>
  <c r="W101" i="22"/>
  <c r="W50" i="1"/>
  <c r="W10" s="1"/>
  <c r="W57" i="22"/>
  <c r="W68" i="1"/>
  <c r="W21" s="1"/>
  <c r="V70" i="22"/>
  <c r="X48" i="1"/>
  <c r="X66" s="1"/>
  <c r="W124" i="21"/>
  <c r="W30" s="1"/>
  <c r="W126"/>
  <c r="W32" s="1"/>
  <c r="W125"/>
  <c r="W31" s="1"/>
  <c r="V113" i="22"/>
  <c r="V24" s="1"/>
  <c r="W79"/>
  <c r="S92" i="26"/>
  <c r="S68"/>
  <c r="V72" i="23"/>
  <c r="T60" i="14"/>
  <c r="T16" s="1"/>
  <c r="S303" i="2" s="1"/>
  <c r="Y37" i="1"/>
  <c r="X55" i="21"/>
  <c r="X68" s="1"/>
  <c r="S19" i="32"/>
  <c r="S8" s="1"/>
  <c r="R346" i="2" s="1"/>
  <c r="R100" i="38" s="1"/>
  <c r="R104" s="1"/>
  <c r="T74" i="29"/>
  <c r="T13" s="1"/>
  <c r="S316" i="2" s="1"/>
  <c r="X18" i="15"/>
  <c r="X72" s="1"/>
  <c r="X91" s="1"/>
  <c r="X31" i="29"/>
  <c r="X30" i="31"/>
  <c r="U67" i="29"/>
  <c r="U6" s="1"/>
  <c r="T309" i="2" s="1"/>
  <c r="U51" i="26"/>
  <c r="U36" i="13"/>
  <c r="V48" i="28"/>
  <c r="V56" i="26"/>
  <c r="V13" s="1"/>
  <c r="U200" i="2" s="1"/>
  <c r="V58" i="26"/>
  <c r="V15" s="1"/>
  <c r="U202" i="2" s="1"/>
  <c r="T43" i="26"/>
  <c r="S230" i="2" s="1"/>
  <c r="V82" i="26"/>
  <c r="V35" s="1"/>
  <c r="U222" i="2" s="1"/>
  <c r="V53" i="26"/>
  <c r="V10" s="1"/>
  <c r="U197" i="2" s="1"/>
  <c r="U76" i="26"/>
  <c r="V80"/>
  <c r="V33" s="1"/>
  <c r="U220" i="2" s="1"/>
  <c r="T23" i="26"/>
  <c r="S210" i="2" s="1"/>
  <c r="T81" i="23"/>
  <c r="T84" s="1"/>
  <c r="T59"/>
  <c r="T62" s="1"/>
  <c r="X53" i="22"/>
  <c r="X64" s="1"/>
  <c r="X9" s="1"/>
  <c r="W110" i="2" s="1"/>
  <c r="X97" i="22"/>
  <c r="X108" s="1"/>
  <c r="X23" s="1"/>
  <c r="W124" i="2" s="1"/>
  <c r="S69" i="28" l="1"/>
  <c r="S34" s="1"/>
  <c r="R265" i="2" s="1"/>
  <c r="R90" i="38" s="1"/>
  <c r="R245" i="2"/>
  <c r="R73" i="38" s="1"/>
  <c r="S19" i="28"/>
  <c r="R250" i="2" s="1"/>
  <c r="R78" i="38" s="1"/>
  <c r="S36" i="28"/>
  <c r="R267" i="2" s="1"/>
  <c r="R92" i="38" s="1"/>
  <c r="R262" i="2"/>
  <c r="R87" i="38" s="1"/>
  <c r="T31" i="28"/>
  <c r="T36" s="1"/>
  <c r="T63"/>
  <c r="V12"/>
  <c r="U243" i="2" s="1"/>
  <c r="U71" i="38" s="1"/>
  <c r="T14" i="28"/>
  <c r="S245" i="2" s="1"/>
  <c r="S73" i="38" s="1"/>
  <c r="T47" i="28"/>
  <c r="T11" s="1"/>
  <c r="S242" i="2" s="1"/>
  <c r="S70" i="38" s="1"/>
  <c r="U29" i="26"/>
  <c r="T216" i="2" s="1"/>
  <c r="U68" i="31"/>
  <c r="U12" s="1"/>
  <c r="T328" i="2" s="1"/>
  <c r="U9" i="15"/>
  <c r="T337" i="2" s="1"/>
  <c r="U21" i="32"/>
  <c r="U10" s="1"/>
  <c r="T348" i="2" s="1"/>
  <c r="T102" i="38" s="1"/>
  <c r="V103" i="15"/>
  <c r="V51" i="31"/>
  <c r="V62"/>
  <c r="V6" s="1"/>
  <c r="U322" i="2" s="1"/>
  <c r="V60" i="29"/>
  <c r="V72" s="1"/>
  <c r="V11" s="1"/>
  <c r="U314" i="2" s="1"/>
  <c r="V56" i="29"/>
  <c r="V68" s="1"/>
  <c r="V7" s="1"/>
  <c r="U310" i="2" s="1"/>
  <c r="V61" i="29"/>
  <c r="V73" s="1"/>
  <c r="V12" s="1"/>
  <c r="U315" i="2" s="1"/>
  <c r="S53" i="28"/>
  <c r="S17" s="1"/>
  <c r="R248" i="2" s="1"/>
  <c r="R76" i="38" s="1"/>
  <c r="V57" i="29"/>
  <c r="V69" s="1"/>
  <c r="V8" s="1"/>
  <c r="U311" i="2" s="1"/>
  <c r="T28" i="28"/>
  <c r="S259" i="2" s="1"/>
  <c r="S84" i="38" s="1"/>
  <c r="V53" i="31"/>
  <c r="V56" s="1"/>
  <c r="V67" s="1"/>
  <c r="V11" s="1"/>
  <c r="U327" i="2" s="1"/>
  <c r="U60" i="14"/>
  <c r="U16" s="1"/>
  <c r="T303" i="2" s="1"/>
  <c r="S69" i="26"/>
  <c r="S71"/>
  <c r="V94" i="2"/>
  <c r="W33" i="21"/>
  <c r="V98" i="2" s="1"/>
  <c r="V15" i="22"/>
  <c r="U116" i="2" s="1"/>
  <c r="U113"/>
  <c r="U12"/>
  <c r="V25" i="1"/>
  <c r="U26" i="2" s="1"/>
  <c r="U33" i="38" s="1"/>
  <c r="V95" i="2"/>
  <c r="W34" i="21"/>
  <c r="V99" i="2" s="1"/>
  <c r="V79"/>
  <c r="W18" i="21"/>
  <c r="V83" i="2" s="1"/>
  <c r="V41" i="13"/>
  <c r="V57" s="1"/>
  <c r="V11" s="1"/>
  <c r="U281" i="2" s="1"/>
  <c r="V13" i="23"/>
  <c r="U142" i="2" s="1"/>
  <c r="U126"/>
  <c r="V27" i="22"/>
  <c r="U128" i="2" s="1"/>
  <c r="U125"/>
  <c r="V26" i="22"/>
  <c r="U127" i="2" s="1"/>
  <c r="V11"/>
  <c r="W11" i="1"/>
  <c r="W24"/>
  <c r="V25" i="2" s="1"/>
  <c r="V32" i="38" s="1"/>
  <c r="V36" i="14"/>
  <c r="V51" s="1"/>
  <c r="V27" i="23"/>
  <c r="U156" i="2" s="1"/>
  <c r="X70" i="21"/>
  <c r="X10" s="1"/>
  <c r="W75" i="2" s="1"/>
  <c r="X8" i="21"/>
  <c r="W73" i="2" s="1"/>
  <c r="V97"/>
  <c r="W36" i="21"/>
  <c r="V101" i="2" s="1"/>
  <c r="S241"/>
  <c r="S69" i="38" s="1"/>
  <c r="V80" i="2"/>
  <c r="W19" i="21"/>
  <c r="V84" i="2" s="1"/>
  <c r="U79" i="23"/>
  <c r="U37" s="1"/>
  <c r="T166" i="2" s="1"/>
  <c r="U36" i="23"/>
  <c r="T165" i="2" s="1"/>
  <c r="U46" i="28"/>
  <c r="U10" s="1"/>
  <c r="U8" i="26"/>
  <c r="T195" i="2" s="1"/>
  <c r="W37" i="14"/>
  <c r="W28" i="23"/>
  <c r="V157" i="2" s="1"/>
  <c r="V22"/>
  <c r="W28" i="1"/>
  <c r="V29" i="2" s="1"/>
  <c r="V36" i="38" s="1"/>
  <c r="V39" i="14"/>
  <c r="V54" s="1"/>
  <c r="V10" s="1"/>
  <c r="U297" i="2" s="1"/>
  <c r="V30" i="23"/>
  <c r="U159" i="2" s="1"/>
  <c r="S93" i="26"/>
  <c r="S95"/>
  <c r="V96" i="2"/>
  <c r="W35" i="21"/>
  <c r="V100" i="2" s="1"/>
  <c r="V77" i="22"/>
  <c r="V45" i="23" s="1"/>
  <c r="V56" s="1"/>
  <c r="V11" i="22"/>
  <c r="V78" i="2"/>
  <c r="W17" i="21"/>
  <c r="V82" i="2" s="1"/>
  <c r="X117" i="21"/>
  <c r="X28" s="1"/>
  <c r="W93" i="2" s="1"/>
  <c r="X25" i="21"/>
  <c r="W90" i="2" s="1"/>
  <c r="V37" i="13"/>
  <c r="V53" s="1"/>
  <c r="V9" i="23"/>
  <c r="U138" i="2" s="1"/>
  <c r="U63" i="13"/>
  <c r="U17" s="1"/>
  <c r="T287" i="2" s="1"/>
  <c r="V77" i="26"/>
  <c r="V30" s="1"/>
  <c r="U217" i="2" s="1"/>
  <c r="V64" i="28"/>
  <c r="X115" i="21"/>
  <c r="X26" s="1"/>
  <c r="W91" i="2" s="1"/>
  <c r="V57" i="26"/>
  <c r="V14" s="1"/>
  <c r="U201" i="2" s="1"/>
  <c r="W47" i="23"/>
  <c r="W134" i="21"/>
  <c r="W85"/>
  <c r="W87"/>
  <c r="X55" i="22"/>
  <c r="X72" s="1"/>
  <c r="X13" s="1"/>
  <c r="X56" i="21"/>
  <c r="X76" s="1"/>
  <c r="X12" s="1"/>
  <c r="Y49" i="1"/>
  <c r="X51"/>
  <c r="X17" s="1"/>
  <c r="X102" i="21"/>
  <c r="X123" s="1"/>
  <c r="X29" s="1"/>
  <c r="X99" i="22"/>
  <c r="W48" i="23"/>
  <c r="W11" s="1"/>
  <c r="V140" i="2" s="1"/>
  <c r="V119" i="22"/>
  <c r="W133" i="21"/>
  <c r="W71" i="23" s="1"/>
  <c r="W135" i="21"/>
  <c r="W56" i="22"/>
  <c r="W71" s="1"/>
  <c r="W12" s="1"/>
  <c r="W67" i="1"/>
  <c r="W12" s="1"/>
  <c r="W100" i="22"/>
  <c r="W114" s="1"/>
  <c r="W25" s="1"/>
  <c r="W86" i="21"/>
  <c r="W79" i="26"/>
  <c r="W32" s="1"/>
  <c r="V219" i="2" s="1"/>
  <c r="X69" i="21"/>
  <c r="X9" s="1"/>
  <c r="W74" i="2" s="1"/>
  <c r="V81" i="26"/>
  <c r="V34" s="1"/>
  <c r="U221" i="2" s="1"/>
  <c r="T18" i="32"/>
  <c r="T7" s="1"/>
  <c r="S345" i="2" s="1"/>
  <c r="S99" i="38" s="1"/>
  <c r="Y36" i="1"/>
  <c r="X71" i="21"/>
  <c r="X11" s="1"/>
  <c r="W76" i="2" s="1"/>
  <c r="S22" i="32"/>
  <c r="S11" s="1"/>
  <c r="R349" i="2" s="1"/>
  <c r="T19" i="32"/>
  <c r="T8" s="1"/>
  <c r="S346" i="2" s="1"/>
  <c r="S100" i="38" s="1"/>
  <c r="X90" i="15"/>
  <c r="X102" s="1"/>
  <c r="T60" i="23"/>
  <c r="U62" i="28"/>
  <c r="U27" s="1"/>
  <c r="T68" i="26"/>
  <c r="U87"/>
  <c r="U90" s="1"/>
  <c r="U63"/>
  <c r="U66" s="1"/>
  <c r="T92"/>
  <c r="T82" i="23"/>
  <c r="U57"/>
  <c r="U20" s="1"/>
  <c r="T149" i="2" s="1"/>
  <c r="X107" i="22"/>
  <c r="X22" s="1"/>
  <c r="W123" i="2" s="1"/>
  <c r="X63" i="22"/>
  <c r="X8" s="1"/>
  <c r="W109" i="2" s="1"/>
  <c r="S70" i="28" l="1"/>
  <c r="S35" s="1"/>
  <c r="R266" i="2" s="1"/>
  <c r="R91" i="38" s="1"/>
  <c r="T19" i="28"/>
  <c r="S250" i="2" s="1"/>
  <c r="S78" i="38" s="1"/>
  <c r="V29" i="28"/>
  <c r="U260" i="2" s="1"/>
  <c r="U85" i="38" s="1"/>
  <c r="S262" i="2"/>
  <c r="S87" i="38" s="1"/>
  <c r="S267" i="2"/>
  <c r="S92" i="38" s="1"/>
  <c r="T53" i="28"/>
  <c r="T17" s="1"/>
  <c r="S248" i="2" s="1"/>
  <c r="S76" i="38" s="1"/>
  <c r="U17" i="32"/>
  <c r="U6" s="1"/>
  <c r="T344" i="2" s="1"/>
  <c r="T98" i="38" s="1"/>
  <c r="U20" i="32"/>
  <c r="U9" s="1"/>
  <c r="T347" i="2" s="1"/>
  <c r="T101" i="38" s="1"/>
  <c r="V104" i="15"/>
  <c r="V8"/>
  <c r="U336" i="2" s="1"/>
  <c r="V54" i="31"/>
  <c r="V65" s="1"/>
  <c r="V9" s="1"/>
  <c r="U325" i="2" s="1"/>
  <c r="V55" i="31"/>
  <c r="V66" s="1"/>
  <c r="V10" s="1"/>
  <c r="U326" i="2" s="1"/>
  <c r="S54" i="28"/>
  <c r="S18" s="1"/>
  <c r="R249" i="2" s="1"/>
  <c r="R77" i="38" s="1"/>
  <c r="X7" i="15"/>
  <c r="W335" i="2" s="1"/>
  <c r="U81" i="23"/>
  <c r="U84" s="1"/>
  <c r="V55" i="13"/>
  <c r="V9" s="1"/>
  <c r="U279" i="2" s="1"/>
  <c r="V55" i="29"/>
  <c r="U18" i="32"/>
  <c r="U7" s="1"/>
  <c r="T345" i="2" s="1"/>
  <c r="T99" i="38" s="1"/>
  <c r="V52" i="14"/>
  <c r="V8" s="1"/>
  <c r="U295" i="2" s="1"/>
  <c r="V67" i="29"/>
  <c r="V6" s="1"/>
  <c r="U309" i="2" s="1"/>
  <c r="T69" i="28"/>
  <c r="T34" s="1"/>
  <c r="S265" i="2" s="1"/>
  <c r="S90" i="38" s="1"/>
  <c r="U44" i="28"/>
  <c r="U8" s="1"/>
  <c r="T239" i="2" s="1"/>
  <c r="T67" i="38" s="1"/>
  <c r="W77" i="2"/>
  <c r="X16" i="21"/>
  <c r="W81" i="2" s="1"/>
  <c r="V19" i="23"/>
  <c r="U148" i="2" s="1"/>
  <c r="V8" i="23"/>
  <c r="U137" i="2" s="1"/>
  <c r="W15" i="22"/>
  <c r="V116" i="2" s="1"/>
  <c r="V113"/>
  <c r="T241"/>
  <c r="T69" i="38" s="1"/>
  <c r="V7" i="14"/>
  <c r="U294" i="2" s="1"/>
  <c r="V50" i="14"/>
  <c r="V6" s="1"/>
  <c r="U293" i="2" s="1"/>
  <c r="U43" i="26"/>
  <c r="T230" i="2" s="1"/>
  <c r="U40" i="26"/>
  <c r="T227" i="2" s="1"/>
  <c r="V13"/>
  <c r="W26" i="1"/>
  <c r="V27" i="2" s="1"/>
  <c r="V34" i="38" s="1"/>
  <c r="X18" i="1"/>
  <c r="W19" i="2" s="1"/>
  <c r="W18"/>
  <c r="U112"/>
  <c r="V14" i="22"/>
  <c r="U115" i="2" s="1"/>
  <c r="S104" i="38"/>
  <c r="T93" i="26"/>
  <c r="T95"/>
  <c r="T69"/>
  <c r="T71"/>
  <c r="U50" i="28"/>
  <c r="U20" i="26"/>
  <c r="T207" i="2" s="1"/>
  <c r="T258"/>
  <c r="T83" i="38" s="1"/>
  <c r="V126" i="2"/>
  <c r="W27" i="22"/>
  <c r="V128" i="2" s="1"/>
  <c r="W38" i="14"/>
  <c r="W53" s="1"/>
  <c r="W9" s="1"/>
  <c r="V296" i="2" s="1"/>
  <c r="W29" i="23"/>
  <c r="V158" i="2" s="1"/>
  <c r="W94"/>
  <c r="X33" i="21"/>
  <c r="W98" i="2" s="1"/>
  <c r="X16" i="22"/>
  <c r="W117" i="2" s="1"/>
  <c r="W114"/>
  <c r="W38" i="13"/>
  <c r="W54" s="1"/>
  <c r="W8" s="1"/>
  <c r="V278" i="2" s="1"/>
  <c r="W10" i="23"/>
  <c r="V139" i="2" s="1"/>
  <c r="V7" i="13"/>
  <c r="U277" i="2" s="1"/>
  <c r="V52" i="13"/>
  <c r="V6" s="1"/>
  <c r="U276" i="2" s="1"/>
  <c r="V12"/>
  <c r="W25" i="1"/>
  <c r="V26" i="2" s="1"/>
  <c r="V33" i="38" s="1"/>
  <c r="W53" i="26"/>
  <c r="W10" s="1"/>
  <c r="V197" i="2" s="1"/>
  <c r="W72" i="23"/>
  <c r="V51" i="26"/>
  <c r="W80"/>
  <c r="W33" s="1"/>
  <c r="V220" i="2" s="1"/>
  <c r="X124" i="21"/>
  <c r="X30" s="1"/>
  <c r="X126"/>
  <c r="X32" s="1"/>
  <c r="X125"/>
  <c r="X31" s="1"/>
  <c r="X132"/>
  <c r="W49" i="23"/>
  <c r="W12" s="1"/>
  <c r="V141" i="2" s="1"/>
  <c r="W78" i="22"/>
  <c r="W70"/>
  <c r="W11" s="1"/>
  <c r="V68" i="23"/>
  <c r="X79" i="21"/>
  <c r="X15" s="1"/>
  <c r="X78"/>
  <c r="X14" s="1"/>
  <c r="X77"/>
  <c r="X13" s="1"/>
  <c r="W120" i="22"/>
  <c r="W113"/>
  <c r="W24" s="1"/>
  <c r="X101"/>
  <c r="X50" i="1"/>
  <c r="X10" s="1"/>
  <c r="X57" i="22"/>
  <c r="X68" i="1"/>
  <c r="X21" s="1"/>
  <c r="X79" i="22"/>
  <c r="X47" i="23" s="1"/>
  <c r="W39" i="13"/>
  <c r="W55" i="26"/>
  <c r="W12" s="1"/>
  <c r="V199" i="2" s="1"/>
  <c r="W50" i="23"/>
  <c r="W13" s="1"/>
  <c r="V142" i="2" s="1"/>
  <c r="W73" i="23"/>
  <c r="W31" s="1"/>
  <c r="V160" i="2" s="1"/>
  <c r="W51" i="23"/>
  <c r="W14" s="1"/>
  <c r="V143" i="2" s="1"/>
  <c r="W32" i="29"/>
  <c r="W31" i="31"/>
  <c r="W19" i="15"/>
  <c r="W42" s="1"/>
  <c r="W56" s="1"/>
  <c r="W54" s="1"/>
  <c r="W101" s="1"/>
  <c r="W6" s="1"/>
  <c r="V334" i="2" s="1"/>
  <c r="Y48" i="1"/>
  <c r="Y66" s="1"/>
  <c r="X84" i="21"/>
  <c r="V36" i="13"/>
  <c r="W64" i="28"/>
  <c r="Y52" i="22"/>
  <c r="Y65" s="1"/>
  <c r="Y10" s="1"/>
  <c r="X111" i="2" s="1"/>
  <c r="Y101" i="21"/>
  <c r="Y114" s="1"/>
  <c r="Y25" s="1"/>
  <c r="X90" i="2" s="1"/>
  <c r="Y38" i="1"/>
  <c r="Y9" s="1"/>
  <c r="Y96" i="22"/>
  <c r="Y55" i="21"/>
  <c r="Y68" s="1"/>
  <c r="Y8" s="1"/>
  <c r="X73" i="2" s="1"/>
  <c r="Z37" i="1"/>
  <c r="T22" i="32"/>
  <c r="T11" s="1"/>
  <c r="S349" i="2" s="1"/>
  <c r="U70" i="29"/>
  <c r="U9" s="1"/>
  <c r="T312" i="2" s="1"/>
  <c r="U60" i="28"/>
  <c r="U25" s="1"/>
  <c r="T256" i="2" s="1"/>
  <c r="T81" i="38" s="1"/>
  <c r="U66" i="28"/>
  <c r="U23" i="26"/>
  <c r="T210" i="2" s="1"/>
  <c r="U59" i="23"/>
  <c r="U62" s="1"/>
  <c r="W29" i="28" l="1"/>
  <c r="V260" i="2" s="1"/>
  <c r="V85" i="38" s="1"/>
  <c r="U31" i="28"/>
  <c r="U63"/>
  <c r="U14"/>
  <c r="U47"/>
  <c r="U11" s="1"/>
  <c r="T242" i="2" s="1"/>
  <c r="T70" i="38" s="1"/>
  <c r="V26" i="23"/>
  <c r="U155" i="2" s="1"/>
  <c r="V78" i="23"/>
  <c r="V64" i="31"/>
  <c r="V8" s="1"/>
  <c r="U324" i="2" s="1"/>
  <c r="V9" i="15"/>
  <c r="U337" i="2" s="1"/>
  <c r="V21" i="32"/>
  <c r="V10" s="1"/>
  <c r="U348" i="2" s="1"/>
  <c r="U102" i="38" s="1"/>
  <c r="T54" i="28"/>
  <c r="T18" s="1"/>
  <c r="S249" i="2" s="1"/>
  <c r="S77" i="38" s="1"/>
  <c r="U82" i="23"/>
  <c r="V63" i="13"/>
  <c r="V17" s="1"/>
  <c r="U287" i="2" s="1"/>
  <c r="T70" i="28"/>
  <c r="T35" s="1"/>
  <c r="S266" i="2" s="1"/>
  <c r="S91" i="38" s="1"/>
  <c r="V57" i="23"/>
  <c r="V20" s="1"/>
  <c r="U149" i="2" s="1"/>
  <c r="V63" i="26"/>
  <c r="V50" i="28" s="1"/>
  <c r="U92" i="26"/>
  <c r="U95" s="1"/>
  <c r="V60" i="14"/>
  <c r="V16" s="1"/>
  <c r="U303" i="2" s="1"/>
  <c r="X10"/>
  <c r="Y23" i="1"/>
  <c r="X24" i="2" s="1"/>
  <c r="X31" i="38" s="1"/>
  <c r="X28" i="1"/>
  <c r="W29" i="2" s="1"/>
  <c r="W36" i="38" s="1"/>
  <c r="W22" i="2"/>
  <c r="V125"/>
  <c r="W26" i="22"/>
  <c r="V127" i="2" s="1"/>
  <c r="W80"/>
  <c r="X19" i="21"/>
  <c r="W84" i="2" s="1"/>
  <c r="W95"/>
  <c r="X34" i="21"/>
  <c r="W99" i="2" s="1"/>
  <c r="X38" i="13"/>
  <c r="X54" s="1"/>
  <c r="X8" s="1"/>
  <c r="W278" i="2" s="1"/>
  <c r="X10" i="23"/>
  <c r="W139" i="2" s="1"/>
  <c r="W79"/>
  <c r="X18" i="21"/>
  <c r="W83" i="2" s="1"/>
  <c r="W97"/>
  <c r="X36" i="21"/>
  <c r="W101" i="2" s="1"/>
  <c r="W39" i="14"/>
  <c r="W54" s="1"/>
  <c r="W10" s="1"/>
  <c r="V297" i="2" s="1"/>
  <c r="W30" i="23"/>
  <c r="V159" i="2" s="1"/>
  <c r="W11"/>
  <c r="X24" i="1"/>
  <c r="W25" i="2" s="1"/>
  <c r="W32" i="38" s="1"/>
  <c r="X11" i="1"/>
  <c r="W78" i="2"/>
  <c r="X17" i="21"/>
  <c r="W82" i="2" s="1"/>
  <c r="V112"/>
  <c r="W14" i="22"/>
  <c r="V115" i="2" s="1"/>
  <c r="W96"/>
  <c r="X35" i="21"/>
  <c r="W100" i="2" s="1"/>
  <c r="V46" i="28"/>
  <c r="V10" s="1"/>
  <c r="V8" i="26"/>
  <c r="U195" i="2" s="1"/>
  <c r="W81" i="26"/>
  <c r="W34" s="1"/>
  <c r="V221" i="2" s="1"/>
  <c r="X48" i="23"/>
  <c r="X85" i="21"/>
  <c r="X49" i="23" s="1"/>
  <c r="X87" i="21"/>
  <c r="W69" i="23"/>
  <c r="W27" s="1"/>
  <c r="V156" i="2" s="1"/>
  <c r="W77" i="22"/>
  <c r="W40" i="13"/>
  <c r="W56" s="1"/>
  <c r="W10" s="1"/>
  <c r="V280" i="2" s="1"/>
  <c r="W56" i="26"/>
  <c r="W13" s="1"/>
  <c r="V200" i="2" s="1"/>
  <c r="W40" i="14"/>
  <c r="W55" s="1"/>
  <c r="W11" s="1"/>
  <c r="V298" i="2" s="1"/>
  <c r="W82" i="26"/>
  <c r="W35" s="1"/>
  <c r="V222" i="2" s="1"/>
  <c r="Y102" i="21"/>
  <c r="Y123" s="1"/>
  <c r="Z49" i="1"/>
  <c r="Y51"/>
  <c r="Y17" s="1"/>
  <c r="Y99" i="22"/>
  <c r="Y55"/>
  <c r="Y72" s="1"/>
  <c r="Y13" s="1"/>
  <c r="Y56" i="21"/>
  <c r="Y76" s="1"/>
  <c r="W42" i="13"/>
  <c r="W58" s="1"/>
  <c r="W12" s="1"/>
  <c r="V282" i="2" s="1"/>
  <c r="W58" i="26"/>
  <c r="W15" s="1"/>
  <c r="V202" i="2" s="1"/>
  <c r="X56" i="22"/>
  <c r="X71" s="1"/>
  <c r="X12" s="1"/>
  <c r="X67" i="1"/>
  <c r="X12" s="1"/>
  <c r="X100" i="22"/>
  <c r="X114" s="1"/>
  <c r="X25" s="1"/>
  <c r="W46" i="23"/>
  <c r="W9" s="1"/>
  <c r="V138" i="2" s="1"/>
  <c r="X133" i="21"/>
  <c r="W103" i="15"/>
  <c r="W41" i="13"/>
  <c r="W57" s="1"/>
  <c r="W11" s="1"/>
  <c r="V281" i="2" s="1"/>
  <c r="W57" i="26"/>
  <c r="W14" s="1"/>
  <c r="V201" i="2" s="1"/>
  <c r="X86" i="21"/>
  <c r="X135"/>
  <c r="W56" i="29"/>
  <c r="W57"/>
  <c r="W69" s="1"/>
  <c r="W8" s="1"/>
  <c r="V311" i="2" s="1"/>
  <c r="W58" i="29"/>
  <c r="W48" i="28"/>
  <c r="W119" i="22"/>
  <c r="V35" i="14"/>
  <c r="V76" i="26"/>
  <c r="V36" i="23"/>
  <c r="U165" i="2" s="1"/>
  <c r="X134" i="21"/>
  <c r="W53" i="31"/>
  <c r="W52"/>
  <c r="X70" i="23"/>
  <c r="X28" s="1"/>
  <c r="W157" i="2" s="1"/>
  <c r="Y69" i="21"/>
  <c r="Y9" s="1"/>
  <c r="X74" i="2" s="1"/>
  <c r="Y71" i="21"/>
  <c r="Y11" s="1"/>
  <c r="X76" i="2" s="1"/>
  <c r="Y70" i="21"/>
  <c r="Y10" s="1"/>
  <c r="X75" i="2" s="1"/>
  <c r="Y115" i="21"/>
  <c r="Y26" s="1"/>
  <c r="X91" i="2" s="1"/>
  <c r="Y117" i="21"/>
  <c r="Y28" s="1"/>
  <c r="X93" i="2" s="1"/>
  <c r="Y116" i="21"/>
  <c r="Y27" s="1"/>
  <c r="X92" i="2" s="1"/>
  <c r="Z36" i="1"/>
  <c r="Y18" i="15"/>
  <c r="Y72" s="1"/>
  <c r="Y91" s="1"/>
  <c r="Y90" s="1"/>
  <c r="Y102" s="1"/>
  <c r="Y53" i="22"/>
  <c r="Y64" s="1"/>
  <c r="Y9" s="1"/>
  <c r="X110" i="2" s="1"/>
  <c r="Y31" i="29"/>
  <c r="Y30" i="31"/>
  <c r="Y97" i="22"/>
  <c r="Y108" s="1"/>
  <c r="Y23" s="1"/>
  <c r="X124" i="2" s="1"/>
  <c r="U74" i="29"/>
  <c r="U13" s="1"/>
  <c r="T316" i="2" s="1"/>
  <c r="U60" i="23"/>
  <c r="V70" i="29"/>
  <c r="V9" s="1"/>
  <c r="U312" i="2" s="1"/>
  <c r="U28" i="28"/>
  <c r="T259" i="2" s="1"/>
  <c r="T84" i="38" s="1"/>
  <c r="U68" i="26"/>
  <c r="X53"/>
  <c r="X10" s="1"/>
  <c r="W197" i="2" s="1"/>
  <c r="T262" l="1"/>
  <c r="T87" i="38" s="1"/>
  <c r="U36" i="28"/>
  <c r="T267" i="2" s="1"/>
  <c r="T92" i="38" s="1"/>
  <c r="T245" i="2"/>
  <c r="T73" i="38" s="1"/>
  <c r="U19" i="28"/>
  <c r="T250" i="2" s="1"/>
  <c r="T78" i="38" s="1"/>
  <c r="V14" i="28"/>
  <c r="U245" i="2" s="1"/>
  <c r="U73" i="38" s="1"/>
  <c r="V47" i="28"/>
  <c r="V11" s="1"/>
  <c r="U242" i="2" s="1"/>
  <c r="U70" i="38" s="1"/>
  <c r="W12" i="28"/>
  <c r="V243" i="2" s="1"/>
  <c r="V71" i="38" s="1"/>
  <c r="V29" i="26"/>
  <c r="U216" i="2" s="1"/>
  <c r="V66" i="26"/>
  <c r="V23" s="1"/>
  <c r="U210" i="2" s="1"/>
  <c r="V68" i="31"/>
  <c r="V20" i="32" s="1"/>
  <c r="V9" s="1"/>
  <c r="U347" i="2" s="1"/>
  <c r="U101" i="38" s="1"/>
  <c r="W104" i="15"/>
  <c r="W8"/>
  <c r="V336" i="2" s="1"/>
  <c r="Y7" i="15"/>
  <c r="X335" i="2" s="1"/>
  <c r="V20" i="26"/>
  <c r="U207" i="2" s="1"/>
  <c r="U93" i="26"/>
  <c r="V17" i="32"/>
  <c r="V6" s="1"/>
  <c r="U344" i="2" s="1"/>
  <c r="U98" i="38" s="1"/>
  <c r="V44" i="28"/>
  <c r="V8" s="1"/>
  <c r="U239" i="2" s="1"/>
  <c r="U67" i="38" s="1"/>
  <c r="U53" i="28"/>
  <c r="U17" s="1"/>
  <c r="T248" i="2" s="1"/>
  <c r="T76" i="38" s="1"/>
  <c r="V59" i="23"/>
  <c r="V62" s="1"/>
  <c r="V18" i="32"/>
  <c r="V7" s="1"/>
  <c r="U345" i="2" s="1"/>
  <c r="U99" i="38" s="1"/>
  <c r="U69" i="26"/>
  <c r="U71"/>
  <c r="W12" i="2"/>
  <c r="X25" i="1"/>
  <c r="W26" i="2" s="1"/>
  <c r="W33" i="38" s="1"/>
  <c r="W126" i="2"/>
  <c r="X27" i="22"/>
  <c r="W128" i="2" s="1"/>
  <c r="Y18" i="1"/>
  <c r="X19" i="2" s="1"/>
  <c r="X18"/>
  <c r="X39" i="13"/>
  <c r="X11" i="23"/>
  <c r="W140" i="2" s="1"/>
  <c r="Y84" i="21"/>
  <c r="Y48" i="23" s="1"/>
  <c r="Y55" i="26" s="1"/>
  <c r="Y12" s="1"/>
  <c r="X199" i="2" s="1"/>
  <c r="Y12" i="21"/>
  <c r="X40" i="13"/>
  <c r="X56" s="1"/>
  <c r="X10" s="1"/>
  <c r="W280" i="2" s="1"/>
  <c r="X12" i="23"/>
  <c r="W141" i="2" s="1"/>
  <c r="W13"/>
  <c r="X26" i="1"/>
  <c r="W27" i="2" s="1"/>
  <c r="W34" i="38" s="1"/>
  <c r="W113" i="2"/>
  <c r="X15" i="22"/>
  <c r="W116" i="2" s="1"/>
  <c r="Y16" i="22"/>
  <c r="X117" i="2" s="1"/>
  <c r="X114"/>
  <c r="Y132" i="21"/>
  <c r="Y70" i="23" s="1"/>
  <c r="Y29" i="21"/>
  <c r="U241" i="2"/>
  <c r="U69" i="38" s="1"/>
  <c r="X51" i="23"/>
  <c r="X56" i="26"/>
  <c r="X13" s="1"/>
  <c r="W200" i="2" s="1"/>
  <c r="X55" i="26"/>
  <c r="X12" s="1"/>
  <c r="W199" i="2" s="1"/>
  <c r="X72" i="23"/>
  <c r="X30" s="1"/>
  <c r="W159" i="2" s="1"/>
  <c r="V62" i="28"/>
  <c r="V27" s="1"/>
  <c r="X113" i="22"/>
  <c r="X24" s="1"/>
  <c r="X120"/>
  <c r="W52" i="14"/>
  <c r="W8" s="1"/>
  <c r="V295" i="2" s="1"/>
  <c r="X37" i="14"/>
  <c r="X79" i="26"/>
  <c r="X32" s="1"/>
  <c r="W219" i="2" s="1"/>
  <c r="W51" i="31"/>
  <c r="W63"/>
  <c r="W7" s="1"/>
  <c r="V323" i="2" s="1"/>
  <c r="V87" i="26"/>
  <c r="V40" s="1"/>
  <c r="U227" i="2" s="1"/>
  <c r="W68" i="23"/>
  <c r="W60" i="29"/>
  <c r="W72" s="1"/>
  <c r="W11" s="1"/>
  <c r="V314" i="2" s="1"/>
  <c r="W59" i="29"/>
  <c r="W71" s="1"/>
  <c r="W10" s="1"/>
  <c r="V313" i="2" s="1"/>
  <c r="W61" i="29"/>
  <c r="W73" s="1"/>
  <c r="W12" s="1"/>
  <c r="V315" i="2" s="1"/>
  <c r="X73" i="23"/>
  <c r="X31" s="1"/>
  <c r="W160" i="2" s="1"/>
  <c r="X70" i="22"/>
  <c r="X11" s="1"/>
  <c r="X78"/>
  <c r="Y77" i="21"/>
  <c r="Y13" s="1"/>
  <c r="Y79"/>
  <c r="Y15" s="1"/>
  <c r="Y78"/>
  <c r="Y14" s="1"/>
  <c r="W68" i="29"/>
  <c r="W7" s="1"/>
  <c r="V310" i="2" s="1"/>
  <c r="W55" i="29"/>
  <c r="X71" i="23"/>
  <c r="X29" s="1"/>
  <c r="W158" i="2" s="1"/>
  <c r="Y125" i="21"/>
  <c r="Y31" s="1"/>
  <c r="Y126"/>
  <c r="Y32" s="1"/>
  <c r="Y124"/>
  <c r="Y30" s="1"/>
  <c r="W36" i="14"/>
  <c r="W51" s="1"/>
  <c r="W7" s="1"/>
  <c r="V294" i="2" s="1"/>
  <c r="W77" i="26"/>
  <c r="W30" s="1"/>
  <c r="V217" i="2" s="1"/>
  <c r="W55" i="31"/>
  <c r="W66" s="1"/>
  <c r="W10" s="1"/>
  <c r="V326" i="2" s="1"/>
  <c r="W56" i="31"/>
  <c r="W67" s="1"/>
  <c r="W11" s="1"/>
  <c r="V327" i="2" s="1"/>
  <c r="W54" i="31"/>
  <c r="W65" s="1"/>
  <c r="W9" s="1"/>
  <c r="V325" i="2" s="1"/>
  <c r="X50" i="23"/>
  <c r="X13" s="1"/>
  <c r="W142" i="2" s="1"/>
  <c r="Z48" i="1"/>
  <c r="W55" i="13"/>
  <c r="W9" s="1"/>
  <c r="V279" i="2" s="1"/>
  <c r="W37" i="13"/>
  <c r="W53" s="1"/>
  <c r="W7" s="1"/>
  <c r="V277" i="2" s="1"/>
  <c r="W52" i="26"/>
  <c r="W9" s="1"/>
  <c r="V196" i="2" s="1"/>
  <c r="X31" i="31"/>
  <c r="X32" i="29"/>
  <c r="X19" i="15"/>
  <c r="X42" s="1"/>
  <c r="X56" s="1"/>
  <c r="X54" s="1"/>
  <c r="X101" s="1"/>
  <c r="X6" s="1"/>
  <c r="W334" i="2" s="1"/>
  <c r="Y101" i="22"/>
  <c r="Y68" i="1"/>
  <c r="Y21" s="1"/>
  <c r="Y57" i="22"/>
  <c r="Y50" i="1"/>
  <c r="Y10" s="1"/>
  <c r="W45" i="23"/>
  <c r="Y79" i="22"/>
  <c r="Y47" i="23" s="1"/>
  <c r="V79"/>
  <c r="V37" s="1"/>
  <c r="U166" i="2" s="1"/>
  <c r="Z96" i="22"/>
  <c r="Z52"/>
  <c r="Z65" s="1"/>
  <c r="Z10" s="1"/>
  <c r="Y111" i="2" s="1"/>
  <c r="AA37" i="1"/>
  <c r="Z101" i="21"/>
  <c r="Z114" s="1"/>
  <c r="Z25" s="1"/>
  <c r="Y90" i="2" s="1"/>
  <c r="Z55" i="21"/>
  <c r="Z68" s="1"/>
  <c r="Z8" s="1"/>
  <c r="Y73" i="2" s="1"/>
  <c r="Z38" i="1"/>
  <c r="Z9" s="1"/>
  <c r="Y107" i="22"/>
  <c r="Y22" s="1"/>
  <c r="X123" i="2" s="1"/>
  <c r="Y63" i="22"/>
  <c r="Y8" s="1"/>
  <c r="X109" i="2" s="1"/>
  <c r="U19" i="32"/>
  <c r="U8" s="1"/>
  <c r="T346" i="2" s="1"/>
  <c r="T100" i="38" s="1"/>
  <c r="T104" s="1"/>
  <c r="V74" i="29"/>
  <c r="V13" s="1"/>
  <c r="U316" i="2" s="1"/>
  <c r="U69" i="28"/>
  <c r="U34" s="1"/>
  <c r="T265" i="2" s="1"/>
  <c r="T90" i="38" s="1"/>
  <c r="V19" i="28" l="1"/>
  <c r="U250" i="2" s="1"/>
  <c r="U78" i="38" s="1"/>
  <c r="V90" i="26"/>
  <c r="V43" s="1"/>
  <c r="U230" i="2" s="1"/>
  <c r="W26" i="23"/>
  <c r="V155" i="2" s="1"/>
  <c r="W78" i="23"/>
  <c r="W36" s="1"/>
  <c r="V165" i="2" s="1"/>
  <c r="W8" i="23"/>
  <c r="V137" i="2" s="1"/>
  <c r="W56" i="23"/>
  <c r="V12" i="31"/>
  <c r="U328" i="2" s="1"/>
  <c r="V68" i="26"/>
  <c r="V69" s="1"/>
  <c r="W21" i="32"/>
  <c r="W10" s="1"/>
  <c r="V348" i="2" s="1"/>
  <c r="V102" i="38" s="1"/>
  <c r="W9" i="15"/>
  <c r="V337" i="2" s="1"/>
  <c r="V60" i="23"/>
  <c r="V53" i="28"/>
  <c r="V17" s="1"/>
  <c r="U248" i="2" s="1"/>
  <c r="U76" i="38" s="1"/>
  <c r="U54" i="28"/>
  <c r="U18" s="1"/>
  <c r="T249" i="2" s="1"/>
  <c r="T77" i="38" s="1"/>
  <c r="Y10" i="2"/>
  <c r="Z23" i="1"/>
  <c r="Y24" i="2" s="1"/>
  <c r="Y31" i="38" s="1"/>
  <c r="Y38" i="13"/>
  <c r="Y54" s="1"/>
  <c r="Y8" s="1"/>
  <c r="X278" i="2" s="1"/>
  <c r="Y10" i="23"/>
  <c r="X139" i="2" s="1"/>
  <c r="X22"/>
  <c r="Y28" i="1"/>
  <c r="X29" i="2" s="1"/>
  <c r="X36" i="38" s="1"/>
  <c r="X97" i="2"/>
  <c r="Y36" i="21"/>
  <c r="X101" i="2" s="1"/>
  <c r="X78"/>
  <c r="Y17" i="21"/>
  <c r="X82" i="2" s="1"/>
  <c r="U258"/>
  <c r="U83" i="38" s="1"/>
  <c r="X42" i="13"/>
  <c r="X58" s="1"/>
  <c r="X12" s="1"/>
  <c r="W282" i="2" s="1"/>
  <c r="X14" i="23"/>
  <c r="W143" i="2" s="1"/>
  <c r="X95"/>
  <c r="Y34" i="21"/>
  <c r="X99" i="2" s="1"/>
  <c r="X80"/>
  <c r="Y19" i="21"/>
  <c r="X84" i="2" s="1"/>
  <c r="W125"/>
  <c r="X26" i="22"/>
  <c r="W127" i="2" s="1"/>
  <c r="Y39" i="13"/>
  <c r="Y11" i="23"/>
  <c r="X140" i="2" s="1"/>
  <c r="X96"/>
  <c r="Y35" i="21"/>
  <c r="X100" i="2" s="1"/>
  <c r="Y37" i="14"/>
  <c r="Y28" i="23"/>
  <c r="X157" i="2" s="1"/>
  <c r="Y11" i="1"/>
  <c r="X11" i="2"/>
  <c r="Y24" i="1"/>
  <c r="X25" i="2" s="1"/>
  <c r="X32" i="38" s="1"/>
  <c r="X79" i="2"/>
  <c r="Y18" i="21"/>
  <c r="X83" i="2" s="1"/>
  <c r="X14" i="22"/>
  <c r="W115" i="2" s="1"/>
  <c r="W112"/>
  <c r="X94"/>
  <c r="Y33" i="21"/>
  <c r="X98" i="2" s="1"/>
  <c r="X77"/>
  <c r="Y16" i="21"/>
  <c r="X81" i="2" s="1"/>
  <c r="U70" i="28"/>
  <c r="X58" i="26"/>
  <c r="X15" s="1"/>
  <c r="W202" i="2" s="1"/>
  <c r="Y133" i="21"/>
  <c r="Y71" i="23" s="1"/>
  <c r="Y85" i="21"/>
  <c r="X48" i="28"/>
  <c r="Y87" i="21"/>
  <c r="Y134"/>
  <c r="Y72" i="23" s="1"/>
  <c r="W36" i="13"/>
  <c r="W51" i="26"/>
  <c r="X53" i="31"/>
  <c r="X52"/>
  <c r="Z55" i="22"/>
  <c r="Z72" s="1"/>
  <c r="Z13" s="1"/>
  <c r="Z51" i="1"/>
  <c r="Z17" s="1"/>
  <c r="Z99" i="22"/>
  <c r="Z102" i="21"/>
  <c r="Z123" s="1"/>
  <c r="AA49" i="1"/>
  <c r="Z56" i="21"/>
  <c r="Z76" s="1"/>
  <c r="Z66" i="1"/>
  <c r="X40" i="14"/>
  <c r="X55" s="1"/>
  <c r="X11" s="1"/>
  <c r="W298" i="2" s="1"/>
  <c r="X82" i="26"/>
  <c r="X35" s="1"/>
  <c r="W222" i="2" s="1"/>
  <c r="W62" i="31"/>
  <c r="W6" s="1"/>
  <c r="V322" i="2" s="1"/>
  <c r="W67" i="29"/>
  <c r="W6" s="1"/>
  <c r="V309" i="2" s="1"/>
  <c r="V66" i="28"/>
  <c r="X69" i="23"/>
  <c r="X27" s="1"/>
  <c r="W156" i="2" s="1"/>
  <c r="Y56" i="22"/>
  <c r="Y71" s="1"/>
  <c r="Y12" s="1"/>
  <c r="Y67" i="1"/>
  <c r="Y12" s="1"/>
  <c r="Y100" i="22"/>
  <c r="Y114" s="1"/>
  <c r="Y25" s="1"/>
  <c r="W52" i="13"/>
  <c r="W6" s="1"/>
  <c r="V276" i="2" s="1"/>
  <c r="W50" i="14"/>
  <c r="W6" s="1"/>
  <c r="V293" i="2" s="1"/>
  <c r="X77" i="22"/>
  <c r="X39" i="14"/>
  <c r="X54" s="1"/>
  <c r="X10" s="1"/>
  <c r="W297" i="2" s="1"/>
  <c r="X81" i="26"/>
  <c r="X34" s="1"/>
  <c r="W221" i="2" s="1"/>
  <c r="W70" i="29"/>
  <c r="W9" s="1"/>
  <c r="V312" i="2" s="1"/>
  <c r="Y135" i="21"/>
  <c r="Y73" i="23" s="1"/>
  <c r="V81"/>
  <c r="W64" i="31"/>
  <c r="W8" s="1"/>
  <c r="V324" i="2" s="1"/>
  <c r="X46" i="23"/>
  <c r="X9" s="1"/>
  <c r="W138" i="2" s="1"/>
  <c r="W35" i="14"/>
  <c r="W76" i="26"/>
  <c r="X119" i="22"/>
  <c r="X56" i="29"/>
  <c r="X57"/>
  <c r="X69" s="1"/>
  <c r="X8" s="1"/>
  <c r="W311" i="2" s="1"/>
  <c r="X58" i="29"/>
  <c r="X38" i="14"/>
  <c r="X53" s="1"/>
  <c r="X9" s="1"/>
  <c r="W296" i="2" s="1"/>
  <c r="X80" i="26"/>
  <c r="X33" s="1"/>
  <c r="W220" i="2" s="1"/>
  <c r="X64" i="28"/>
  <c r="V60"/>
  <c r="V25" s="1"/>
  <c r="U256" i="2" s="1"/>
  <c r="U81" i="38" s="1"/>
  <c r="X103" i="15"/>
  <c r="X41" i="13"/>
  <c r="X57" s="1"/>
  <c r="X11" s="1"/>
  <c r="W281" i="2" s="1"/>
  <c r="X57" i="26"/>
  <c r="X14" s="1"/>
  <c r="W201" i="2" s="1"/>
  <c r="Y86" i="21"/>
  <c r="Y50" i="23" s="1"/>
  <c r="Y79" i="26"/>
  <c r="Z18" i="15"/>
  <c r="Z72" s="1"/>
  <c r="Z91" s="1"/>
  <c r="Z90" s="1"/>
  <c r="Z102" s="1"/>
  <c r="Z97" i="22"/>
  <c r="Z108" s="1"/>
  <c r="Z23" s="1"/>
  <c r="Y124" i="2" s="1"/>
  <c r="Z30" i="31"/>
  <c r="Z53" i="22"/>
  <c r="Z64" s="1"/>
  <c r="Z9" s="1"/>
  <c r="Y110" i="2" s="1"/>
  <c r="Z31" i="29"/>
  <c r="AA36" i="1"/>
  <c r="Z116" i="21"/>
  <c r="Z27" s="1"/>
  <c r="Y92" i="2" s="1"/>
  <c r="Z115" i="21"/>
  <c r="Z26" s="1"/>
  <c r="Y91" i="2" s="1"/>
  <c r="Z117" i="21"/>
  <c r="Z28" s="1"/>
  <c r="Y93" i="2" s="1"/>
  <c r="Z71" i="21"/>
  <c r="Z11" s="1"/>
  <c r="Y76" i="2" s="1"/>
  <c r="Z70" i="21"/>
  <c r="Z10" s="1"/>
  <c r="Y75" i="2" s="1"/>
  <c r="Z69" i="21"/>
  <c r="Z9" s="1"/>
  <c r="Y74" i="2" s="1"/>
  <c r="V19" i="32"/>
  <c r="V8" s="1"/>
  <c r="U346" i="2" s="1"/>
  <c r="U100" i="38" s="1"/>
  <c r="U104" s="1"/>
  <c r="U22" i="32"/>
  <c r="U11" s="1"/>
  <c r="T349" i="2" s="1"/>
  <c r="Y48" i="28"/>
  <c r="Y53" i="26"/>
  <c r="Y10" s="1"/>
  <c r="X197" i="2" s="1"/>
  <c r="X29" i="28" l="1"/>
  <c r="W260" i="2" s="1"/>
  <c r="W85" i="38" s="1"/>
  <c r="V31" i="28"/>
  <c r="V63"/>
  <c r="V28" s="1"/>
  <c r="U259" i="2" s="1"/>
  <c r="U84" i="38" s="1"/>
  <c r="Y12" i="28"/>
  <c r="X243" i="2" s="1"/>
  <c r="X71" i="38" s="1"/>
  <c r="X12" i="28"/>
  <c r="W243" i="2" s="1"/>
  <c r="W71" i="38" s="1"/>
  <c r="W29" i="26"/>
  <c r="V216" i="2" s="1"/>
  <c r="W8" i="26"/>
  <c r="V195" i="2" s="1"/>
  <c r="V71" i="26"/>
  <c r="X104" i="15"/>
  <c r="X8"/>
  <c r="W336" i="2" s="1"/>
  <c r="Z7" i="15"/>
  <c r="Y335" i="2" s="1"/>
  <c r="V54" i="28"/>
  <c r="V18" s="1"/>
  <c r="U249" i="2" s="1"/>
  <c r="U77" i="38" s="1"/>
  <c r="Z132" i="21"/>
  <c r="Z70" i="23" s="1"/>
  <c r="Z29" i="21"/>
  <c r="X12" i="2"/>
  <c r="Y25" i="1"/>
  <c r="X26" i="2" s="1"/>
  <c r="X33" i="38" s="1"/>
  <c r="V82" i="23"/>
  <c r="V84"/>
  <c r="Y114" i="2"/>
  <c r="Z16" i="22"/>
  <c r="Y117" i="2" s="1"/>
  <c r="W57" i="23"/>
  <c r="W19"/>
  <c r="V148" i="2" s="1"/>
  <c r="X113"/>
  <c r="Y15" i="22"/>
  <c r="X116" i="2" s="1"/>
  <c r="Z84" i="21"/>
  <c r="Z48" i="23" s="1"/>
  <c r="Z55" i="26" s="1"/>
  <c r="Z12" s="1"/>
  <c r="Y199" i="2" s="1"/>
  <c r="Z12" i="21"/>
  <c r="Y18" i="2"/>
  <c r="Z18" i="1"/>
  <c r="Y19" i="2" s="1"/>
  <c r="X126"/>
  <c r="Y27" i="22"/>
  <c r="X128" i="2" s="1"/>
  <c r="Y41" i="13"/>
  <c r="Y57" s="1"/>
  <c r="Y11" s="1"/>
  <c r="X281" i="2" s="1"/>
  <c r="Y13" i="23"/>
  <c r="X142" i="2" s="1"/>
  <c r="Y64" i="28"/>
  <c r="Y32" i="26"/>
  <c r="X219" i="2" s="1"/>
  <c r="Y40" i="14"/>
  <c r="Y55" s="1"/>
  <c r="Y11" s="1"/>
  <c r="X298" i="2" s="1"/>
  <c r="Y31" i="23"/>
  <c r="X160" i="2" s="1"/>
  <c r="X13"/>
  <c r="Y26" i="1"/>
  <c r="X27" i="2" s="1"/>
  <c r="X34" i="38" s="1"/>
  <c r="Y39" i="14"/>
  <c r="Y54" s="1"/>
  <c r="Y10" s="1"/>
  <c r="X297" i="2" s="1"/>
  <c r="Y30" i="23"/>
  <c r="X159" i="2" s="1"/>
  <c r="Y38" i="14"/>
  <c r="Y53" s="1"/>
  <c r="Y9" s="1"/>
  <c r="X296" i="2" s="1"/>
  <c r="Y29" i="23"/>
  <c r="X158" i="2" s="1"/>
  <c r="U35" i="28"/>
  <c r="T266" i="2" s="1"/>
  <c r="T91" i="38" s="1"/>
  <c r="Y80" i="26"/>
  <c r="Y33" s="1"/>
  <c r="X220" i="2" s="1"/>
  <c r="Y49" i="23"/>
  <c r="Z79" i="22"/>
  <c r="Z47" i="23" s="1"/>
  <c r="Y81" i="26"/>
  <c r="Y34" s="1"/>
  <c r="X221" i="2" s="1"/>
  <c r="Y82" i="26"/>
  <c r="Y35" s="1"/>
  <c r="X222" i="2" s="1"/>
  <c r="Y51" i="23"/>
  <c r="Y57" i="26"/>
  <c r="Y14" s="1"/>
  <c r="X201" i="2" s="1"/>
  <c r="V92" i="26"/>
  <c r="X45" i="23"/>
  <c r="AA48" i="1"/>
  <c r="Z101" i="22"/>
  <c r="Z57"/>
  <c r="Z68" i="1"/>
  <c r="Z21" s="1"/>
  <c r="X68" i="23"/>
  <c r="X52" i="14"/>
  <c r="X8" s="1"/>
  <c r="W295" i="2" s="1"/>
  <c r="Y70" i="22"/>
  <c r="Y11" s="1"/>
  <c r="Y78"/>
  <c r="Z124" i="21"/>
  <c r="Z30" s="1"/>
  <c r="Z126"/>
  <c r="Z32" s="1"/>
  <c r="Z125"/>
  <c r="Z31" s="1"/>
  <c r="W63" i="26"/>
  <c r="W20" s="1"/>
  <c r="V207" i="2" s="1"/>
  <c r="W74" i="29"/>
  <c r="W13" s="1"/>
  <c r="V316" i="2" s="1"/>
  <c r="Z50" i="1"/>
  <c r="Z10" s="1"/>
  <c r="W62" i="28"/>
  <c r="W27" s="1"/>
  <c r="Y113" i="22"/>
  <c r="Y24" s="1"/>
  <c r="Y120"/>
  <c r="X36" i="14"/>
  <c r="X51" s="1"/>
  <c r="X7" s="1"/>
  <c r="W294" i="2" s="1"/>
  <c r="X77" i="26"/>
  <c r="X30" s="1"/>
  <c r="W217" i="2" s="1"/>
  <c r="X54" i="31"/>
  <c r="X65" s="1"/>
  <c r="X9" s="1"/>
  <c r="W325" i="2" s="1"/>
  <c r="X56" i="31"/>
  <c r="X67" s="1"/>
  <c r="X11" s="1"/>
  <c r="W327" i="2" s="1"/>
  <c r="X55" i="31"/>
  <c r="X66" s="1"/>
  <c r="X10" s="1"/>
  <c r="W326" i="2" s="1"/>
  <c r="X61" i="29"/>
  <c r="X73" s="1"/>
  <c r="X12" s="1"/>
  <c r="W315" i="2" s="1"/>
  <c r="X59" i="29"/>
  <c r="X71" s="1"/>
  <c r="X10" s="1"/>
  <c r="W313" i="2" s="1"/>
  <c r="X60" i="29"/>
  <c r="X72" s="1"/>
  <c r="X11" s="1"/>
  <c r="W314" i="2" s="1"/>
  <c r="W60" i="14"/>
  <c r="W16" s="1"/>
  <c r="V303" i="2" s="1"/>
  <c r="Z79" i="21"/>
  <c r="Z15" s="1"/>
  <c r="Z78"/>
  <c r="Z14" s="1"/>
  <c r="Z77"/>
  <c r="Z13" s="1"/>
  <c r="X51" i="31"/>
  <c r="X63"/>
  <c r="X7" s="1"/>
  <c r="W323" i="2" s="1"/>
  <c r="X55" i="13"/>
  <c r="X9" s="1"/>
  <c r="W279" i="2" s="1"/>
  <c r="X68" i="29"/>
  <c r="X7" s="1"/>
  <c r="W310" i="2" s="1"/>
  <c r="X55" i="29"/>
  <c r="W87" i="26"/>
  <c r="W90" s="1"/>
  <c r="W79" i="23"/>
  <c r="W37" s="1"/>
  <c r="V166" i="2" s="1"/>
  <c r="X37" i="13"/>
  <c r="X53" s="1"/>
  <c r="X7" s="1"/>
  <c r="W277" i="2" s="1"/>
  <c r="X52" i="26"/>
  <c r="X9" s="1"/>
  <c r="W196" i="2" s="1"/>
  <c r="W63" i="13"/>
  <c r="W17" s="1"/>
  <c r="V287" i="2" s="1"/>
  <c r="Y32" i="29"/>
  <c r="Y31" i="31"/>
  <c r="Y19" i="15"/>
  <c r="Y42" s="1"/>
  <c r="Y56" s="1"/>
  <c r="Y54" s="1"/>
  <c r="Y101" s="1"/>
  <c r="Y6" s="1"/>
  <c r="X334" i="2" s="1"/>
  <c r="W68" i="31"/>
  <c r="W12" s="1"/>
  <c r="V328" i="2" s="1"/>
  <c r="W46" i="28"/>
  <c r="W10" s="1"/>
  <c r="Z107" i="22"/>
  <c r="Z22" s="1"/>
  <c r="Y123" i="2" s="1"/>
  <c r="AA96" i="22"/>
  <c r="AA52"/>
  <c r="AA65" s="1"/>
  <c r="AA10" s="1"/>
  <c r="Z111" i="2" s="1"/>
  <c r="AA38" i="1"/>
  <c r="AA9" s="1"/>
  <c r="AA101" i="21"/>
  <c r="AA114" s="1"/>
  <c r="AA25" s="1"/>
  <c r="Z90" i="2" s="1"/>
  <c r="AA55" i="21"/>
  <c r="AA68" s="1"/>
  <c r="AA8" s="1"/>
  <c r="Z73" i="2" s="1"/>
  <c r="AB37" i="1"/>
  <c r="Z63" i="22"/>
  <c r="Z8" s="1"/>
  <c r="Y109" i="2" s="1"/>
  <c r="V22" i="32"/>
  <c r="V11" s="1"/>
  <c r="U349" i="2" s="1"/>
  <c r="U262" l="1"/>
  <c r="U87" i="38" s="1"/>
  <c r="V36" i="28"/>
  <c r="U267" i="2" s="1"/>
  <c r="U92" i="38" s="1"/>
  <c r="Y29" i="28"/>
  <c r="X260" i="2" s="1"/>
  <c r="X85" i="38" s="1"/>
  <c r="W66" i="26"/>
  <c r="W23" s="1"/>
  <c r="V210" i="2" s="1"/>
  <c r="X8" i="23"/>
  <c r="W137" i="2" s="1"/>
  <c r="X56" i="23"/>
  <c r="X19" s="1"/>
  <c r="W148" i="2" s="1"/>
  <c r="X26" i="23"/>
  <c r="W155" i="2" s="1"/>
  <c r="X78" i="23"/>
  <c r="X36" s="1"/>
  <c r="W165" i="2" s="1"/>
  <c r="X21" i="32"/>
  <c r="X10" s="1"/>
  <c r="W348" i="2" s="1"/>
  <c r="W102" i="38" s="1"/>
  <c r="X9" i="15"/>
  <c r="W337" i="2" s="1"/>
  <c r="Z37" i="14"/>
  <c r="Z28" i="23"/>
  <c r="Y157" i="2" s="1"/>
  <c r="V241"/>
  <c r="V69" i="38" s="1"/>
  <c r="Z39" i="13"/>
  <c r="Z11" i="23"/>
  <c r="Y140" i="2" s="1"/>
  <c r="W59" i="23"/>
  <c r="W20"/>
  <c r="V149" i="2" s="1"/>
  <c r="Z10"/>
  <c r="AA23" i="1"/>
  <c r="Z24" i="2" s="1"/>
  <c r="Z31" i="38" s="1"/>
  <c r="Y78" i="2"/>
  <c r="Z17" i="21"/>
  <c r="Y82" i="2" s="1"/>
  <c r="Y95"/>
  <c r="Z34" i="21"/>
  <c r="Y99" i="2" s="1"/>
  <c r="V93" i="26"/>
  <c r="V95"/>
  <c r="Y77" i="2"/>
  <c r="Z16" i="21"/>
  <c r="Y81" i="2" s="1"/>
  <c r="Y94"/>
  <c r="Z33" i="21"/>
  <c r="Y98" i="2" s="1"/>
  <c r="Y79"/>
  <c r="Z18" i="21"/>
  <c r="Y83" i="2" s="1"/>
  <c r="Z11" i="1"/>
  <c r="Y11" i="2"/>
  <c r="Z24" i="1"/>
  <c r="Y25" i="2" s="1"/>
  <c r="Y32" i="38" s="1"/>
  <c r="Y97" i="2"/>
  <c r="Z36" i="21"/>
  <c r="Y101" i="2" s="1"/>
  <c r="Y14" i="22"/>
  <c r="X115" i="2" s="1"/>
  <c r="X112"/>
  <c r="Y22"/>
  <c r="Z28" i="1"/>
  <c r="Y29" i="2" s="1"/>
  <c r="Y36" i="38" s="1"/>
  <c r="Y40" i="13"/>
  <c r="Y56" s="1"/>
  <c r="Y10" s="1"/>
  <c r="X280" i="2" s="1"/>
  <c r="Y12" i="23"/>
  <c r="X141" i="2" s="1"/>
  <c r="Y52" i="14"/>
  <c r="Y8" s="1"/>
  <c r="X295" i="2" s="1"/>
  <c r="X125"/>
  <c r="Y26" i="22"/>
  <c r="X127" i="2" s="1"/>
  <c r="W43" i="26"/>
  <c r="V230" i="2" s="1"/>
  <c r="W40" i="26"/>
  <c r="V227" i="2" s="1"/>
  <c r="Y80"/>
  <c r="Z19" i="21"/>
  <c r="Y84" i="2" s="1"/>
  <c r="V258"/>
  <c r="V83" i="38" s="1"/>
  <c r="Y96" i="2"/>
  <c r="Z35" i="21"/>
  <c r="Y100" i="2" s="1"/>
  <c r="Y42" i="13"/>
  <c r="Y58" s="1"/>
  <c r="Y12" s="1"/>
  <c r="X282" i="2" s="1"/>
  <c r="Y14" i="23"/>
  <c r="X143" i="2" s="1"/>
  <c r="Z38" i="13"/>
  <c r="Z54" s="1"/>
  <c r="Z8" s="1"/>
  <c r="Y278" i="2" s="1"/>
  <c r="Z10" i="23"/>
  <c r="Y139" i="2" s="1"/>
  <c r="W19" i="32"/>
  <c r="W8" s="1"/>
  <c r="V346" i="2" s="1"/>
  <c r="V100" i="38" s="1"/>
  <c r="Z134" i="21"/>
  <c r="Z72" i="23" s="1"/>
  <c r="Z81" i="26" s="1"/>
  <c r="Z34" s="1"/>
  <c r="Y221" i="2" s="1"/>
  <c r="Y56" i="26"/>
  <c r="Y13" s="1"/>
  <c r="X200" i="2" s="1"/>
  <c r="Z87" i="21"/>
  <c r="Z51" i="23" s="1"/>
  <c r="Z86" i="21"/>
  <c r="Z50" i="23" s="1"/>
  <c r="Z85" i="21"/>
  <c r="Z49" i="23" s="1"/>
  <c r="Y58" i="26"/>
  <c r="Y15" s="1"/>
  <c r="X202" i="2" s="1"/>
  <c r="Y103" i="15"/>
  <c r="X52" i="13"/>
  <c r="X6" s="1"/>
  <c r="W276" i="2" s="1"/>
  <c r="Z100" i="22"/>
  <c r="Z114" s="1"/>
  <c r="Z25" s="1"/>
  <c r="Z67" i="1"/>
  <c r="Z12" s="1"/>
  <c r="Z56" i="22"/>
  <c r="Z71" s="1"/>
  <c r="Z12" s="1"/>
  <c r="Y58" i="29"/>
  <c r="Y57"/>
  <c r="Y69" s="1"/>
  <c r="Y8" s="1"/>
  <c r="X311" i="2" s="1"/>
  <c r="Y56" i="29"/>
  <c r="X64" i="31"/>
  <c r="X8" s="1"/>
  <c r="W324" i="2" s="1"/>
  <c r="X62" i="31"/>
  <c r="X6" s="1"/>
  <c r="W322" i="2" s="1"/>
  <c r="X50" i="14"/>
  <c r="X6" s="1"/>
  <c r="W293" i="2" s="1"/>
  <c r="W60" i="28"/>
  <c r="W25" s="1"/>
  <c r="V256" i="2" s="1"/>
  <c r="V81" i="38" s="1"/>
  <c r="Y46" i="23"/>
  <c r="Y9" s="1"/>
  <c r="X138" i="2" s="1"/>
  <c r="X36" i="13"/>
  <c r="X51" i="26"/>
  <c r="Z133" i="21"/>
  <c r="Z71" i="23" s="1"/>
  <c r="V69" i="28"/>
  <c r="W44"/>
  <c r="W8" s="1"/>
  <c r="V239" i="2" s="1"/>
  <c r="V67" i="38" s="1"/>
  <c r="W17" i="32"/>
  <c r="W6" s="1"/>
  <c r="V344" i="2" s="1"/>
  <c r="V98" i="38" s="1"/>
  <c r="Y69" i="23"/>
  <c r="Y27" s="1"/>
  <c r="X156" i="2" s="1"/>
  <c r="W50" i="28"/>
  <c r="W66"/>
  <c r="Y77" i="22"/>
  <c r="AA99"/>
  <c r="AA56" i="21"/>
  <c r="AA76" s="1"/>
  <c r="AA66" i="1"/>
  <c r="AB49"/>
  <c r="AA55" i="22"/>
  <c r="AA72" s="1"/>
  <c r="AA13" s="1"/>
  <c r="AA102" i="21"/>
  <c r="AA123" s="1"/>
  <c r="AA51" i="1"/>
  <c r="AA17" s="1"/>
  <c r="W20" i="32"/>
  <c r="W9" s="1"/>
  <c r="V347" i="2" s="1"/>
  <c r="V101" i="38" s="1"/>
  <c r="Y52" i="31"/>
  <c r="Y53"/>
  <c r="W81" i="23"/>
  <c r="X67" i="29"/>
  <c r="X6" s="1"/>
  <c r="W309" i="2" s="1"/>
  <c r="W18" i="32"/>
  <c r="W7" s="1"/>
  <c r="V345" i="2" s="1"/>
  <c r="V99" i="38" s="1"/>
  <c r="Y119" i="22"/>
  <c r="X76" i="26"/>
  <c r="X35" i="14"/>
  <c r="Z135" i="21"/>
  <c r="Z73" i="23" s="1"/>
  <c r="Z79" i="26"/>
  <c r="AA115" i="21"/>
  <c r="AA26" s="1"/>
  <c r="Z91" i="2" s="1"/>
  <c r="AA116" i="21"/>
  <c r="AA27" s="1"/>
  <c r="Z92" i="2" s="1"/>
  <c r="AA117" i="21"/>
  <c r="AA28" s="1"/>
  <c r="Z93" i="2" s="1"/>
  <c r="AA70" i="21"/>
  <c r="AA10" s="1"/>
  <c r="Z75" i="2" s="1"/>
  <c r="AA69" i="21"/>
  <c r="AA9" s="1"/>
  <c r="Z74" i="2" s="1"/>
  <c r="AA71" i="21"/>
  <c r="AA11" s="1"/>
  <c r="Z76" i="2" s="1"/>
  <c r="AB36" i="1"/>
  <c r="AA18" i="15"/>
  <c r="AA72" s="1"/>
  <c r="AA91" s="1"/>
  <c r="AA90" s="1"/>
  <c r="AA102" s="1"/>
  <c r="AA53" i="22"/>
  <c r="AA64" s="1"/>
  <c r="AA9" s="1"/>
  <c r="Z110" i="2" s="1"/>
  <c r="AA31" i="29"/>
  <c r="AA30" i="31"/>
  <c r="AA97" i="22"/>
  <c r="AA108" s="1"/>
  <c r="AA23" s="1"/>
  <c r="Z124" i="2" s="1"/>
  <c r="X70" i="29"/>
  <c r="X9" s="1"/>
  <c r="W312" i="2" s="1"/>
  <c r="Z48" i="28"/>
  <c r="Z53" i="26"/>
  <c r="Z10" s="1"/>
  <c r="Y197" i="2" s="1"/>
  <c r="W31" i="28" l="1"/>
  <c r="W63"/>
  <c r="W28" s="1"/>
  <c r="V259" i="2" s="1"/>
  <c r="V84" i="38" s="1"/>
  <c r="Z12" i="28"/>
  <c r="Y243" i="2" s="1"/>
  <c r="Y71" i="38" s="1"/>
  <c r="W14" i="28"/>
  <c r="W47"/>
  <c r="W11" s="1"/>
  <c r="V242" i="2" s="1"/>
  <c r="V70" i="38" s="1"/>
  <c r="X29" i="26"/>
  <c r="W216" i="2" s="1"/>
  <c r="X8" i="26"/>
  <c r="W195" i="2" s="1"/>
  <c r="Y8" i="15"/>
  <c r="X336" i="2" s="1"/>
  <c r="Y104" i="15"/>
  <c r="W92" i="26"/>
  <c r="W93" s="1"/>
  <c r="AA7" i="15"/>
  <c r="Z335" i="2" s="1"/>
  <c r="V104" i="38"/>
  <c r="Z18" i="2"/>
  <c r="AA18" i="1"/>
  <c r="Z19" i="2" s="1"/>
  <c r="Z41" i="13"/>
  <c r="Z57" s="1"/>
  <c r="Z11" s="1"/>
  <c r="Y281" i="2" s="1"/>
  <c r="Z13" i="23"/>
  <c r="Y142" i="2" s="1"/>
  <c r="Z15" i="22"/>
  <c r="Y116" i="2" s="1"/>
  <c r="Y113"/>
  <c r="Z40" i="13"/>
  <c r="Z56" s="1"/>
  <c r="Z10" s="1"/>
  <c r="Y280" i="2" s="1"/>
  <c r="Z12" i="23"/>
  <c r="Y141" i="2" s="1"/>
  <c r="Z39" i="14"/>
  <c r="Z54" s="1"/>
  <c r="Z10" s="1"/>
  <c r="Y297" i="2" s="1"/>
  <c r="Z30" i="23"/>
  <c r="Y159" i="2" s="1"/>
  <c r="Y13"/>
  <c r="Z26" i="1"/>
  <c r="Y27" i="2" s="1"/>
  <c r="Y34" i="38" s="1"/>
  <c r="Z114" i="2"/>
  <c r="AA16" i="22"/>
  <c r="Z117" i="2" s="1"/>
  <c r="Y12"/>
  <c r="Z25" i="1"/>
  <c r="Y26" i="2" s="1"/>
  <c r="Y33" i="38" s="1"/>
  <c r="W62" i="23"/>
  <c r="W60"/>
  <c r="Y55" i="13"/>
  <c r="Y9" s="1"/>
  <c r="X279" i="2" s="1"/>
  <c r="Z38" i="14"/>
  <c r="Z53" s="1"/>
  <c r="Z9" s="1"/>
  <c r="Y296" i="2" s="1"/>
  <c r="Z29" i="23"/>
  <c r="Y158" i="2" s="1"/>
  <c r="W82" i="23"/>
  <c r="W84"/>
  <c r="Z64" i="28"/>
  <c r="Z32" i="26"/>
  <c r="Y219" i="2" s="1"/>
  <c r="Z40" i="14"/>
  <c r="Z55" s="1"/>
  <c r="Z11" s="1"/>
  <c r="Y298" i="2" s="1"/>
  <c r="Z31" i="23"/>
  <c r="Y160" i="2" s="1"/>
  <c r="AA132" i="21"/>
  <c r="AA70" i="23" s="1"/>
  <c r="AA29" i="21"/>
  <c r="AA84"/>
  <c r="AA48" i="23" s="1"/>
  <c r="AA55" i="26" s="1"/>
  <c r="AA12" s="1"/>
  <c r="Z199" i="2" s="1"/>
  <c r="AA12" i="21"/>
  <c r="Y126" i="2"/>
  <c r="Z27" i="22"/>
  <c r="Y128" i="2" s="1"/>
  <c r="Z42" i="13"/>
  <c r="Z58" s="1"/>
  <c r="Z12" s="1"/>
  <c r="Y282" i="2" s="1"/>
  <c r="Z14" i="23"/>
  <c r="Y143" i="2" s="1"/>
  <c r="V34" i="28"/>
  <c r="U265" i="2" s="1"/>
  <c r="U90" i="38" s="1"/>
  <c r="AA79" i="22"/>
  <c r="AA47" i="23" s="1"/>
  <c r="Z58" i="26"/>
  <c r="Z15" s="1"/>
  <c r="Y202" i="2" s="1"/>
  <c r="Z57" i="26"/>
  <c r="Z14" s="1"/>
  <c r="Y201" i="2" s="1"/>
  <c r="Z82" i="26"/>
  <c r="Z35" s="1"/>
  <c r="Y222" i="2" s="1"/>
  <c r="Z56" i="26"/>
  <c r="Z13" s="1"/>
  <c r="Y200" i="2" s="1"/>
  <c r="W22" i="32"/>
  <c r="W11" s="1"/>
  <c r="V349" i="2" s="1"/>
  <c r="Y63" i="31"/>
  <c r="Y7" s="1"/>
  <c r="X323" i="2" s="1"/>
  <c r="Y51" i="31"/>
  <c r="V70" i="28"/>
  <c r="Y68" i="29"/>
  <c r="Y7" s="1"/>
  <c r="X310" i="2" s="1"/>
  <c r="Y55" i="29"/>
  <c r="Z70" i="22"/>
  <c r="Z11" s="1"/>
  <c r="Z78"/>
  <c r="Y68" i="23"/>
  <c r="Y54" i="31"/>
  <c r="Y65" s="1"/>
  <c r="Y9" s="1"/>
  <c r="X325" i="2" s="1"/>
  <c r="Y55" i="31"/>
  <c r="Y66" s="1"/>
  <c r="Y10" s="1"/>
  <c r="X326" i="2" s="1"/>
  <c r="Y56" i="31"/>
  <c r="Y67" s="1"/>
  <c r="Y11" s="1"/>
  <c r="X327" i="2" s="1"/>
  <c r="AA68" i="1"/>
  <c r="AA21" s="1"/>
  <c r="AA57" i="22"/>
  <c r="AA50" i="1"/>
  <c r="AA10" s="1"/>
  <c r="AA101" i="22"/>
  <c r="W68" i="26"/>
  <c r="X63" i="13"/>
  <c r="X17" s="1"/>
  <c r="W287" i="2" s="1"/>
  <c r="X87" i="26"/>
  <c r="X40" s="1"/>
  <c r="W227" i="2" s="1"/>
  <c r="X79" i="23"/>
  <c r="X37" s="1"/>
  <c r="W166" i="2" s="1"/>
  <c r="Y36" i="14"/>
  <c r="Y51" s="1"/>
  <c r="Y7" s="1"/>
  <c r="X294" i="2" s="1"/>
  <c r="Y77" i="26"/>
  <c r="Y30" s="1"/>
  <c r="X217" i="2" s="1"/>
  <c r="X63" i="26"/>
  <c r="X66" s="1"/>
  <c r="X57" i="23"/>
  <c r="X20" s="1"/>
  <c r="W149" i="2" s="1"/>
  <c r="Y37" i="13"/>
  <c r="Y53" s="1"/>
  <c r="Y7" s="1"/>
  <c r="X277" i="2" s="1"/>
  <c r="Y52" i="26"/>
  <c r="Y9" s="1"/>
  <c r="X196" i="2" s="1"/>
  <c r="Y61" i="29"/>
  <c r="Y73" s="1"/>
  <c r="Y12" s="1"/>
  <c r="X315" i="2" s="1"/>
  <c r="Y60" i="29"/>
  <c r="Y72" s="1"/>
  <c r="Y11" s="1"/>
  <c r="X314" i="2" s="1"/>
  <c r="Y59" i="29"/>
  <c r="Y71" s="1"/>
  <c r="Y10" s="1"/>
  <c r="X313" i="2" s="1"/>
  <c r="Z120" i="22"/>
  <c r="Z113"/>
  <c r="Z24" s="1"/>
  <c r="AB48" i="1"/>
  <c r="AB66" s="1"/>
  <c r="Y45" i="23"/>
  <c r="X46" i="28"/>
  <c r="X10" s="1"/>
  <c r="X60" i="14"/>
  <c r="X16" s="1"/>
  <c r="W303" i="2" s="1"/>
  <c r="X62" i="28"/>
  <c r="X27" s="1"/>
  <c r="AA126" i="21"/>
  <c r="AA32" s="1"/>
  <c r="AA125"/>
  <c r="AA31" s="1"/>
  <c r="AA124"/>
  <c r="AA30" s="1"/>
  <c r="AA79"/>
  <c r="AA15" s="1"/>
  <c r="AA78"/>
  <c r="AA14" s="1"/>
  <c r="AA77"/>
  <c r="AA13" s="1"/>
  <c r="X68" i="31"/>
  <c r="X12" s="1"/>
  <c r="W328" i="2" s="1"/>
  <c r="Z31" i="31"/>
  <c r="Z19" i="15"/>
  <c r="Z42" s="1"/>
  <c r="Z56" s="1"/>
  <c r="Z54" s="1"/>
  <c r="Z101" s="1"/>
  <c r="Z6" s="1"/>
  <c r="Y334" i="2" s="1"/>
  <c r="Z32" i="29"/>
  <c r="Z80" i="26"/>
  <c r="Z33" s="1"/>
  <c r="Y220" i="2" s="1"/>
  <c r="AB52" i="22"/>
  <c r="AB65" s="1"/>
  <c r="AB10" s="1"/>
  <c r="AA111" i="2" s="1"/>
  <c r="AB55" i="21"/>
  <c r="AB68" s="1"/>
  <c r="AB8" s="1"/>
  <c r="AA73" i="2" s="1"/>
  <c r="AB101" i="21"/>
  <c r="AB114" s="1"/>
  <c r="AB25" s="1"/>
  <c r="AA90" i="2" s="1"/>
  <c r="AC37" i="1"/>
  <c r="AB96" i="22"/>
  <c r="AB38" i="1"/>
  <c r="AB9" s="1"/>
  <c r="AA107" i="22"/>
  <c r="AA22" s="1"/>
  <c r="Z123" i="2" s="1"/>
  <c r="AA63" i="22"/>
  <c r="AA8" s="1"/>
  <c r="Z109" i="2" s="1"/>
  <c r="X74" i="29"/>
  <c r="X13" s="1"/>
  <c r="W316" i="2" s="1"/>
  <c r="V245" l="1"/>
  <c r="V73" i="38" s="1"/>
  <c r="W19" i="28"/>
  <c r="V250" i="2" s="1"/>
  <c r="V78" i="38" s="1"/>
  <c r="V262" i="2"/>
  <c r="V87" i="38" s="1"/>
  <c r="W36" i="28"/>
  <c r="V267" i="2" s="1"/>
  <c r="V92" i="38" s="1"/>
  <c r="Z29" i="28"/>
  <c r="Y260" i="2" s="1"/>
  <c r="Y85" i="38" s="1"/>
  <c r="X90" i="26"/>
  <c r="Y26" i="23"/>
  <c r="X155" i="2" s="1"/>
  <c r="Y78" i="23"/>
  <c r="W95" i="26"/>
  <c r="Y8" i="23"/>
  <c r="X137" i="2" s="1"/>
  <c r="Y56" i="23"/>
  <c r="Y9" i="15"/>
  <c r="X337" i="2" s="1"/>
  <c r="Y21" i="32"/>
  <c r="Y10" s="1"/>
  <c r="X348" i="2" s="1"/>
  <c r="X102" i="38" s="1"/>
  <c r="Z55" i="13"/>
  <c r="Z9" s="1"/>
  <c r="Y279" i="2" s="1"/>
  <c r="AA37" i="14"/>
  <c r="AA28" i="23"/>
  <c r="Z157" i="2" s="1"/>
  <c r="AA38" i="13"/>
  <c r="AA54" s="1"/>
  <c r="AA8" s="1"/>
  <c r="Z278" i="2" s="1"/>
  <c r="AA10" i="23"/>
  <c r="Z139" i="2" s="1"/>
  <c r="Z80"/>
  <c r="AA19" i="21"/>
  <c r="Z84" i="2" s="1"/>
  <c r="AA39" i="13"/>
  <c r="AA11" i="23"/>
  <c r="Z140" i="2" s="1"/>
  <c r="Z79"/>
  <c r="AA18" i="21"/>
  <c r="Z83" i="2" s="1"/>
  <c r="Z97"/>
  <c r="AA36" i="21"/>
  <c r="Z101" i="2" s="1"/>
  <c r="Z11"/>
  <c r="AA11" i="1"/>
  <c r="AA24"/>
  <c r="Z25" i="2" s="1"/>
  <c r="Z32" i="38" s="1"/>
  <c r="Y112" i="2"/>
  <c r="Z14" i="22"/>
  <c r="Y115" i="2" s="1"/>
  <c r="Z77"/>
  <c r="AA16" i="21"/>
  <c r="Z81" i="2" s="1"/>
  <c r="Z52" i="14"/>
  <c r="Z8" s="1"/>
  <c r="Y295" i="2" s="1"/>
  <c r="W258"/>
  <c r="W83" i="38" s="1"/>
  <c r="Z78" i="2"/>
  <c r="AA17" i="21"/>
  <c r="Z82" i="2" s="1"/>
  <c r="Z96"/>
  <c r="AA35" i="21"/>
  <c r="Z100" i="2" s="1"/>
  <c r="W241"/>
  <c r="W69" i="38" s="1"/>
  <c r="Y125" i="2"/>
  <c r="Z26" i="22"/>
  <c r="Y127" i="2" s="1"/>
  <c r="X23" i="26"/>
  <c r="W210" i="2" s="1"/>
  <c r="X20" i="26"/>
  <c r="W207" i="2" s="1"/>
  <c r="AA10"/>
  <c r="AB23" i="1"/>
  <c r="AA24" i="2" s="1"/>
  <c r="AA31" i="38" s="1"/>
  <c r="Z95" i="2"/>
  <c r="AA34" i="21"/>
  <c r="Z99" i="2" s="1"/>
  <c r="W69" i="26"/>
  <c r="W71"/>
  <c r="Z22" i="2"/>
  <c r="AA28" i="1"/>
  <c r="Z29" i="2" s="1"/>
  <c r="Z36" i="38" s="1"/>
  <c r="Z94" i="2"/>
  <c r="AA33" i="21"/>
  <c r="Z98" i="2" s="1"/>
  <c r="V35" i="28"/>
  <c r="U266" i="2" s="1"/>
  <c r="U91" i="38" s="1"/>
  <c r="AA133" i="21"/>
  <c r="AA71" i="23" s="1"/>
  <c r="Z103" i="15"/>
  <c r="AA79" i="26"/>
  <c r="AA32" s="1"/>
  <c r="Z219" i="2" s="1"/>
  <c r="AA85" i="21"/>
  <c r="AA87"/>
  <c r="AA51" i="23" s="1"/>
  <c r="AA135" i="21"/>
  <c r="AA73" i="23" s="1"/>
  <c r="W69" i="28"/>
  <c r="Y51" i="26"/>
  <c r="Y36" i="13"/>
  <c r="Y50" i="14"/>
  <c r="Y6" s="1"/>
  <c r="X293" i="2" s="1"/>
  <c r="Z56" i="29"/>
  <c r="Z57"/>
  <c r="Z69" s="1"/>
  <c r="Z8" s="1"/>
  <c r="Y311" i="2" s="1"/>
  <c r="Z58" i="29"/>
  <c r="Z69" i="23"/>
  <c r="Z27" s="1"/>
  <c r="Y156" i="2" s="1"/>
  <c r="X17" i="32"/>
  <c r="X6" s="1"/>
  <c r="W344" i="2" s="1"/>
  <c r="W98" i="38" s="1"/>
  <c r="Y64" i="31"/>
  <c r="Y8" s="1"/>
  <c r="X324" i="2" s="1"/>
  <c r="X50" i="28"/>
  <c r="X66"/>
  <c r="X43" i="26"/>
  <c r="W230" i="2" s="1"/>
  <c r="Y62" i="31"/>
  <c r="Y6" s="1"/>
  <c r="X322" i="2" s="1"/>
  <c r="AA134" i="21"/>
  <c r="X20" i="32"/>
  <c r="X9" s="1"/>
  <c r="W347" i="2" s="1"/>
  <c r="W101" i="38" s="1"/>
  <c r="X18" i="32"/>
  <c r="X7" s="1"/>
  <c r="W345" i="2" s="1"/>
  <c r="W99" i="38" s="1"/>
  <c r="X59" i="23"/>
  <c r="Y76" i="26"/>
  <c r="Y35" i="14"/>
  <c r="X81" i="23"/>
  <c r="Z77" i="22"/>
  <c r="Z53" i="31"/>
  <c r="Z52"/>
  <c r="X60" i="28"/>
  <c r="X25" s="1"/>
  <c r="W256" i="2" s="1"/>
  <c r="W81" i="38" s="1"/>
  <c r="X44" i="28"/>
  <c r="X8" s="1"/>
  <c r="W239" i="2" s="1"/>
  <c r="W67" i="38" s="1"/>
  <c r="AB99" i="22"/>
  <c r="AB56" i="21"/>
  <c r="AB76" s="1"/>
  <c r="AB55" i="22"/>
  <c r="AB72" s="1"/>
  <c r="AB13" s="1"/>
  <c r="AB102" i="21"/>
  <c r="AB123" s="1"/>
  <c r="AC49" i="1"/>
  <c r="AB51"/>
  <c r="AB17" s="1"/>
  <c r="Z119" i="22"/>
  <c r="Y52" i="13"/>
  <c r="Y6" s="1"/>
  <c r="X276" i="2" s="1"/>
  <c r="AA100" i="22"/>
  <c r="AA114" s="1"/>
  <c r="AA25" s="1"/>
  <c r="AA56"/>
  <c r="AA71" s="1"/>
  <c r="AA12" s="1"/>
  <c r="AA67" i="1"/>
  <c r="AA12" s="1"/>
  <c r="Z46" i="23"/>
  <c r="Z9" s="1"/>
  <c r="Y138" i="2" s="1"/>
  <c r="Y67" i="29"/>
  <c r="Y6" s="1"/>
  <c r="X309" i="2" s="1"/>
  <c r="W53" i="28"/>
  <c r="AA86" i="21"/>
  <c r="AA50" i="23" s="1"/>
  <c r="AC36" i="1"/>
  <c r="AB69" i="21"/>
  <c r="AB9" s="1"/>
  <c r="AA74" i="2" s="1"/>
  <c r="AB71" i="21"/>
  <c r="AB11" s="1"/>
  <c r="AA76" i="2" s="1"/>
  <c r="AB70" i="21"/>
  <c r="AB10" s="1"/>
  <c r="AA75" i="2" s="1"/>
  <c r="AB18" i="15"/>
  <c r="AB72" s="1"/>
  <c r="AB91" s="1"/>
  <c r="AB90" s="1"/>
  <c r="AB102" s="1"/>
  <c r="AB97" i="22"/>
  <c r="AB108" s="1"/>
  <c r="AB23" s="1"/>
  <c r="AA124" i="2" s="1"/>
  <c r="AB53" i="22"/>
  <c r="AB64" s="1"/>
  <c r="AB9" s="1"/>
  <c r="AA110" i="2" s="1"/>
  <c r="AB30" i="31"/>
  <c r="AB31" i="29"/>
  <c r="AB117" i="21"/>
  <c r="AB28" s="1"/>
  <c r="AA93" i="2" s="1"/>
  <c r="AB115" i="21"/>
  <c r="AB26" s="1"/>
  <c r="AA91" i="2" s="1"/>
  <c r="AB116" i="21"/>
  <c r="AB27" s="1"/>
  <c r="AA92" i="2" s="1"/>
  <c r="X19" i="32"/>
  <c r="X8" s="1"/>
  <c r="W346" i="2" s="1"/>
  <c r="W100" i="38" s="1"/>
  <c r="AA48" i="28"/>
  <c r="AA53" i="26"/>
  <c r="AA10" s="1"/>
  <c r="Z197" i="2" s="1"/>
  <c r="X31" i="28" l="1"/>
  <c r="X63"/>
  <c r="X28" s="1"/>
  <c r="W259" i="2" s="1"/>
  <c r="W84" i="38" s="1"/>
  <c r="AA12" i="28"/>
  <c r="Z243" i="2" s="1"/>
  <c r="Z71" i="38" s="1"/>
  <c r="X14" i="28"/>
  <c r="X47"/>
  <c r="X11" s="1"/>
  <c r="W242" i="2" s="1"/>
  <c r="W70" i="38" s="1"/>
  <c r="Y29" i="26"/>
  <c r="X216" i="2" s="1"/>
  <c r="Y8" i="26"/>
  <c r="X195" i="2" s="1"/>
  <c r="Z104" i="15"/>
  <c r="Z8"/>
  <c r="Y336" i="2" s="1"/>
  <c r="X68" i="26"/>
  <c r="X71" s="1"/>
  <c r="AB7" i="15"/>
  <c r="AA335" i="2" s="1"/>
  <c r="AA40" i="14"/>
  <c r="AA55" s="1"/>
  <c r="AA11" s="1"/>
  <c r="Z298" i="2" s="1"/>
  <c r="AA31" i="23"/>
  <c r="Z160" i="2" s="1"/>
  <c r="AB16" i="22"/>
  <c r="AA117" i="2" s="1"/>
  <c r="AA114"/>
  <c r="AB132" i="21"/>
  <c r="AB70" i="23" s="1"/>
  <c r="AB29" i="21"/>
  <c r="Z12" i="2"/>
  <c r="AA25" i="1"/>
  <c r="Z26" i="2" s="1"/>
  <c r="Z33" i="38" s="1"/>
  <c r="Z13" i="2"/>
  <c r="AA26" i="1"/>
  <c r="Z27" i="2" s="1"/>
  <c r="Z34" i="38" s="1"/>
  <c r="X60" i="23"/>
  <c r="X62"/>
  <c r="Y79"/>
  <c r="Y37" s="1"/>
  <c r="X166" i="2" s="1"/>
  <c r="Y36" i="23"/>
  <c r="X165" i="2" s="1"/>
  <c r="AA41" i="13"/>
  <c r="AA57" s="1"/>
  <c r="AA11" s="1"/>
  <c r="Z281" i="2" s="1"/>
  <c r="AA13" i="23"/>
  <c r="Z142" i="2" s="1"/>
  <c r="X82" i="23"/>
  <c r="X84"/>
  <c r="Y57"/>
  <c r="Y59" s="1"/>
  <c r="Y19"/>
  <c r="X148" i="2" s="1"/>
  <c r="Z126"/>
  <c r="AA27" i="22"/>
  <c r="Z128" i="2" s="1"/>
  <c r="AA15" i="22"/>
  <c r="Z116" i="2" s="1"/>
  <c r="Z113"/>
  <c r="AB18" i="1"/>
  <c r="AA19" i="2" s="1"/>
  <c r="AA18"/>
  <c r="AB84" i="21"/>
  <c r="AB48" i="23" s="1"/>
  <c r="AB12" i="21"/>
  <c r="AA42" i="13"/>
  <c r="AA58" s="1"/>
  <c r="AA12" s="1"/>
  <c r="Z282" i="2" s="1"/>
  <c r="AA14" i="23"/>
  <c r="Z143" i="2" s="1"/>
  <c r="AA38" i="14"/>
  <c r="AA53" s="1"/>
  <c r="AA9" s="1"/>
  <c r="Z296" i="2" s="1"/>
  <c r="AA29" i="23"/>
  <c r="Z158" i="2" s="1"/>
  <c r="W104" i="38"/>
  <c r="W34" i="28"/>
  <c r="V265" i="2" s="1"/>
  <c r="V90" i="38" s="1"/>
  <c r="W17" i="28"/>
  <c r="V248" i="2" s="1"/>
  <c r="V76" i="38" s="1"/>
  <c r="AA64" i="28"/>
  <c r="AA57" i="26"/>
  <c r="AA14" s="1"/>
  <c r="Z201" i="2" s="1"/>
  <c r="AA80" i="26"/>
  <c r="AA33" s="1"/>
  <c r="Z220" i="2" s="1"/>
  <c r="AA49" i="23"/>
  <c r="AA72"/>
  <c r="AA58" i="26"/>
  <c r="AA15" s="1"/>
  <c r="Z202" i="2" s="1"/>
  <c r="W70" i="28"/>
  <c r="AA19" i="15"/>
  <c r="AA42" s="1"/>
  <c r="AA56" s="1"/>
  <c r="AA54" s="1"/>
  <c r="AA101" s="1"/>
  <c r="AA6" s="1"/>
  <c r="Z334" i="2" s="1"/>
  <c r="AA32" i="29"/>
  <c r="AA31" i="31"/>
  <c r="X92" i="26"/>
  <c r="Z36" i="14"/>
  <c r="Z51" s="1"/>
  <c r="Z7" s="1"/>
  <c r="Y294" i="2" s="1"/>
  <c r="Z77" i="26"/>
  <c r="Z30" s="1"/>
  <c r="Y217" i="2" s="1"/>
  <c r="Y46" i="28"/>
  <c r="Y10" s="1"/>
  <c r="Z37" i="13"/>
  <c r="Z53" s="1"/>
  <c r="Z7" s="1"/>
  <c r="Y277" i="2" s="1"/>
  <c r="Z52" i="26"/>
  <c r="Z9" s="1"/>
  <c r="Y196" i="2" s="1"/>
  <c r="AA120" i="22"/>
  <c r="AA113"/>
  <c r="AA24" s="1"/>
  <c r="Z68" i="23"/>
  <c r="AC48" i="1"/>
  <c r="Z45" i="23"/>
  <c r="Y62" i="28"/>
  <c r="Y27" s="1"/>
  <c r="Y68" i="31"/>
  <c r="Y12" s="1"/>
  <c r="X328" i="2" s="1"/>
  <c r="Y60" i="14"/>
  <c r="Y16" s="1"/>
  <c r="X303" i="2" s="1"/>
  <c r="Y63" i="26"/>
  <c r="Y66" s="1"/>
  <c r="Y63" i="13"/>
  <c r="Y17" s="1"/>
  <c r="X287" i="2" s="1"/>
  <c r="Z63" i="31"/>
  <c r="Z7" s="1"/>
  <c r="Y323" i="2" s="1"/>
  <c r="Z51" i="31"/>
  <c r="W54" i="28"/>
  <c r="AB126" i="21"/>
  <c r="AB32" s="1"/>
  <c r="AB124"/>
  <c r="AB30" s="1"/>
  <c r="AB125"/>
  <c r="AB31" s="1"/>
  <c r="Z55" i="29"/>
  <c r="Z68"/>
  <c r="Z7" s="1"/>
  <c r="Y310" i="2" s="1"/>
  <c r="AA78" i="22"/>
  <c r="AA70"/>
  <c r="AA11" s="1"/>
  <c r="AB50" i="1"/>
  <c r="AB10" s="1"/>
  <c r="AB57" i="22"/>
  <c r="AB101"/>
  <c r="AB68" i="1"/>
  <c r="AB21" s="1"/>
  <c r="AB79" i="21"/>
  <c r="AB15" s="1"/>
  <c r="AB78"/>
  <c r="AB14" s="1"/>
  <c r="AB77"/>
  <c r="AB13" s="1"/>
  <c r="Z55" i="31"/>
  <c r="Z66" s="1"/>
  <c r="Z10" s="1"/>
  <c r="Y326" i="2" s="1"/>
  <c r="Z54" i="31"/>
  <c r="Z65" s="1"/>
  <c r="Z9" s="1"/>
  <c r="Y325" i="2" s="1"/>
  <c r="Z56" i="31"/>
  <c r="Z67" s="1"/>
  <c r="Z11" s="1"/>
  <c r="Y327" i="2" s="1"/>
  <c r="Y87" i="26"/>
  <c r="Y40" s="1"/>
  <c r="X227" i="2" s="1"/>
  <c r="Z60" i="29"/>
  <c r="Z72" s="1"/>
  <c r="Z11" s="1"/>
  <c r="Y314" i="2" s="1"/>
  <c r="Z59" i="29"/>
  <c r="Z71" s="1"/>
  <c r="Z10" s="1"/>
  <c r="Y313" i="2" s="1"/>
  <c r="Z61" i="29"/>
  <c r="Z73" s="1"/>
  <c r="Z12" s="1"/>
  <c r="Y315" i="2" s="1"/>
  <c r="AB79" i="22"/>
  <c r="AB47" i="23" s="1"/>
  <c r="AA82" i="26"/>
  <c r="AA35" s="1"/>
  <c r="Z222" i="2" s="1"/>
  <c r="AB107" i="22"/>
  <c r="AB22" s="1"/>
  <c r="AA123" i="2" s="1"/>
  <c r="AB63" i="22"/>
  <c r="AB8" s="1"/>
  <c r="AA109" i="2" s="1"/>
  <c r="AC55" i="21"/>
  <c r="AC68" s="1"/>
  <c r="AC8" s="1"/>
  <c r="AB73" i="2" s="1"/>
  <c r="AC38" i="1"/>
  <c r="AC9" s="1"/>
  <c r="AC101" i="21"/>
  <c r="AC114" s="1"/>
  <c r="AC25" s="1"/>
  <c r="AB90" i="2" s="1"/>
  <c r="AC96" i="22"/>
  <c r="AD37" i="1"/>
  <c r="AC52" i="22"/>
  <c r="AC65" s="1"/>
  <c r="AC10" s="1"/>
  <c r="AB111" i="2" s="1"/>
  <c r="X22" i="32"/>
  <c r="X11" s="1"/>
  <c r="W349" i="2" s="1"/>
  <c r="W262" l="1"/>
  <c r="W87" i="38" s="1"/>
  <c r="X36" i="28"/>
  <c r="W267" i="2" s="1"/>
  <c r="W92" i="38" s="1"/>
  <c r="W245" i="2"/>
  <c r="W73" i="38" s="1"/>
  <c r="X19" i="28"/>
  <c r="W250" i="2" s="1"/>
  <c r="W78" i="38" s="1"/>
  <c r="AA29" i="28"/>
  <c r="Z260" i="2" s="1"/>
  <c r="Z85" i="38" s="1"/>
  <c r="Y90" i="26"/>
  <c r="Y43" s="1"/>
  <c r="X230" i="2" s="1"/>
  <c r="Z8" i="23"/>
  <c r="Y137" i="2" s="1"/>
  <c r="Z56" i="23"/>
  <c r="Z19" s="1"/>
  <c r="Y148" i="2" s="1"/>
  <c r="Z26" i="23"/>
  <c r="Y155" i="2" s="1"/>
  <c r="Z78" i="23"/>
  <c r="Z36" s="1"/>
  <c r="Y165" i="2" s="1"/>
  <c r="Z9" i="15"/>
  <c r="Y337" i="2" s="1"/>
  <c r="Z21" i="32"/>
  <c r="Z10" s="1"/>
  <c r="Y348" i="2" s="1"/>
  <c r="Y102" i="38" s="1"/>
  <c r="X69" i="26"/>
  <c r="Y81" i="23"/>
  <c r="Y82" s="1"/>
  <c r="AB37" i="14"/>
  <c r="AB28" i="23"/>
  <c r="AA157" i="2" s="1"/>
  <c r="AB17" i="21"/>
  <c r="AA82" i="2" s="1"/>
  <c r="AA78"/>
  <c r="AA22"/>
  <c r="AB28" i="1"/>
  <c r="AA29" i="2" s="1"/>
  <c r="AA36" i="38" s="1"/>
  <c r="Z112" i="2"/>
  <c r="AA14" i="22"/>
  <c r="Z115" i="2" s="1"/>
  <c r="AA96"/>
  <c r="AB35" i="21"/>
  <c r="AA100" i="2" s="1"/>
  <c r="Y20" i="26"/>
  <c r="X207" i="2" s="1"/>
  <c r="X258"/>
  <c r="X83" i="38" s="1"/>
  <c r="Z125" i="2"/>
  <c r="AA26" i="22"/>
  <c r="Z127" i="2" s="1"/>
  <c r="X241"/>
  <c r="X69" i="38" s="1"/>
  <c r="AA39" i="14"/>
  <c r="AA54" s="1"/>
  <c r="AA10" s="1"/>
  <c r="Z297" i="2" s="1"/>
  <c r="AA30" i="23"/>
  <c r="Z159" i="2" s="1"/>
  <c r="Y70" i="29"/>
  <c r="Y20" i="23"/>
  <c r="X149" i="2" s="1"/>
  <c r="AA94"/>
  <c r="AB33" i="21"/>
  <c r="AA98" i="2" s="1"/>
  <c r="AA95"/>
  <c r="AB34" i="21"/>
  <c r="AA99" i="2" s="1"/>
  <c r="AA80"/>
  <c r="AB19" i="21"/>
  <c r="AA84" i="2" s="1"/>
  <c r="AA11"/>
  <c r="AB24" i="1"/>
  <c r="AA25" i="2" s="1"/>
  <c r="AA32" i="38" s="1"/>
  <c r="AB11" i="1"/>
  <c r="X93" i="26"/>
  <c r="X95"/>
  <c r="Y60" i="23"/>
  <c r="Y62"/>
  <c r="AA77" i="2"/>
  <c r="AB16" i="21"/>
  <c r="AA81" i="2" s="1"/>
  <c r="AB38" i="13"/>
  <c r="AB54" s="1"/>
  <c r="AB8" s="1"/>
  <c r="AA278" i="2" s="1"/>
  <c r="AB10" i="23"/>
  <c r="AA139" i="2" s="1"/>
  <c r="AB39" i="13"/>
  <c r="AB11" i="23"/>
  <c r="AA140" i="2" s="1"/>
  <c r="AB10"/>
  <c r="AC23" i="1"/>
  <c r="AB24" i="2" s="1"/>
  <c r="AB31" i="38" s="1"/>
  <c r="AA79" i="2"/>
  <c r="AB18" i="21"/>
  <c r="AA83" i="2" s="1"/>
  <c r="AA97"/>
  <c r="AB36" i="21"/>
  <c r="AA101" i="2" s="1"/>
  <c r="AA40" i="13"/>
  <c r="AA56" s="1"/>
  <c r="AA10" s="1"/>
  <c r="Z280" i="2" s="1"/>
  <c r="AA12" i="23"/>
  <c r="Z141" i="2" s="1"/>
  <c r="W35" i="28"/>
  <c r="V266" i="2" s="1"/>
  <c r="V91" i="38" s="1"/>
  <c r="W18" i="28"/>
  <c r="V249" i="2" s="1"/>
  <c r="V77" i="38" s="1"/>
  <c r="AA56" i="26"/>
  <c r="AA13" s="1"/>
  <c r="Z200" i="2" s="1"/>
  <c r="AB55" i="26"/>
  <c r="AB134" i="21"/>
  <c r="AB72" i="23" s="1"/>
  <c r="AB87" i="21"/>
  <c r="AB51" i="23" s="1"/>
  <c r="AA81" i="26"/>
  <c r="AA34" s="1"/>
  <c r="Z221" i="2" s="1"/>
  <c r="AB79" i="26"/>
  <c r="X69" i="28"/>
  <c r="X34" s="1"/>
  <c r="W265" i="2" s="1"/>
  <c r="W90" i="38" s="1"/>
  <c r="Y18" i="32"/>
  <c r="Y7" s="1"/>
  <c r="X345" i="2" s="1"/>
  <c r="X99" i="38" s="1"/>
  <c r="AA103" i="15"/>
  <c r="Z64" i="31"/>
  <c r="Z8" s="1"/>
  <c r="Y324" i="2" s="1"/>
  <c r="Y20" i="32"/>
  <c r="Y9" s="1"/>
  <c r="X347" i="2" s="1"/>
  <c r="X101" i="38" s="1"/>
  <c r="Z62" i="31"/>
  <c r="Z6" s="1"/>
  <c r="Y322" i="2" s="1"/>
  <c r="Y60" i="28"/>
  <c r="Y25" s="1"/>
  <c r="X256" i="2" s="1"/>
  <c r="X81" i="38" s="1"/>
  <c r="AA69" i="23"/>
  <c r="AA27" s="1"/>
  <c r="Z156" i="2" s="1"/>
  <c r="Z52" i="13"/>
  <c r="Z6" s="1"/>
  <c r="Y276" i="2" s="1"/>
  <c r="AB86" i="21"/>
  <c r="AB50" i="23" s="1"/>
  <c r="AB135" i="21"/>
  <c r="AB73" i="23" s="1"/>
  <c r="AA77" i="22"/>
  <c r="Y17" i="32"/>
  <c r="Y6" s="1"/>
  <c r="X344" i="2" s="1"/>
  <c r="X98" i="38" s="1"/>
  <c r="Z35" i="14"/>
  <c r="Z76" i="26"/>
  <c r="AB67" i="1"/>
  <c r="AB12" s="1"/>
  <c r="AB100" i="22"/>
  <c r="AB114" s="1"/>
  <c r="AB25" s="1"/>
  <c r="AB56"/>
  <c r="AB71" s="1"/>
  <c r="AB12" s="1"/>
  <c r="Z67" i="29"/>
  <c r="Z6" s="1"/>
  <c r="Y309" i="2" s="1"/>
  <c r="Z36" i="13"/>
  <c r="Z51" i="26"/>
  <c r="Y44" i="28"/>
  <c r="Y8" s="1"/>
  <c r="X239" i="2" s="1"/>
  <c r="X67" i="38" s="1"/>
  <c r="Z50" i="14"/>
  <c r="Z6" s="1"/>
  <c r="Y293" i="2" s="1"/>
  <c r="AA56" i="29"/>
  <c r="AA57"/>
  <c r="AA69" s="1"/>
  <c r="AA8" s="1"/>
  <c r="Z311" i="2" s="1"/>
  <c r="AA58" i="29"/>
  <c r="Y66" i="28"/>
  <c r="AA46" i="23"/>
  <c r="AA9" s="1"/>
  <c r="Z138" i="2" s="1"/>
  <c r="Y50" i="28"/>
  <c r="AD49" i="1"/>
  <c r="AC55" i="22"/>
  <c r="AC72" s="1"/>
  <c r="AC13" s="1"/>
  <c r="AC102" i="21"/>
  <c r="AC123" s="1"/>
  <c r="AC51" i="1"/>
  <c r="AC17" s="1"/>
  <c r="AC99" i="22"/>
  <c r="AC56" i="21"/>
  <c r="AC76" s="1"/>
  <c r="AC66" i="1"/>
  <c r="AA119" i="22"/>
  <c r="AA53" i="31"/>
  <c r="AA52"/>
  <c r="AB85" i="21"/>
  <c r="AB49" i="23" s="1"/>
  <c r="AB133" i="21"/>
  <c r="AB71" i="23" s="1"/>
  <c r="X53" i="28"/>
  <c r="AD36" i="1"/>
  <c r="AC30" i="31"/>
  <c r="AC53" i="22"/>
  <c r="AC64" s="1"/>
  <c r="AC9" s="1"/>
  <c r="AB110" i="2" s="1"/>
  <c r="AC18" i="15"/>
  <c r="AC72" s="1"/>
  <c r="AC91" s="1"/>
  <c r="AC90" s="1"/>
  <c r="AC102" s="1"/>
  <c r="AC31" i="29"/>
  <c r="AC97" i="22"/>
  <c r="AC108" s="1"/>
  <c r="AC23" s="1"/>
  <c r="AB124" i="2" s="1"/>
  <c r="AC115" i="21"/>
  <c r="AC26" s="1"/>
  <c r="AB91" i="2" s="1"/>
  <c r="AC117" i="21"/>
  <c r="AC28" s="1"/>
  <c r="AB93" i="2" s="1"/>
  <c r="AC116" i="21"/>
  <c r="AC27" s="1"/>
  <c r="AB92" i="2" s="1"/>
  <c r="AC70" i="21"/>
  <c r="AC10" s="1"/>
  <c r="AB75" i="2" s="1"/>
  <c r="AC69" i="21"/>
  <c r="AC9" s="1"/>
  <c r="AB74" i="2" s="1"/>
  <c r="AC71" i="21"/>
  <c r="AC11" s="1"/>
  <c r="AB76" i="2" s="1"/>
  <c r="Z70" i="29"/>
  <c r="Z9" s="1"/>
  <c r="Y312" i="2" s="1"/>
  <c r="AB53" i="26"/>
  <c r="AB10" s="1"/>
  <c r="AA197" i="2" s="1"/>
  <c r="Y31" i="28" l="1"/>
  <c r="Y63"/>
  <c r="Y28" s="1"/>
  <c r="X259" i="2" s="1"/>
  <c r="X84" i="38" s="1"/>
  <c r="Y14" i="28"/>
  <c r="Y47"/>
  <c r="Y11" s="1"/>
  <c r="X242" i="2" s="1"/>
  <c r="X70" i="38" s="1"/>
  <c r="Z29" i="26"/>
  <c r="Y216" i="2" s="1"/>
  <c r="Z8" i="26"/>
  <c r="Y195" i="2" s="1"/>
  <c r="AA104" i="15"/>
  <c r="AA8"/>
  <c r="Z336" i="2" s="1"/>
  <c r="AC7" i="15"/>
  <c r="AB335" i="2" s="1"/>
  <c r="Y84" i="23"/>
  <c r="AA55" i="13"/>
  <c r="AA9" s="1"/>
  <c r="Z279" i="2" s="1"/>
  <c r="AB38" i="14"/>
  <c r="AB53" s="1"/>
  <c r="AB9" s="1"/>
  <c r="AA296" i="2" s="1"/>
  <c r="AB29" i="23"/>
  <c r="AA158" i="2" s="1"/>
  <c r="AC18" i="1"/>
  <c r="AB19" i="2" s="1"/>
  <c r="AB18"/>
  <c r="AB64" i="28"/>
  <c r="AB32" i="26"/>
  <c r="AA219" i="2" s="1"/>
  <c r="AB48" i="28"/>
  <c r="AB12" i="26"/>
  <c r="AA199" i="2" s="1"/>
  <c r="AC132" i="21"/>
  <c r="AC70" i="23" s="1"/>
  <c r="AC29" i="21"/>
  <c r="AB40" i="14"/>
  <c r="AB55" s="1"/>
  <c r="AB11" s="1"/>
  <c r="AA298" i="2" s="1"/>
  <c r="AB31" i="23"/>
  <c r="AA160" i="2" s="1"/>
  <c r="AA12"/>
  <c r="AB25" i="1"/>
  <c r="AA26" i="2" s="1"/>
  <c r="AA33" i="38" s="1"/>
  <c r="Y68" i="26"/>
  <c r="Y23"/>
  <c r="X210" i="2" s="1"/>
  <c r="AA13"/>
  <c r="AB26" i="1"/>
  <c r="AA27" i="2" s="1"/>
  <c r="AA34" i="38" s="1"/>
  <c r="AB39" i="14"/>
  <c r="AB54" s="1"/>
  <c r="AB10" s="1"/>
  <c r="AA297" i="2" s="1"/>
  <c r="AB30" i="23"/>
  <c r="AA159" i="2" s="1"/>
  <c r="Y9" i="29"/>
  <c r="X312" i="2" s="1"/>
  <c r="Y74" i="29"/>
  <c r="AA52" i="14"/>
  <c r="AA8" s="1"/>
  <c r="Z295" i="2" s="1"/>
  <c r="AB40" i="13"/>
  <c r="AB56" s="1"/>
  <c r="AB10" s="1"/>
  <c r="AA280" i="2" s="1"/>
  <c r="AB12" i="23"/>
  <c r="AA141" i="2" s="1"/>
  <c r="AA113"/>
  <c r="AB15" i="22"/>
  <c r="AA116" i="2" s="1"/>
  <c r="AC84" i="21"/>
  <c r="AC48" i="23" s="1"/>
  <c r="AC12" i="21"/>
  <c r="AC16" i="22"/>
  <c r="AB117" i="2" s="1"/>
  <c r="AB114"/>
  <c r="AA126"/>
  <c r="AB27" i="22"/>
  <c r="AA128" i="2" s="1"/>
  <c r="AB41" i="13"/>
  <c r="AB57" s="1"/>
  <c r="AB11" s="1"/>
  <c r="AA281" i="2" s="1"/>
  <c r="AB13" i="23"/>
  <c r="AA142" i="2" s="1"/>
  <c r="AB42" i="13"/>
  <c r="AB58" s="1"/>
  <c r="AB12" s="1"/>
  <c r="AA282" i="2" s="1"/>
  <c r="AB14" i="23"/>
  <c r="AA143" i="2" s="1"/>
  <c r="X17" i="28"/>
  <c r="W248" i="2" s="1"/>
  <c r="W76" i="38" s="1"/>
  <c r="X70" i="28"/>
  <c r="AB81" i="26"/>
  <c r="AB34" s="1"/>
  <c r="AA221" i="2" s="1"/>
  <c r="AB58" i="26"/>
  <c r="AB15" s="1"/>
  <c r="AA202" i="2" s="1"/>
  <c r="AB56" i="26"/>
  <c r="AB13" s="1"/>
  <c r="AA200" i="2" s="1"/>
  <c r="AB80" i="26"/>
  <c r="AB33" s="1"/>
  <c r="AA220" i="2" s="1"/>
  <c r="AB57" i="26"/>
  <c r="AB14" s="1"/>
  <c r="AA201" i="2" s="1"/>
  <c r="X54" i="28"/>
  <c r="Y92" i="26"/>
  <c r="AD48" i="1"/>
  <c r="AD66" s="1"/>
  <c r="Z57" i="23"/>
  <c r="Z20" s="1"/>
  <c r="Y149" i="2" s="1"/>
  <c r="Z63" i="26"/>
  <c r="Z20" s="1"/>
  <c r="Y207" i="2" s="1"/>
  <c r="Z62" i="28"/>
  <c r="Z27" s="1"/>
  <c r="AA54" i="31"/>
  <c r="AA65" s="1"/>
  <c r="AA9" s="1"/>
  <c r="Z325" i="2" s="1"/>
  <c r="AA56" i="31"/>
  <c r="AA67" s="1"/>
  <c r="AA11" s="1"/>
  <c r="Z327" i="2" s="1"/>
  <c r="AA55" i="31"/>
  <c r="AA66" s="1"/>
  <c r="AA10" s="1"/>
  <c r="Z326" i="2" s="1"/>
  <c r="AC125" i="21"/>
  <c r="AC31" s="1"/>
  <c r="AC124"/>
  <c r="AC30" s="1"/>
  <c r="AC126"/>
  <c r="AC32" s="1"/>
  <c r="AA37" i="13"/>
  <c r="AA53" s="1"/>
  <c r="AA7" s="1"/>
  <c r="Z277" i="2" s="1"/>
  <c r="AA52" i="26"/>
  <c r="AA9" s="1"/>
  <c r="Z196" i="2" s="1"/>
  <c r="Z60" i="14"/>
  <c r="Z16" s="1"/>
  <c r="Y303" i="2" s="1"/>
  <c r="Z46" i="28"/>
  <c r="Z10" s="1"/>
  <c r="AB113" i="22"/>
  <c r="AB24" s="1"/>
  <c r="AB120"/>
  <c r="AC79"/>
  <c r="AC47" i="23" s="1"/>
  <c r="AA68"/>
  <c r="AC77" i="21"/>
  <c r="AC13" s="1"/>
  <c r="AC78"/>
  <c r="AC14" s="1"/>
  <c r="AC79"/>
  <c r="AC15" s="1"/>
  <c r="AA61" i="29"/>
  <c r="AA73" s="1"/>
  <c r="AA12" s="1"/>
  <c r="Z315" i="2" s="1"/>
  <c r="AA60" i="29"/>
  <c r="AA72" s="1"/>
  <c r="AA11" s="1"/>
  <c r="Z314" i="2" s="1"/>
  <c r="AA59" i="29"/>
  <c r="AA71" s="1"/>
  <c r="AA10" s="1"/>
  <c r="Z313" i="2" s="1"/>
  <c r="AB19" i="15"/>
  <c r="AB42" s="1"/>
  <c r="AB56" s="1"/>
  <c r="AB54" s="1"/>
  <c r="AB101" s="1"/>
  <c r="AB6" s="1"/>
  <c r="AA334" i="2" s="1"/>
  <c r="AB31" i="31"/>
  <c r="AB32" i="29"/>
  <c r="Z87" i="26"/>
  <c r="Z40" s="1"/>
  <c r="Y227" i="2" s="1"/>
  <c r="Z79" i="23"/>
  <c r="Z37" s="1"/>
  <c r="Y166" i="2" s="1"/>
  <c r="Z63" i="13"/>
  <c r="Z17" s="1"/>
  <c r="Y287" i="2" s="1"/>
  <c r="AA63" i="31"/>
  <c r="AA7" s="1"/>
  <c r="Z323" i="2" s="1"/>
  <c r="AA51" i="31"/>
  <c r="AC57" i="22"/>
  <c r="AC50" i="1"/>
  <c r="AC10" s="1"/>
  <c r="AC68"/>
  <c r="AC21" s="1"/>
  <c r="AC101" i="22"/>
  <c r="AA68" i="29"/>
  <c r="AA7" s="1"/>
  <c r="Z310" i="2" s="1"/>
  <c r="AA55" i="29"/>
  <c r="AB70" i="22"/>
  <c r="AB11" s="1"/>
  <c r="AB78"/>
  <c r="AA45" i="23"/>
  <c r="AA36" i="14"/>
  <c r="AA51" s="1"/>
  <c r="AA7" s="1"/>
  <c r="Z294" i="2" s="1"/>
  <c r="AA77" i="26"/>
  <c r="AA30" s="1"/>
  <c r="Z217" i="2" s="1"/>
  <c r="Z68" i="31"/>
  <c r="Z12" s="1"/>
  <c r="Y328" i="2" s="1"/>
  <c r="AB82" i="26"/>
  <c r="AB35" s="1"/>
  <c r="AA222" i="2" s="1"/>
  <c r="AD101" i="21"/>
  <c r="AD114" s="1"/>
  <c r="AD25" s="1"/>
  <c r="AC90" i="2" s="1"/>
  <c r="AD96" i="22"/>
  <c r="AD55" i="21"/>
  <c r="AD68" s="1"/>
  <c r="AD8" s="1"/>
  <c r="AC73" i="2" s="1"/>
  <c r="AD52" i="22"/>
  <c r="AD65" s="1"/>
  <c r="AD10" s="1"/>
  <c r="AC111" i="2" s="1"/>
  <c r="AE37" i="1"/>
  <c r="AD38"/>
  <c r="AD9" s="1"/>
  <c r="AC107" i="22"/>
  <c r="AC22" s="1"/>
  <c r="AB123" i="2" s="1"/>
  <c r="AC63" i="22"/>
  <c r="AC8" s="1"/>
  <c r="AB109" i="2" s="1"/>
  <c r="Z74" i="29"/>
  <c r="Z13" s="1"/>
  <c r="Y316" i="2" s="1"/>
  <c r="X245" l="1"/>
  <c r="X73" i="38" s="1"/>
  <c r="Y19" i="28"/>
  <c r="X250" i="2" s="1"/>
  <c r="X78" i="38" s="1"/>
  <c r="X262" i="2"/>
  <c r="X87" i="38" s="1"/>
  <c r="Y36" i="28"/>
  <c r="X267" i="2" s="1"/>
  <c r="X92" i="38" s="1"/>
  <c r="AB29" i="28"/>
  <c r="AA260" i="2" s="1"/>
  <c r="AA85" i="38" s="1"/>
  <c r="AB12" i="28"/>
  <c r="AA243" i="2" s="1"/>
  <c r="AA71" i="38" s="1"/>
  <c r="Z90" i="26"/>
  <c r="Z43" s="1"/>
  <c r="Y230" i="2" s="1"/>
  <c r="Z66" i="26"/>
  <c r="Z23" s="1"/>
  <c r="Y210" i="2" s="1"/>
  <c r="AA26" i="23"/>
  <c r="Z155" i="2" s="1"/>
  <c r="AA78" i="23"/>
  <c r="AA36" s="1"/>
  <c r="Z165" i="2" s="1"/>
  <c r="AA8" i="23"/>
  <c r="Z137" i="2" s="1"/>
  <c r="AA56" i="23"/>
  <c r="AA9" i="15"/>
  <c r="Z337" i="2" s="1"/>
  <c r="AA21" i="32"/>
  <c r="AA10" s="1"/>
  <c r="Z348" i="2" s="1"/>
  <c r="Z102" i="38" s="1"/>
  <c r="AB55" i="13"/>
  <c r="AB9" s="1"/>
  <c r="AA279" i="2" s="1"/>
  <c r="AC37" i="14"/>
  <c r="AC28" i="23"/>
  <c r="AB157" i="2" s="1"/>
  <c r="AB22"/>
  <c r="AC28" i="1"/>
  <c r="AB29" i="2" s="1"/>
  <c r="AB36" i="38" s="1"/>
  <c r="AB78" i="2"/>
  <c r="AC17" i="21"/>
  <c r="AB82" i="2" s="1"/>
  <c r="AB97"/>
  <c r="AC36" i="21"/>
  <c r="AB101" i="2" s="1"/>
  <c r="AC39" i="13"/>
  <c r="AC11" i="23"/>
  <c r="AB140" i="2" s="1"/>
  <c r="AB79"/>
  <c r="AC18" i="21"/>
  <c r="AB83" i="2" s="1"/>
  <c r="AC38" i="13"/>
  <c r="AC54" s="1"/>
  <c r="AC8" s="1"/>
  <c r="AB278" i="2" s="1"/>
  <c r="AC10" i="23"/>
  <c r="AB139" i="2" s="1"/>
  <c r="Y241"/>
  <c r="Y69" i="38" s="1"/>
  <c r="Y258" i="2"/>
  <c r="Y83" i="38" s="1"/>
  <c r="Y93" i="26"/>
  <c r="Y95"/>
  <c r="AB77" i="2"/>
  <c r="AC16" i="21"/>
  <c r="AB81" i="2" s="1"/>
  <c r="Y13" i="29"/>
  <c r="X316" i="2" s="1"/>
  <c r="Y19" i="32"/>
  <c r="AB94" i="2"/>
  <c r="AC33" i="21"/>
  <c r="AB98" i="2" s="1"/>
  <c r="AB96"/>
  <c r="AC35" i="21"/>
  <c r="AB100" i="2" s="1"/>
  <c r="Y69" i="26"/>
  <c r="Y71"/>
  <c r="AB14" i="22"/>
  <c r="AA115" i="2" s="1"/>
  <c r="AA112"/>
  <c r="AB80"/>
  <c r="AC19" i="21"/>
  <c r="AB84" i="2" s="1"/>
  <c r="AA125"/>
  <c r="AB26" i="22"/>
  <c r="AA127" i="2" s="1"/>
  <c r="AC10"/>
  <c r="AD23" i="1"/>
  <c r="AC24" i="2" s="1"/>
  <c r="AC31" i="38" s="1"/>
  <c r="AC11" i="1"/>
  <c r="AC24"/>
  <c r="AB25" i="2" s="1"/>
  <c r="AB32" i="38" s="1"/>
  <c r="AB11" i="2"/>
  <c r="AB95"/>
  <c r="AC34" i="21"/>
  <c r="AB99" i="2" s="1"/>
  <c r="AC55" i="26"/>
  <c r="AC12" s="1"/>
  <c r="AB199" i="2" s="1"/>
  <c r="AB52" i="14"/>
  <c r="AB8" s="1"/>
  <c r="AA295" i="2" s="1"/>
  <c r="X35" i="28"/>
  <c r="W266" i="2" s="1"/>
  <c r="W91" i="38" s="1"/>
  <c r="X18" i="28"/>
  <c r="W249" i="2" s="1"/>
  <c r="W77" i="38" s="1"/>
  <c r="Y53" i="28"/>
  <c r="Y17" s="1"/>
  <c r="X248" i="2" s="1"/>
  <c r="X76" i="38" s="1"/>
  <c r="AC87" i="21"/>
  <c r="AC51" i="23" s="1"/>
  <c r="AC134" i="21"/>
  <c r="AC72" i="23" s="1"/>
  <c r="AC133" i="21"/>
  <c r="Y69" i="28"/>
  <c r="AA51" i="26"/>
  <c r="AA36" i="13"/>
  <c r="AA62" i="31"/>
  <c r="AA6" s="1"/>
  <c r="Z322" i="2" s="1"/>
  <c r="AB52" i="31"/>
  <c r="AB53"/>
  <c r="Z18" i="32"/>
  <c r="Z7" s="1"/>
  <c r="Y345" i="2" s="1"/>
  <c r="Y99" i="38" s="1"/>
  <c r="Z81" i="23"/>
  <c r="AB57" i="29"/>
  <c r="AB69" s="1"/>
  <c r="AB8" s="1"/>
  <c r="AA311" i="2" s="1"/>
  <c r="AB58" i="29"/>
  <c r="AB56"/>
  <c r="Z60" i="28"/>
  <c r="Z25" s="1"/>
  <c r="Y256" i="2" s="1"/>
  <c r="Y81" i="38" s="1"/>
  <c r="AB46" i="23"/>
  <c r="AB9" s="1"/>
  <c r="AA138" i="2" s="1"/>
  <c r="AA67" i="29"/>
  <c r="AA6" s="1"/>
  <c r="Z309" i="2" s="1"/>
  <c r="AC100" i="22"/>
  <c r="AC114" s="1"/>
  <c r="AC25" s="1"/>
  <c r="AC67" i="1"/>
  <c r="AC12" s="1"/>
  <c r="AC56" i="22"/>
  <c r="AC71" s="1"/>
  <c r="AC12" s="1"/>
  <c r="Z17" i="32"/>
  <c r="Z6" s="1"/>
  <c r="Y344" i="2" s="1"/>
  <c r="Y98" i="38" s="1"/>
  <c r="Z66" i="28"/>
  <c r="AB119" i="22"/>
  <c r="AA70" i="29"/>
  <c r="AA9" s="1"/>
  <c r="Z312" i="2" s="1"/>
  <c r="AC86" i="21"/>
  <c r="AC50" i="23" s="1"/>
  <c r="AB69"/>
  <c r="AB27" s="1"/>
  <c r="AA156" i="2" s="1"/>
  <c r="AA64" i="31"/>
  <c r="AA8" s="1"/>
  <c r="Z324" i="2" s="1"/>
  <c r="AD102" i="21"/>
  <c r="AD123" s="1"/>
  <c r="AD29" s="1"/>
  <c r="AD51" i="1"/>
  <c r="AE49"/>
  <c r="AE48" s="1"/>
  <c r="AD56" i="21"/>
  <c r="AD76" s="1"/>
  <c r="AD12" s="1"/>
  <c r="AD99" i="22"/>
  <c r="AD55"/>
  <c r="AD72" s="1"/>
  <c r="AD13" s="1"/>
  <c r="Z44" i="28"/>
  <c r="Z8" s="1"/>
  <c r="Y239" i="2" s="1"/>
  <c r="Y67" i="38" s="1"/>
  <c r="Z59" i="23"/>
  <c r="Z20" i="32"/>
  <c r="Z9" s="1"/>
  <c r="Y347" i="2" s="1"/>
  <c r="Y101" i="38" s="1"/>
  <c r="AA50" i="14"/>
  <c r="AA6" s="1"/>
  <c r="Z293" i="2" s="1"/>
  <c r="AB77" i="22"/>
  <c r="AB103" i="15"/>
  <c r="AA76" i="26"/>
  <c r="AA35" i="14"/>
  <c r="AA52" i="13"/>
  <c r="AA6" s="1"/>
  <c r="Z276" i="2" s="1"/>
  <c r="Z50" i="28"/>
  <c r="AC135" i="21"/>
  <c r="AC85"/>
  <c r="AC79" i="26"/>
  <c r="AE36" i="1"/>
  <c r="AD30" i="31"/>
  <c r="AD53" i="22"/>
  <c r="AD64" s="1"/>
  <c r="AD9" s="1"/>
  <c r="AC110" i="2" s="1"/>
  <c r="AD18" i="15"/>
  <c r="AD72" s="1"/>
  <c r="AD91" s="1"/>
  <c r="AD90" s="1"/>
  <c r="AD102" s="1"/>
  <c r="AD97" i="22"/>
  <c r="AD108" s="1"/>
  <c r="AD23" s="1"/>
  <c r="AC124" i="2" s="1"/>
  <c r="AD31" i="29"/>
  <c r="AD69" i="21"/>
  <c r="AD9" s="1"/>
  <c r="AC74" i="2" s="1"/>
  <c r="AD70" i="21"/>
  <c r="AD10" s="1"/>
  <c r="AC75" i="2" s="1"/>
  <c r="AD71" i="21"/>
  <c r="AD11" s="1"/>
  <c r="AC76" i="2" s="1"/>
  <c r="AD117" i="21"/>
  <c r="AD28" s="1"/>
  <c r="AC93" i="2" s="1"/>
  <c r="AD115" i="21"/>
  <c r="AD26" s="1"/>
  <c r="AC91" i="2" s="1"/>
  <c r="AD116" i="21"/>
  <c r="AD27" s="1"/>
  <c r="AC92" i="2" s="1"/>
  <c r="Z19" i="32"/>
  <c r="Z8" s="1"/>
  <c r="Y346" i="2" s="1"/>
  <c r="Y100" i="38" s="1"/>
  <c r="AC53" i="26"/>
  <c r="AC10" s="1"/>
  <c r="AB197" i="2" s="1"/>
  <c r="Z31" i="28" l="1"/>
  <c r="Z63"/>
  <c r="Z28" s="1"/>
  <c r="Y259" i="2" s="1"/>
  <c r="Y84" i="38" s="1"/>
  <c r="Z14" i="28"/>
  <c r="Z47"/>
  <c r="Z11" s="1"/>
  <c r="Y242" i="2" s="1"/>
  <c r="Y70" i="38" s="1"/>
  <c r="AA29" i="26"/>
  <c r="Z216" i="2" s="1"/>
  <c r="AA8" i="26"/>
  <c r="Z195" i="2" s="1"/>
  <c r="AB8" i="15"/>
  <c r="AA336" i="2" s="1"/>
  <c r="AB104" i="15"/>
  <c r="AD7"/>
  <c r="AC335" i="2" s="1"/>
  <c r="AC48" i="28"/>
  <c r="Z92" i="26"/>
  <c r="Z95" s="1"/>
  <c r="AC64" i="28"/>
  <c r="AC32" i="26"/>
  <c r="AB219" i="2" s="1"/>
  <c r="AC94"/>
  <c r="AD33" i="21"/>
  <c r="AC98" i="2" s="1"/>
  <c r="AB113"/>
  <c r="AC15" i="22"/>
  <c r="AB116" i="2" s="1"/>
  <c r="AC39" i="14"/>
  <c r="AC54" s="1"/>
  <c r="AC10" s="1"/>
  <c r="AB297" i="2" s="1"/>
  <c r="AC30" i="23"/>
  <c r="AB159" i="2" s="1"/>
  <c r="AC77"/>
  <c r="AD16" i="21"/>
  <c r="AC81" i="2" s="1"/>
  <c r="AC42" i="13"/>
  <c r="AC58" s="1"/>
  <c r="AC12" s="1"/>
  <c r="AB282" i="2" s="1"/>
  <c r="AC14" i="23"/>
  <c r="AB143" i="2" s="1"/>
  <c r="AC114"/>
  <c r="AD16" i="22"/>
  <c r="AC117" i="2" s="1"/>
  <c r="AD50" i="1"/>
  <c r="AD56" i="22" s="1"/>
  <c r="AD17" i="1"/>
  <c r="AC41" i="13"/>
  <c r="AC57" s="1"/>
  <c r="AC11" s="1"/>
  <c r="AB281" i="2" s="1"/>
  <c r="AC13" i="23"/>
  <c r="AB142" i="2" s="1"/>
  <c r="AA57" i="23"/>
  <c r="AA20" s="1"/>
  <c r="Z149" i="2" s="1"/>
  <c r="AA19" i="23"/>
  <c r="Z148" i="2" s="1"/>
  <c r="AB12"/>
  <c r="AC25" i="1"/>
  <c r="AB26" i="2" s="1"/>
  <c r="AB33" i="38" s="1"/>
  <c r="Y104"/>
  <c r="Z60" i="23"/>
  <c r="Z62"/>
  <c r="AB13" i="2"/>
  <c r="AC26" i="1"/>
  <c r="AB27" i="2" s="1"/>
  <c r="AB34" i="38" s="1"/>
  <c r="Z82" i="23"/>
  <c r="Z84"/>
  <c r="AB126" i="2"/>
  <c r="AC27" i="22"/>
  <c r="AB128" i="2" s="1"/>
  <c r="Y8" i="32"/>
  <c r="X346" i="2" s="1"/>
  <c r="X100" i="38" s="1"/>
  <c r="X104" s="1"/>
  <c r="Y22" i="32"/>
  <c r="Y11" s="1"/>
  <c r="X349" i="2" s="1"/>
  <c r="Y34" i="28"/>
  <c r="X265" i="2" s="1"/>
  <c r="X90" i="38" s="1"/>
  <c r="Y54" i="28"/>
  <c r="AC58" i="26"/>
  <c r="AC15" s="1"/>
  <c r="AB202" i="2" s="1"/>
  <c r="Y70" i="28"/>
  <c r="AE102" i="21"/>
  <c r="AE123" s="1"/>
  <c r="AE29" s="1"/>
  <c r="AE56"/>
  <c r="AE76" s="1"/>
  <c r="AE12" s="1"/>
  <c r="AF49" i="1"/>
  <c r="AF48" s="1"/>
  <c r="AE55" i="22"/>
  <c r="AE72" s="1"/>
  <c r="AE13" s="1"/>
  <c r="AE51" i="1"/>
  <c r="AE99" i="22"/>
  <c r="AD79"/>
  <c r="AA74" i="29"/>
  <c r="AA13" s="1"/>
  <c r="Z316" i="2" s="1"/>
  <c r="AC81" i="26"/>
  <c r="AC34" s="1"/>
  <c r="AB221" i="2" s="1"/>
  <c r="AC71" i="23"/>
  <c r="AC49"/>
  <c r="AC73"/>
  <c r="AC31" s="1"/>
  <c r="AB160" i="2" s="1"/>
  <c r="AB61" i="29"/>
  <c r="AB73" s="1"/>
  <c r="AB12" s="1"/>
  <c r="AA315" i="2" s="1"/>
  <c r="AB60" i="29"/>
  <c r="AB72" s="1"/>
  <c r="AB11" s="1"/>
  <c r="AA314" i="2" s="1"/>
  <c r="AB59" i="29"/>
  <c r="AB71" s="1"/>
  <c r="AB10" s="1"/>
  <c r="AA313" i="2" s="1"/>
  <c r="AA46" i="28"/>
  <c r="AA10" s="1"/>
  <c r="AC31" i="31"/>
  <c r="AC32" i="29"/>
  <c r="AC19" i="15"/>
  <c r="AC42" s="1"/>
  <c r="AC56" s="1"/>
  <c r="AC54" s="1"/>
  <c r="AC101" s="1"/>
  <c r="AC6" s="1"/>
  <c r="AB334" i="2" s="1"/>
  <c r="AB37" i="13"/>
  <c r="AB53" s="1"/>
  <c r="AB7" s="1"/>
  <c r="AA277" i="2" s="1"/>
  <c r="AB52" i="26"/>
  <c r="AB9" s="1"/>
  <c r="AA196" i="2" s="1"/>
  <c r="AB51" i="31"/>
  <c r="AB63"/>
  <c r="AB7" s="1"/>
  <c r="AA323" i="2" s="1"/>
  <c r="AA60" i="14"/>
  <c r="AA16" s="1"/>
  <c r="Z303" i="2" s="1"/>
  <c r="AA68" i="31"/>
  <c r="AA12" s="1"/>
  <c r="Z328" i="2" s="1"/>
  <c r="AC57" i="26"/>
  <c r="AC14" s="1"/>
  <c r="AB201" i="2" s="1"/>
  <c r="AA63" i="13"/>
  <c r="AA17" s="1"/>
  <c r="Z287" i="2" s="1"/>
  <c r="AD79" i="21"/>
  <c r="AD15" s="1"/>
  <c r="AD77"/>
  <c r="AD13" s="1"/>
  <c r="AD78"/>
  <c r="AD14" s="1"/>
  <c r="AB36" i="14"/>
  <c r="AB51" s="1"/>
  <c r="AB7" s="1"/>
  <c r="AA294" i="2" s="1"/>
  <c r="AB77" i="26"/>
  <c r="AB30" s="1"/>
  <c r="AA217" i="2" s="1"/>
  <c r="AC113" i="22"/>
  <c r="AC24" s="1"/>
  <c r="AC120"/>
  <c r="AA79" i="23"/>
  <c r="AA37" s="1"/>
  <c r="Z166" i="2" s="1"/>
  <c r="AA87" i="26"/>
  <c r="AA40" s="1"/>
  <c r="Z227" i="2" s="1"/>
  <c r="AD126" i="21"/>
  <c r="AD32" s="1"/>
  <c r="AD124"/>
  <c r="AD30" s="1"/>
  <c r="AD125"/>
  <c r="AD31" s="1"/>
  <c r="AB68" i="23"/>
  <c r="AB68" i="29"/>
  <c r="AB7" s="1"/>
  <c r="AA310" i="2" s="1"/>
  <c r="AB55" i="29"/>
  <c r="AA63" i="26"/>
  <c r="AA66" s="1"/>
  <c r="Z68"/>
  <c r="AA62" i="28"/>
  <c r="AA27" s="1"/>
  <c r="AB45" i="23"/>
  <c r="AD57" i="22"/>
  <c r="AD101"/>
  <c r="AD68" i="1"/>
  <c r="AD21" s="1"/>
  <c r="AC70" i="22"/>
  <c r="AC11" s="1"/>
  <c r="AC78"/>
  <c r="AB56" i="31"/>
  <c r="AB67" s="1"/>
  <c r="AB11" s="1"/>
  <c r="AA327" i="2" s="1"/>
  <c r="AB55" i="31"/>
  <c r="AB66" s="1"/>
  <c r="AB10" s="1"/>
  <c r="AA326" i="2" s="1"/>
  <c r="AB54" i="31"/>
  <c r="AB65" s="1"/>
  <c r="AB9" s="1"/>
  <c r="AA325" i="2" s="1"/>
  <c r="AD84" i="21"/>
  <c r="AD132"/>
  <c r="AE101"/>
  <c r="AE114" s="1"/>
  <c r="AE25" s="1"/>
  <c r="AD90" i="2" s="1"/>
  <c r="AE55" i="21"/>
  <c r="AE68" s="1"/>
  <c r="AE8" s="1"/>
  <c r="AD73" i="2" s="1"/>
  <c r="AF37" i="1"/>
  <c r="AE96" i="22"/>
  <c r="AE38" i="1"/>
  <c r="AE9" s="1"/>
  <c r="AE52" i="22"/>
  <c r="AE65" s="1"/>
  <c r="AE10" s="1"/>
  <c r="AD111" i="2" s="1"/>
  <c r="AD107" i="22"/>
  <c r="AD22" s="1"/>
  <c r="AC123" i="2" s="1"/>
  <c r="AE66" i="1"/>
  <c r="AD63" i="22"/>
  <c r="AD8" s="1"/>
  <c r="AC109" i="2" s="1"/>
  <c r="Z22" i="32"/>
  <c r="Z11" s="1"/>
  <c r="Y349" i="2" s="1"/>
  <c r="Y245" l="1"/>
  <c r="Y73" i="38" s="1"/>
  <c r="Z19" i="28"/>
  <c r="Y250" i="2" s="1"/>
  <c r="Y78" i="38" s="1"/>
  <c r="Y262" i="2"/>
  <c r="Y87" i="38" s="1"/>
  <c r="Z36" i="28"/>
  <c r="Y267" i="2" s="1"/>
  <c r="Y92" i="38" s="1"/>
  <c r="AC29" i="28"/>
  <c r="AB260" i="2" s="1"/>
  <c r="AB85" i="38" s="1"/>
  <c r="AC12" i="28"/>
  <c r="AB243" i="2" s="1"/>
  <c r="AB71" i="38" s="1"/>
  <c r="AA90" i="26"/>
  <c r="AA43" s="1"/>
  <c r="Z230" i="2" s="1"/>
  <c r="AB26" i="23"/>
  <c r="AA155" i="2" s="1"/>
  <c r="AB78" i="23"/>
  <c r="AB36" s="1"/>
  <c r="AA165" i="2" s="1"/>
  <c r="AB8" i="23"/>
  <c r="AA137" i="2" s="1"/>
  <c r="AB56" i="23"/>
  <c r="AB19" s="1"/>
  <c r="AA148" i="2" s="1"/>
  <c r="AB21" i="32"/>
  <c r="AB10" s="1"/>
  <c r="AA348" i="2" s="1"/>
  <c r="AA102" i="38" s="1"/>
  <c r="AB9" i="15"/>
  <c r="AA337" i="2" s="1"/>
  <c r="AD67" i="1"/>
  <c r="AD19" i="15" s="1"/>
  <c r="AD42" s="1"/>
  <c r="AD56" s="1"/>
  <c r="AD54" s="1"/>
  <c r="AD101" s="1"/>
  <c r="AD6" s="1"/>
  <c r="AC334" i="2" s="1"/>
  <c r="Z93" i="26"/>
  <c r="AA59" i="23"/>
  <c r="AA60" s="1"/>
  <c r="AC22" i="2"/>
  <c r="AD28" i="1"/>
  <c r="AC29" i="2" s="1"/>
  <c r="AC36" i="38" s="1"/>
  <c r="Z258" i="2"/>
  <c r="Z83" i="38" s="1"/>
  <c r="AC97" i="2"/>
  <c r="AD36" i="21"/>
  <c r="AC101" i="2" s="1"/>
  <c r="AB125"/>
  <c r="AC26" i="22"/>
  <c r="AB127" i="2" s="1"/>
  <c r="AC78"/>
  <c r="AD17" i="21"/>
  <c r="AC82" i="2" s="1"/>
  <c r="AE50" i="1"/>
  <c r="AE10" s="1"/>
  <c r="AE17"/>
  <c r="AD94" i="2"/>
  <c r="AE33" i="21"/>
  <c r="AD98" i="2" s="1"/>
  <c r="AD114"/>
  <c r="AE16" i="22"/>
  <c r="AD117" i="2" s="1"/>
  <c r="AC18"/>
  <c r="AD18" i="1"/>
  <c r="AC19" i="2" s="1"/>
  <c r="AC95"/>
  <c r="AD34" i="21"/>
  <c r="AC99" i="2" s="1"/>
  <c r="AC79"/>
  <c r="AD18" i="21"/>
  <c r="AC83" i="2" s="1"/>
  <c r="Z241"/>
  <c r="Z69" i="38" s="1"/>
  <c r="AD77" i="2"/>
  <c r="AE16" i="21"/>
  <c r="AD81" i="2" s="1"/>
  <c r="Z69" i="26"/>
  <c r="Z71"/>
  <c r="AC80" i="2"/>
  <c r="AD19" i="21"/>
  <c r="AC84" i="2" s="1"/>
  <c r="AC40" i="13"/>
  <c r="AC56" s="1"/>
  <c r="AC10" s="1"/>
  <c r="AB280" i="2" s="1"/>
  <c r="AC12" i="23"/>
  <c r="AB141" i="2" s="1"/>
  <c r="AD10"/>
  <c r="AE23" i="1"/>
  <c r="AD24" i="2" s="1"/>
  <c r="AD31" i="38" s="1"/>
  <c r="AC14" i="22"/>
  <c r="AB115" i="2" s="1"/>
  <c r="AB112"/>
  <c r="AA23" i="26"/>
  <c r="Z210" i="2" s="1"/>
  <c r="AA20" i="26"/>
  <c r="Z207" i="2" s="1"/>
  <c r="AC96"/>
  <c r="AD35" i="21"/>
  <c r="AC100" i="2" s="1"/>
  <c r="AC38" i="14"/>
  <c r="AC53" s="1"/>
  <c r="AC9" s="1"/>
  <c r="AB296" i="2" s="1"/>
  <c r="AC29" i="23"/>
  <c r="AB158" i="2" s="1"/>
  <c r="AD100" i="22"/>
  <c r="AD114" s="1"/>
  <c r="AD10" i="1"/>
  <c r="Y35" i="28"/>
  <c r="X266" i="2" s="1"/>
  <c r="X91" i="38" s="1"/>
  <c r="Y18" i="28"/>
  <c r="X249" i="2" s="1"/>
  <c r="X77" i="38" s="1"/>
  <c r="AA19" i="32"/>
  <c r="AA8" s="1"/>
  <c r="Z346" i="2" s="1"/>
  <c r="Z100" i="38" s="1"/>
  <c r="AE125" i="21"/>
  <c r="AE31" s="1"/>
  <c r="AE57" i="22"/>
  <c r="AD87" i="21"/>
  <c r="AD51" i="23" s="1"/>
  <c r="AC80" i="26"/>
  <c r="AC33" s="1"/>
  <c r="AB220" i="2" s="1"/>
  <c r="AE124" i="21"/>
  <c r="AE30" s="1"/>
  <c r="AD134"/>
  <c r="AD71" i="22"/>
  <c r="AE77" i="21"/>
  <c r="AE13" s="1"/>
  <c r="AD86"/>
  <c r="AD50" i="23" s="1"/>
  <c r="AE101" i="22"/>
  <c r="AE68" i="1"/>
  <c r="AE21" s="1"/>
  <c r="AE126" i="21"/>
  <c r="AE32" s="1"/>
  <c r="AD47" i="23"/>
  <c r="AE78" i="21"/>
  <c r="AE14" s="1"/>
  <c r="AE79"/>
  <c r="AE15" s="1"/>
  <c r="AC40" i="14"/>
  <c r="AC55" s="1"/>
  <c r="AC11" s="1"/>
  <c r="AB298" i="2" s="1"/>
  <c r="AC82" i="26"/>
  <c r="AC35" s="1"/>
  <c r="AB222" i="2" s="1"/>
  <c r="AD133" i="21"/>
  <c r="AC56" i="26"/>
  <c r="AC13" s="1"/>
  <c r="AB200" i="2" s="1"/>
  <c r="Z69" i="28"/>
  <c r="Z53"/>
  <c r="AC77" i="22"/>
  <c r="AA81" i="23"/>
  <c r="AC103" i="15"/>
  <c r="AC52" i="31"/>
  <c r="AC53"/>
  <c r="AA44" i="28"/>
  <c r="AA8" s="1"/>
  <c r="Z239" i="2" s="1"/>
  <c r="Z67" i="38" s="1"/>
  <c r="AD135" i="21"/>
  <c r="AC46" i="23"/>
  <c r="AC9" s="1"/>
  <c r="AB138" i="2" s="1"/>
  <c r="AA17" i="32"/>
  <c r="AA6" s="1"/>
  <c r="Z344" i="2" s="1"/>
  <c r="Z98" i="38" s="1"/>
  <c r="AB52" i="13"/>
  <c r="AB6" s="1"/>
  <c r="AA276" i="2" s="1"/>
  <c r="AC57" i="29"/>
  <c r="AC69" s="1"/>
  <c r="AC8" s="1"/>
  <c r="AB311" i="2" s="1"/>
  <c r="AC56" i="29"/>
  <c r="AC58"/>
  <c r="AB64" i="31"/>
  <c r="AB8" s="1"/>
  <c r="AA324" i="2" s="1"/>
  <c r="AA50" i="28"/>
  <c r="AB35" i="14"/>
  <c r="AB76" i="26"/>
  <c r="AC119" i="22"/>
  <c r="AB50" i="14"/>
  <c r="AB6" s="1"/>
  <c r="AA293" i="2" s="1"/>
  <c r="AA60" i="28"/>
  <c r="AA25" s="1"/>
  <c r="Z256" i="2" s="1"/>
  <c r="Z81" i="38" s="1"/>
  <c r="AA66" i="28"/>
  <c r="AA20" i="32"/>
  <c r="AA9" s="1"/>
  <c r="Z347" i="2" s="1"/>
  <c r="Z101" i="38" s="1"/>
  <c r="AB62" i="31"/>
  <c r="AB6" s="1"/>
  <c r="AA322" i="2" s="1"/>
  <c r="AD70" i="23"/>
  <c r="AD28" s="1"/>
  <c r="AC157" i="2" s="1"/>
  <c r="AD48" i="23"/>
  <c r="AD11" s="1"/>
  <c r="AC140" i="2" s="1"/>
  <c r="AB51" i="26"/>
  <c r="AB36" i="13"/>
  <c r="AB67" i="29"/>
  <c r="AB6" s="1"/>
  <c r="AA309" i="2" s="1"/>
  <c r="AC69" i="23"/>
  <c r="AC27" s="1"/>
  <c r="AB156" i="2" s="1"/>
  <c r="AD85" i="21"/>
  <c r="AA18" i="32"/>
  <c r="AA7" s="1"/>
  <c r="Z345" i="2" s="1"/>
  <c r="Z99" i="38" s="1"/>
  <c r="AF36" i="1"/>
  <c r="AF66" s="1"/>
  <c r="AE79" i="22"/>
  <c r="AE71" i="21"/>
  <c r="AE11" s="1"/>
  <c r="AD76" i="2" s="1"/>
  <c r="AE70" i="21"/>
  <c r="AE10" s="1"/>
  <c r="AD75" i="2" s="1"/>
  <c r="AE69" i="21"/>
  <c r="AE9" s="1"/>
  <c r="AD74" i="2" s="1"/>
  <c r="AF55" i="22"/>
  <c r="AF72" s="1"/>
  <c r="AF13" s="1"/>
  <c r="AF102" i="21"/>
  <c r="AF123" s="1"/>
  <c r="AF29" s="1"/>
  <c r="AG49" i="1"/>
  <c r="AF51"/>
  <c r="AF17" s="1"/>
  <c r="AF56" i="21"/>
  <c r="AF76" s="1"/>
  <c r="AF12" s="1"/>
  <c r="AF99" i="22"/>
  <c r="AE53"/>
  <c r="AE64" s="1"/>
  <c r="AE9" s="1"/>
  <c r="AD110" i="2" s="1"/>
  <c r="AE18" i="15"/>
  <c r="AE72" s="1"/>
  <c r="AE91" s="1"/>
  <c r="AE90" s="1"/>
  <c r="AE102" s="1"/>
  <c r="AE97" i="22"/>
  <c r="AE108" s="1"/>
  <c r="AE23" s="1"/>
  <c r="AD124" i="2" s="1"/>
  <c r="AE31" i="29"/>
  <c r="AE30" i="31"/>
  <c r="AE116" i="21"/>
  <c r="AE27" s="1"/>
  <c r="AD92" i="2" s="1"/>
  <c r="AE117" i="21"/>
  <c r="AE28" s="1"/>
  <c r="AD93" i="2" s="1"/>
  <c r="AE115" i="21"/>
  <c r="AE26" s="1"/>
  <c r="AD91" i="2" s="1"/>
  <c r="AE132" i="21"/>
  <c r="AE84"/>
  <c r="AB70" i="29"/>
  <c r="AB9" s="1"/>
  <c r="AA312" i="2" s="1"/>
  <c r="AA31" i="28" l="1"/>
  <c r="AA63"/>
  <c r="AA28" s="1"/>
  <c r="Z259" i="2" s="1"/>
  <c r="Z84" i="38" s="1"/>
  <c r="AA14" i="28"/>
  <c r="AA47"/>
  <c r="AA11" s="1"/>
  <c r="Z242" i="2" s="1"/>
  <c r="Z70" i="38" s="1"/>
  <c r="AB29" i="26"/>
  <c r="AA216" i="2" s="1"/>
  <c r="AB8" i="26"/>
  <c r="AA195" i="2" s="1"/>
  <c r="AA62" i="23"/>
  <c r="AC104" i="15"/>
  <c r="AC8"/>
  <c r="AB336" i="2" s="1"/>
  <c r="AE7" i="15"/>
  <c r="AD335" i="2" s="1"/>
  <c r="AE100" i="22"/>
  <c r="AE114" s="1"/>
  <c r="AE25" s="1"/>
  <c r="AD32" i="29"/>
  <c r="AD57" s="1"/>
  <c r="AD69" s="1"/>
  <c r="AD8" s="1"/>
  <c r="AC311" i="2" s="1"/>
  <c r="AD12" i="1"/>
  <c r="AC13" i="2" s="1"/>
  <c r="AD31" i="31"/>
  <c r="AD53" s="1"/>
  <c r="AD54" s="1"/>
  <c r="AD65" s="1"/>
  <c r="AD9" s="1"/>
  <c r="AC325" i="2" s="1"/>
  <c r="AA68" i="26"/>
  <c r="AA69" s="1"/>
  <c r="AD25" i="22"/>
  <c r="AD27" s="1"/>
  <c r="AC128" i="2" s="1"/>
  <c r="AD113" i="22"/>
  <c r="AD24" s="1"/>
  <c r="AD26" s="1"/>
  <c r="AC127" i="2" s="1"/>
  <c r="AC55" i="13"/>
  <c r="AC9" s="1"/>
  <c r="AB279" i="2" s="1"/>
  <c r="AF18" i="1"/>
  <c r="AE19" i="2" s="1"/>
  <c r="AE18"/>
  <c r="AD11" i="1"/>
  <c r="AC11" i="2"/>
  <c r="AD24" i="1"/>
  <c r="AC25" i="2" s="1"/>
  <c r="AC32" i="38" s="1"/>
  <c r="AE77" i="2"/>
  <c r="AE114"/>
  <c r="AD38" i="13"/>
  <c r="AD54" s="1"/>
  <c r="AD8" s="1"/>
  <c r="AC278" i="2" s="1"/>
  <c r="AD10" i="23"/>
  <c r="AC139" i="2" s="1"/>
  <c r="AD78"/>
  <c r="AE17" i="21"/>
  <c r="AD82" i="2" s="1"/>
  <c r="AD18"/>
  <c r="AE18" i="1"/>
  <c r="AD19" i="2" s="1"/>
  <c r="AD120" i="22"/>
  <c r="AD69" i="23" s="1"/>
  <c r="AD77" i="26" s="1"/>
  <c r="AD30" s="1"/>
  <c r="AC217" i="2" s="1"/>
  <c r="AE56" i="22"/>
  <c r="AE71" s="1"/>
  <c r="AE12" s="1"/>
  <c r="AD96" i="2"/>
  <c r="AE35" i="21"/>
  <c r="AD100" i="2" s="1"/>
  <c r="AD11"/>
  <c r="AE11" i="1"/>
  <c r="AE24"/>
  <c r="AD25" i="2" s="1"/>
  <c r="AD32" i="38" s="1"/>
  <c r="AD79" i="2"/>
  <c r="AE18" i="21"/>
  <c r="AD83" i="2" s="1"/>
  <c r="AD22"/>
  <c r="AE28" i="1"/>
  <c r="AD29" i="2" s="1"/>
  <c r="AD36" i="38" s="1"/>
  <c r="AD95" i="2"/>
  <c r="AE34" i="21"/>
  <c r="AD99" i="2" s="1"/>
  <c r="AD42" i="13"/>
  <c r="AD58" s="1"/>
  <c r="AD12" s="1"/>
  <c r="AC282" i="2" s="1"/>
  <c r="AD14" i="23"/>
  <c r="AC143" i="2" s="1"/>
  <c r="Z104" i="38"/>
  <c r="AD97" i="2"/>
  <c r="AE36" i="21"/>
  <c r="AD101" i="2" s="1"/>
  <c r="AD78" i="22"/>
  <c r="AD46" i="23" s="1"/>
  <c r="AD12" i="22"/>
  <c r="AE94" i="2"/>
  <c r="AA82" i="23"/>
  <c r="AA84"/>
  <c r="AD80" i="2"/>
  <c r="AE19" i="21"/>
  <c r="AD84" i="2" s="1"/>
  <c r="AD41" i="13"/>
  <c r="AD57" s="1"/>
  <c r="AD11" s="1"/>
  <c r="AC281" i="2" s="1"/>
  <c r="AD13" i="23"/>
  <c r="AC142" i="2" s="1"/>
  <c r="AE67" i="1"/>
  <c r="AE19" i="15" s="1"/>
  <c r="AE42" s="1"/>
  <c r="AE56" s="1"/>
  <c r="AE54" s="1"/>
  <c r="AE101" s="1"/>
  <c r="Z34" i="28"/>
  <c r="Y265" i="2" s="1"/>
  <c r="Y90" i="38" s="1"/>
  <c r="Z17" i="28"/>
  <c r="Y248" i="2" s="1"/>
  <c r="Y76" i="38" s="1"/>
  <c r="AD70" i="22"/>
  <c r="AD11" s="1"/>
  <c r="AD72" i="23"/>
  <c r="AD53" i="26"/>
  <c r="AD10" s="1"/>
  <c r="AC197" i="2" s="1"/>
  <c r="AD58" i="26"/>
  <c r="AD15" s="1"/>
  <c r="AC202" i="2" s="1"/>
  <c r="AD71" i="23"/>
  <c r="AD57" i="26"/>
  <c r="AD14" s="1"/>
  <c r="AC201" i="2" s="1"/>
  <c r="AD73" i="23"/>
  <c r="AF38" i="1"/>
  <c r="AC52" i="14"/>
  <c r="AC8" s="1"/>
  <c r="AB295" i="2" s="1"/>
  <c r="Z70" i="28"/>
  <c r="AA22" i="32"/>
  <c r="AA11" s="1"/>
  <c r="Z349" i="2" s="1"/>
  <c r="Z54" i="28"/>
  <c r="AA92" i="26"/>
  <c r="AC45" i="23"/>
  <c r="AB63" i="13"/>
  <c r="AB17" s="1"/>
  <c r="AA287" i="2" s="1"/>
  <c r="AB68" i="31"/>
  <c r="AB12" s="1"/>
  <c r="AA328" i="2" s="1"/>
  <c r="AC68" i="23"/>
  <c r="AB46" i="28"/>
  <c r="AB10" s="1"/>
  <c r="AD37" i="14"/>
  <c r="AD79" i="26"/>
  <c r="AD32" s="1"/>
  <c r="AC219" i="2" s="1"/>
  <c r="AB87" i="26"/>
  <c r="AB40" s="1"/>
  <c r="AA227" i="2" s="1"/>
  <c r="AB79" i="23"/>
  <c r="AB37" s="1"/>
  <c r="AA166" i="2" s="1"/>
  <c r="AC55" i="29"/>
  <c r="AC68"/>
  <c r="AC7" s="1"/>
  <c r="AB310" i="2" s="1"/>
  <c r="AC63" i="31"/>
  <c r="AC7" s="1"/>
  <c r="AB323" i="2" s="1"/>
  <c r="AC51" i="31"/>
  <c r="AC36" i="14"/>
  <c r="AC51" s="1"/>
  <c r="AC7" s="1"/>
  <c r="AB294" i="2" s="1"/>
  <c r="AC77" i="26"/>
  <c r="AC30" s="1"/>
  <c r="AB217" i="2" s="1"/>
  <c r="AD39" i="13"/>
  <c r="AD55" i="26"/>
  <c r="AD12" s="1"/>
  <c r="AC199" i="2" s="1"/>
  <c r="AD49" i="23"/>
  <c r="AD12" s="1"/>
  <c r="AC141" i="2" s="1"/>
  <c r="AB63" i="26"/>
  <c r="AB20" s="1"/>
  <c r="AA207" i="2" s="1"/>
  <c r="AB57" i="23"/>
  <c r="AB20" s="1"/>
  <c r="AA149" i="2" s="1"/>
  <c r="AB60" i="14"/>
  <c r="AB16" s="1"/>
  <c r="AA303" i="2" s="1"/>
  <c r="AB62" i="28"/>
  <c r="AB27" s="1"/>
  <c r="AC60" i="29"/>
  <c r="AC72" s="1"/>
  <c r="AC11" s="1"/>
  <c r="AB314" i="2" s="1"/>
  <c r="AC59" i="29"/>
  <c r="AC71" s="1"/>
  <c r="AC10" s="1"/>
  <c r="AB313" i="2" s="1"/>
  <c r="AC61" i="29"/>
  <c r="AC73" s="1"/>
  <c r="AC12" s="1"/>
  <c r="AB315" i="2" s="1"/>
  <c r="AC37" i="13"/>
  <c r="AC53" s="1"/>
  <c r="AC7" s="1"/>
  <c r="AB277" i="2" s="1"/>
  <c r="AC52" i="26"/>
  <c r="AC9" s="1"/>
  <c r="AB196" i="2" s="1"/>
  <c r="AC55" i="31"/>
  <c r="AC66" s="1"/>
  <c r="AC10" s="1"/>
  <c r="AB326" i="2" s="1"/>
  <c r="AC54" i="31"/>
  <c r="AC65" s="1"/>
  <c r="AC9" s="1"/>
  <c r="AB325" i="2" s="1"/>
  <c r="AC56" i="31"/>
  <c r="AC67" s="1"/>
  <c r="AC11" s="1"/>
  <c r="AB327" i="2" s="1"/>
  <c r="AF55" i="21"/>
  <c r="AF68" s="1"/>
  <c r="AF8" s="1"/>
  <c r="AE73" i="2" s="1"/>
  <c r="AF52" i="22"/>
  <c r="AF65" s="1"/>
  <c r="AF10" s="1"/>
  <c r="AE111" i="2" s="1"/>
  <c r="AF101" i="21"/>
  <c r="AF114" s="1"/>
  <c r="AF96" i="22"/>
  <c r="AG37" i="1"/>
  <c r="AG36" s="1"/>
  <c r="AE47" i="23"/>
  <c r="AE10" s="1"/>
  <c r="AD139" i="2" s="1"/>
  <c r="AE86" i="21"/>
  <c r="AE70" i="23"/>
  <c r="AE28" s="1"/>
  <c r="AD157" i="2" s="1"/>
  <c r="AF77" i="21"/>
  <c r="AF13" s="1"/>
  <c r="AF78"/>
  <c r="AF14" s="1"/>
  <c r="AF79"/>
  <c r="AF15" s="1"/>
  <c r="AE48" i="23"/>
  <c r="AE11" s="1"/>
  <c r="AD140" i="2" s="1"/>
  <c r="AF124" i="21"/>
  <c r="AF30" s="1"/>
  <c r="AF125"/>
  <c r="AF31" s="1"/>
  <c r="AF126"/>
  <c r="AF32" s="1"/>
  <c r="AE135"/>
  <c r="AE63" i="22"/>
  <c r="AE8" s="1"/>
  <c r="AD109" i="2" s="1"/>
  <c r="AG48" i="1"/>
  <c r="AE85" i="21"/>
  <c r="AE134"/>
  <c r="AE107" i="22"/>
  <c r="AE22" s="1"/>
  <c r="AD123" i="2" s="1"/>
  <c r="AE133" i="21"/>
  <c r="AF50" i="1"/>
  <c r="AF10" s="1"/>
  <c r="AF68"/>
  <c r="AF21" s="1"/>
  <c r="AF101" i="22"/>
  <c r="AF57"/>
  <c r="AE87" i="21"/>
  <c r="AD103" i="15"/>
  <c r="AB74" i="29"/>
  <c r="AB13" s="1"/>
  <c r="AA316" i="2" s="1"/>
  <c r="Z245" l="1"/>
  <c r="Z73" i="38" s="1"/>
  <c r="AA19" i="28"/>
  <c r="Z250" i="2" s="1"/>
  <c r="Z78" i="38" s="1"/>
  <c r="Z262" i="2"/>
  <c r="Z87" i="38" s="1"/>
  <c r="AA36" i="28"/>
  <c r="Z267" i="2" s="1"/>
  <c r="Z92" i="38" s="1"/>
  <c r="AB90" i="26"/>
  <c r="AB43" s="1"/>
  <c r="AA230" i="2" s="1"/>
  <c r="AB66" i="26"/>
  <c r="AB23" s="1"/>
  <c r="AA210" i="2" s="1"/>
  <c r="AC26" i="23"/>
  <c r="AB155" i="2" s="1"/>
  <c r="AC78" i="23"/>
  <c r="AC36" s="1"/>
  <c r="AB165" i="2" s="1"/>
  <c r="AC8" i="23"/>
  <c r="AB137" i="2" s="1"/>
  <c r="AC56" i="23"/>
  <c r="AC19" s="1"/>
  <c r="AB148" i="2" s="1"/>
  <c r="AC9" i="15"/>
  <c r="AB337" i="2" s="1"/>
  <c r="AC21" i="32"/>
  <c r="AC10" s="1"/>
  <c r="AB348" i="2" s="1"/>
  <c r="AB102" i="38" s="1"/>
  <c r="AD104" i="15"/>
  <c r="AD8"/>
  <c r="AC336" i="2" s="1"/>
  <c r="AD56" i="31"/>
  <c r="AD67" s="1"/>
  <c r="AD11" s="1"/>
  <c r="AC327" i="2" s="1"/>
  <c r="AD55" i="31"/>
  <c r="AD66" s="1"/>
  <c r="AD10" s="1"/>
  <c r="AC326" i="2" s="1"/>
  <c r="AD52" i="31"/>
  <c r="AD51" s="1"/>
  <c r="AA71" i="26"/>
  <c r="AD56" i="29"/>
  <c r="AD68" s="1"/>
  <c r="AD7" s="1"/>
  <c r="AC310" i="2" s="1"/>
  <c r="AD58" i="29"/>
  <c r="AD61" s="1"/>
  <c r="AD73" s="1"/>
  <c r="AD12" s="1"/>
  <c r="AC315" i="2" s="1"/>
  <c r="AD26" i="1"/>
  <c r="AC27" i="2" s="1"/>
  <c r="AC34" i="38" s="1"/>
  <c r="AE31" i="31"/>
  <c r="AE52" s="1"/>
  <c r="AE63" s="1"/>
  <c r="AE7" s="1"/>
  <c r="AD323" i="2" s="1"/>
  <c r="AC125"/>
  <c r="AD119" i="22"/>
  <c r="AD68" i="23" s="1"/>
  <c r="AD78" s="1"/>
  <c r="AC126" i="2"/>
  <c r="AE15" i="22"/>
  <c r="AD116" i="2" s="1"/>
  <c r="AD113"/>
  <c r="AE79"/>
  <c r="AF53" i="22"/>
  <c r="AF64" s="1"/>
  <c r="AF9" s="1"/>
  <c r="AE110" i="2" s="1"/>
  <c r="AF9" i="1"/>
  <c r="AF11" s="1"/>
  <c r="AD38" i="14"/>
  <c r="AD53" s="1"/>
  <c r="AD9" s="1"/>
  <c r="AC296" i="2" s="1"/>
  <c r="AD29" i="23"/>
  <c r="AC158" i="2" s="1"/>
  <c r="AE103" i="15"/>
  <c r="AE6"/>
  <c r="AD334" i="2" s="1"/>
  <c r="AC112"/>
  <c r="AD14" i="22"/>
  <c r="AC115" i="2" s="1"/>
  <c r="AE32" i="29"/>
  <c r="AE12" i="1"/>
  <c r="AD12" i="2"/>
  <c r="AE25" i="1"/>
  <c r="AD26" i="2" s="1"/>
  <c r="AD33" i="38" s="1"/>
  <c r="AE95" i="2"/>
  <c r="AE78"/>
  <c r="AA241"/>
  <c r="AA69" i="38" s="1"/>
  <c r="AD40" i="14"/>
  <c r="AD55" s="1"/>
  <c r="AD11" s="1"/>
  <c r="AC298" i="2" s="1"/>
  <c r="AD31" i="23"/>
  <c r="AC160" i="2" s="1"/>
  <c r="AD37" i="13"/>
  <c r="AD53" s="1"/>
  <c r="AD9" i="23"/>
  <c r="AC138" i="2" s="1"/>
  <c r="AE97"/>
  <c r="AA93" i="26"/>
  <c r="AA95"/>
  <c r="AD126" i="2"/>
  <c r="AE27" i="22"/>
  <c r="AD128" i="2" s="1"/>
  <c r="AD39" i="14"/>
  <c r="AD54" s="1"/>
  <c r="AD10" s="1"/>
  <c r="AC297" i="2" s="1"/>
  <c r="AD30" i="23"/>
  <c r="AC159" i="2" s="1"/>
  <c r="AE78" i="22"/>
  <c r="AE46" i="23" s="1"/>
  <c r="AE52" i="26" s="1"/>
  <c r="AE9" s="1"/>
  <c r="AD196" i="2" s="1"/>
  <c r="AF16" i="21"/>
  <c r="AE81" i="2" s="1"/>
  <c r="AD15" i="22"/>
  <c r="AC116" i="2" s="1"/>
  <c r="AC113"/>
  <c r="AC12"/>
  <c r="AD25" i="1"/>
  <c r="AC26" i="2" s="1"/>
  <c r="AC33" i="38" s="1"/>
  <c r="AE96" i="2"/>
  <c r="AE11"/>
  <c r="AF24" i="1"/>
  <c r="AE25" i="2" s="1"/>
  <c r="AE32" i="38" s="1"/>
  <c r="AE80" i="2"/>
  <c r="AF117" i="21"/>
  <c r="AF28" s="1"/>
  <c r="AE93" i="2" s="1"/>
  <c r="AF25" i="21"/>
  <c r="AF28" i="1"/>
  <c r="AE29" i="2" s="1"/>
  <c r="AE36" i="38" s="1"/>
  <c r="AE22" i="2"/>
  <c r="AA258"/>
  <c r="AA83" i="38" s="1"/>
  <c r="AD36" i="14"/>
  <c r="AD51" s="1"/>
  <c r="AD27" i="23"/>
  <c r="AC156" i="2" s="1"/>
  <c r="AE70" i="22"/>
  <c r="AE11" s="1"/>
  <c r="AF16"/>
  <c r="AE117" i="2" s="1"/>
  <c r="Z35" i="28"/>
  <c r="Y266" i="2" s="1"/>
  <c r="Y91" i="38" s="1"/>
  <c r="Z18" i="28"/>
  <c r="Y249" i="2" s="1"/>
  <c r="Y77" i="38" s="1"/>
  <c r="AF115" i="21"/>
  <c r="AF31" i="29"/>
  <c r="AF116" i="21"/>
  <c r="AF27" s="1"/>
  <c r="AE92" i="2" s="1"/>
  <c r="AF132" i="21"/>
  <c r="AF69"/>
  <c r="AF9" s="1"/>
  <c r="AE74" i="2" s="1"/>
  <c r="AF79" i="22"/>
  <c r="AF47" i="23" s="1"/>
  <c r="AF10" s="1"/>
  <c r="AE139" i="2" s="1"/>
  <c r="AF97" i="22"/>
  <c r="AF108" s="1"/>
  <c r="AF23" s="1"/>
  <c r="AE124" i="2" s="1"/>
  <c r="AD77" i="22"/>
  <c r="AD81" i="26"/>
  <c r="AD34" s="1"/>
  <c r="AC221" i="2" s="1"/>
  <c r="AD52" i="26"/>
  <c r="AD9" s="1"/>
  <c r="AC196" i="2" s="1"/>
  <c r="AD80" i="26"/>
  <c r="AD33" s="1"/>
  <c r="AC220" i="2" s="1"/>
  <c r="AE113" i="22"/>
  <c r="AE24" s="1"/>
  <c r="AE120"/>
  <c r="AF18" i="15"/>
  <c r="AF72" s="1"/>
  <c r="AF91" s="1"/>
  <c r="AF90" s="1"/>
  <c r="AF102" s="1"/>
  <c r="AF30" i="31"/>
  <c r="AD82" i="26"/>
  <c r="AD35" s="1"/>
  <c r="AC222" i="2" s="1"/>
  <c r="AA69" i="28"/>
  <c r="AC64" i="31"/>
  <c r="AC8" s="1"/>
  <c r="AB324" i="2" s="1"/>
  <c r="AC52" i="13"/>
  <c r="AC6" s="1"/>
  <c r="AB276" i="2" s="1"/>
  <c r="AB50" i="28"/>
  <c r="AD48"/>
  <c r="AC50" i="14"/>
  <c r="AC6" s="1"/>
  <c r="AB293" i="2" s="1"/>
  <c r="AC67" i="29"/>
  <c r="AC6" s="1"/>
  <c r="AB309" i="2" s="1"/>
  <c r="AB81" i="23"/>
  <c r="AB20" i="32"/>
  <c r="AB9" s="1"/>
  <c r="AA347" i="2" s="1"/>
  <c r="AA101" i="38" s="1"/>
  <c r="AB17" i="32"/>
  <c r="AB6" s="1"/>
  <c r="AA344" i="2" s="1"/>
  <c r="AA98" i="38" s="1"/>
  <c r="AB18" i="32"/>
  <c r="AB7" s="1"/>
  <c r="AA345" i="2" s="1"/>
  <c r="AA99" i="38" s="1"/>
  <c r="AB59" i="23"/>
  <c r="AB66" i="28"/>
  <c r="AC36" i="13"/>
  <c r="AC51" i="26"/>
  <c r="AC62" i="31"/>
  <c r="AC6" s="1"/>
  <c r="AB322" i="2" s="1"/>
  <c r="AC76" i="26"/>
  <c r="AC35" i="14"/>
  <c r="AB60" i="28"/>
  <c r="AB25" s="1"/>
  <c r="AA256" i="2" s="1"/>
  <c r="AA81" i="38" s="1"/>
  <c r="AD40" i="13"/>
  <c r="AD56" s="1"/>
  <c r="AD10" s="1"/>
  <c r="AC280" i="2" s="1"/>
  <c r="AD56" i="26"/>
  <c r="AD13" s="1"/>
  <c r="AC200" i="2" s="1"/>
  <c r="AD64" i="28"/>
  <c r="AB44"/>
  <c r="AB8" s="1"/>
  <c r="AA239" i="2" s="1"/>
  <c r="AA67" i="38" s="1"/>
  <c r="AA53" i="28"/>
  <c r="AF71" i="21"/>
  <c r="AF11" s="1"/>
  <c r="AE76" i="2" s="1"/>
  <c r="AF84" i="21"/>
  <c r="AF48" i="23" s="1"/>
  <c r="AF11" s="1"/>
  <c r="AE140" i="2" s="1"/>
  <c r="AF70" i="21"/>
  <c r="AF10" s="1"/>
  <c r="AE75" i="2" s="1"/>
  <c r="AE38" i="13"/>
  <c r="AE54" s="1"/>
  <c r="AE8" s="1"/>
  <c r="AD278" i="2" s="1"/>
  <c r="AE53" i="26"/>
  <c r="AE10" s="1"/>
  <c r="AD197" i="2" s="1"/>
  <c r="AE50" i="23"/>
  <c r="AE13" s="1"/>
  <c r="AD142" i="2" s="1"/>
  <c r="AE71" i="23"/>
  <c r="AE29" s="1"/>
  <c r="AD158" i="2" s="1"/>
  <c r="AG96" i="22"/>
  <c r="AH37" i="1"/>
  <c r="AG52" i="22"/>
  <c r="AG65" s="1"/>
  <c r="AG10" s="1"/>
  <c r="AF111" i="2" s="1"/>
  <c r="AG55" i="21"/>
  <c r="AG68" s="1"/>
  <c r="AG8" s="1"/>
  <c r="AF73" i="2" s="1"/>
  <c r="AG101" i="21"/>
  <c r="AG114" s="1"/>
  <c r="AG25" s="1"/>
  <c r="AF90" i="2" s="1"/>
  <c r="AG38" i="1"/>
  <c r="AG9" s="1"/>
  <c r="AE73" i="23"/>
  <c r="AE31" s="1"/>
  <c r="AD160" i="2" s="1"/>
  <c r="AE37" i="14"/>
  <c r="AE79" i="26"/>
  <c r="AE32" s="1"/>
  <c r="AD219" i="2" s="1"/>
  <c r="AG99" i="22"/>
  <c r="AG51" i="1"/>
  <c r="AG55" i="22"/>
  <c r="AG72" s="1"/>
  <c r="AG13" s="1"/>
  <c r="AG102" i="21"/>
  <c r="AG123" s="1"/>
  <c r="AG29" s="1"/>
  <c r="AG66" i="1"/>
  <c r="AG56" i="21"/>
  <c r="AG76" s="1"/>
  <c r="AG12" s="1"/>
  <c r="AH49" i="1"/>
  <c r="AF100" i="22"/>
  <c r="AF114" s="1"/>
  <c r="AF25" s="1"/>
  <c r="AF56"/>
  <c r="AF71" s="1"/>
  <c r="AF12" s="1"/>
  <c r="AF67" i="1"/>
  <c r="AF12" s="1"/>
  <c r="AE51" i="23"/>
  <c r="AE14" s="1"/>
  <c r="AD143" i="2" s="1"/>
  <c r="AE72" i="23"/>
  <c r="AE30" s="1"/>
  <c r="AD159" i="2" s="1"/>
  <c r="AE49" i="23"/>
  <c r="AE12" s="1"/>
  <c r="AD141" i="2" s="1"/>
  <c r="AE39" i="13"/>
  <c r="AE55" i="26"/>
  <c r="AE12" s="1"/>
  <c r="AD199" i="2" s="1"/>
  <c r="AB19" i="32"/>
  <c r="AB8" s="1"/>
  <c r="AA346" i="2" s="1"/>
  <c r="AA100" i="38" s="1"/>
  <c r="AD63" i="31" l="1"/>
  <c r="AD7" s="1"/>
  <c r="AC323" i="2" s="1"/>
  <c r="AD29" i="28"/>
  <c r="AC260" i="2" s="1"/>
  <c r="AC85" i="38" s="1"/>
  <c r="AB31" i="28"/>
  <c r="AB63"/>
  <c r="AB28" s="1"/>
  <c r="AA259" i="2" s="1"/>
  <c r="AA84" i="38" s="1"/>
  <c r="AB14" i="28"/>
  <c r="AB47"/>
  <c r="AB11" s="1"/>
  <c r="AA242" i="2" s="1"/>
  <c r="AA70" i="38" s="1"/>
  <c r="AD12" i="28"/>
  <c r="AC243" i="2" s="1"/>
  <c r="AC71" i="38" s="1"/>
  <c r="AC29" i="26"/>
  <c r="AB216" i="2" s="1"/>
  <c r="AC8" i="26"/>
  <c r="AB195" i="2" s="1"/>
  <c r="AE77" i="22"/>
  <c r="AE45" i="23" s="1"/>
  <c r="AE104" i="15"/>
  <c r="AE8"/>
  <c r="AD336" i="2" s="1"/>
  <c r="AD9" i="15"/>
  <c r="AC337" i="2" s="1"/>
  <c r="AD21" i="32"/>
  <c r="AD10" s="1"/>
  <c r="AC348" i="2" s="1"/>
  <c r="AC102" i="38" s="1"/>
  <c r="AD64" i="31"/>
  <c r="AD8" s="1"/>
  <c r="AC324" i="2" s="1"/>
  <c r="AF135" i="21"/>
  <c r="AF73" i="23" s="1"/>
  <c r="AF31" s="1"/>
  <c r="AE160" i="2" s="1"/>
  <c r="AF7" i="15"/>
  <c r="AE335" i="2" s="1"/>
  <c r="AD67" i="29"/>
  <c r="AD6" s="1"/>
  <c r="AC309" i="2" s="1"/>
  <c r="AD55" i="29"/>
  <c r="AD60"/>
  <c r="AD72" s="1"/>
  <c r="AD11" s="1"/>
  <c r="AC314" i="2" s="1"/>
  <c r="AD59" i="29"/>
  <c r="AD71" s="1"/>
  <c r="AD10" s="1"/>
  <c r="AC313" i="2" s="1"/>
  <c r="AE51" i="31"/>
  <c r="AE53"/>
  <c r="AE56" s="1"/>
  <c r="AE67" s="1"/>
  <c r="AE11" s="1"/>
  <c r="AD327" i="2" s="1"/>
  <c r="AA104" i="38"/>
  <c r="AF77" i="2"/>
  <c r="AG16" i="21"/>
  <c r="AF81" i="2" s="1"/>
  <c r="AD35" i="14"/>
  <c r="AD26" i="23"/>
  <c r="AC155" i="2" s="1"/>
  <c r="AE90"/>
  <c r="AF33" i="21"/>
  <c r="AE98" i="2" s="1"/>
  <c r="AE12"/>
  <c r="AF25" i="1"/>
  <c r="AE26" i="2" s="1"/>
  <c r="AE33" i="38" s="1"/>
  <c r="AD52" i="13"/>
  <c r="AD6" s="1"/>
  <c r="AC276" i="2" s="1"/>
  <c r="AD7" i="13"/>
  <c r="AC277" i="2" s="1"/>
  <c r="AE56" i="29"/>
  <c r="AE58"/>
  <c r="AE57"/>
  <c r="AE69" s="1"/>
  <c r="AE8" s="1"/>
  <c r="AD311" i="2" s="1"/>
  <c r="AG16" i="22"/>
  <c r="AF117" i="2" s="1"/>
  <c r="AF114"/>
  <c r="AD7" i="14"/>
  <c r="AC294" i="2" s="1"/>
  <c r="AD50" i="14"/>
  <c r="AD6" s="1"/>
  <c r="AC293" i="2" s="1"/>
  <c r="AD13"/>
  <c r="AE26" i="1"/>
  <c r="AD27" i="2" s="1"/>
  <c r="AD34" i="38" s="1"/>
  <c r="AE10" i="2"/>
  <c r="AF23" i="1"/>
  <c r="AE24" i="2" s="1"/>
  <c r="AE31" i="38" s="1"/>
  <c r="AF63" i="22"/>
  <c r="AF8" s="1"/>
  <c r="AE109" i="2" s="1"/>
  <c r="AF19" i="21"/>
  <c r="AE84" i="2" s="1"/>
  <c r="AF35" i="21"/>
  <c r="AE100" i="2" s="1"/>
  <c r="AE13"/>
  <c r="AF26" i="1"/>
  <c r="AE27" i="2" s="1"/>
  <c r="AE34" i="38" s="1"/>
  <c r="AD125" i="2"/>
  <c r="AE26" i="22"/>
  <c r="AD127" i="2" s="1"/>
  <c r="AE126"/>
  <c r="AF27" i="22"/>
  <c r="AE128" i="2" s="1"/>
  <c r="AF94"/>
  <c r="AG33" i="21"/>
  <c r="AF98" i="2" s="1"/>
  <c r="AB60" i="23"/>
  <c r="AB62"/>
  <c r="AB82"/>
  <c r="AB84"/>
  <c r="AE37" i="13"/>
  <c r="AE53" s="1"/>
  <c r="AE7" s="1"/>
  <c r="AD277" i="2" s="1"/>
  <c r="AE9" i="23"/>
  <c r="AD138" i="2" s="1"/>
  <c r="AG50" i="1"/>
  <c r="AG10" s="1"/>
  <c r="AG17"/>
  <c r="AE113" i="2"/>
  <c r="AF15" i="22"/>
  <c r="AE116" i="2" s="1"/>
  <c r="AF10"/>
  <c r="AG23" i="1"/>
  <c r="AF24" i="2" s="1"/>
  <c r="AF31" i="38" s="1"/>
  <c r="AF133" i="21"/>
  <c r="AF71" i="23" s="1"/>
  <c r="AF29" s="1"/>
  <c r="AE158" i="2" s="1"/>
  <c r="AF26" i="21"/>
  <c r="AD112" i="2"/>
  <c r="AE14" i="22"/>
  <c r="AD115" i="2" s="1"/>
  <c r="AD52" i="14"/>
  <c r="AD8" s="1"/>
  <c r="AC295" i="2" s="1"/>
  <c r="AF36" i="21"/>
  <c r="AE101" i="2" s="1"/>
  <c r="AF17" i="21"/>
  <c r="AE82" i="2" s="1"/>
  <c r="AF18" i="21"/>
  <c r="AE83" i="2" s="1"/>
  <c r="AA34" i="28"/>
  <c r="Z265" i="2" s="1"/>
  <c r="Z90" i="38" s="1"/>
  <c r="AA17" i="28"/>
  <c r="Z248" i="2" s="1"/>
  <c r="Z76" i="38" s="1"/>
  <c r="AD76" i="26"/>
  <c r="AD45" i="23"/>
  <c r="AD56" s="1"/>
  <c r="AF70"/>
  <c r="AF134" i="21"/>
  <c r="AF72" i="23" s="1"/>
  <c r="AF30" s="1"/>
  <c r="AE159" i="2" s="1"/>
  <c r="AF86" i="21"/>
  <c r="AF85"/>
  <c r="AF107" i="22"/>
  <c r="AF22" s="1"/>
  <c r="AE123" i="2" s="1"/>
  <c r="AE69" i="23"/>
  <c r="AE119" i="22"/>
  <c r="AA70" i="28"/>
  <c r="AB92" i="26"/>
  <c r="AB68"/>
  <c r="AC60" i="14"/>
  <c r="AC16" s="1"/>
  <c r="AB303" i="2" s="1"/>
  <c r="AC46" i="28"/>
  <c r="AC10" s="1"/>
  <c r="AA54"/>
  <c r="AD55" i="13"/>
  <c r="AD9" s="1"/>
  <c r="AC279" i="2" s="1"/>
  <c r="AC62" i="28"/>
  <c r="AC27" s="1"/>
  <c r="AC79" i="23"/>
  <c r="AC37" s="1"/>
  <c r="AB166" i="2" s="1"/>
  <c r="AC87" i="26"/>
  <c r="AC40" s="1"/>
  <c r="AB227" i="2" s="1"/>
  <c r="AC68" i="31"/>
  <c r="AC12" s="1"/>
  <c r="AB328" i="2" s="1"/>
  <c r="AC57" i="23"/>
  <c r="AC20" s="1"/>
  <c r="AB149" i="2" s="1"/>
  <c r="AC63" i="26"/>
  <c r="AC20" s="1"/>
  <c r="AB207" i="2" s="1"/>
  <c r="AC63" i="13"/>
  <c r="AC17" s="1"/>
  <c r="AB287" i="2" s="1"/>
  <c r="AF87" i="21"/>
  <c r="AF51" i="23" s="1"/>
  <c r="AF14" s="1"/>
  <c r="AE143" i="2" s="1"/>
  <c r="AE41" i="13"/>
  <c r="AE57" s="1"/>
  <c r="AE11" s="1"/>
  <c r="AD281" i="2" s="1"/>
  <c r="AE57" i="26"/>
  <c r="AE14" s="1"/>
  <c r="AD201" i="2" s="1"/>
  <c r="AG79" i="22"/>
  <c r="AH48" i="1"/>
  <c r="AE48" i="28"/>
  <c r="AE39" i="14"/>
  <c r="AE54" s="1"/>
  <c r="AE10" s="1"/>
  <c r="AD297" i="2" s="1"/>
  <c r="AE81" i="26"/>
  <c r="AE34" s="1"/>
  <c r="AD221" i="2" s="1"/>
  <c r="AE42" i="13"/>
  <c r="AE58" s="1"/>
  <c r="AE12" s="1"/>
  <c r="AD282" i="2" s="1"/>
  <c r="AE58" i="26"/>
  <c r="AE15" s="1"/>
  <c r="AD202" i="2" s="1"/>
  <c r="AF120" i="22"/>
  <c r="AF113"/>
  <c r="AF24" s="1"/>
  <c r="AG78" i="21"/>
  <c r="AG14" s="1"/>
  <c r="AG79"/>
  <c r="AG15" s="1"/>
  <c r="AG77"/>
  <c r="AG13" s="1"/>
  <c r="AG84"/>
  <c r="AG101" i="22"/>
  <c r="AG57"/>
  <c r="AG68" i="1"/>
  <c r="AG21" s="1"/>
  <c r="AE64" i="28"/>
  <c r="AG69" i="21"/>
  <c r="AG9" s="1"/>
  <c r="AF74" i="2" s="1"/>
  <c r="AG70" i="21"/>
  <c r="AG10" s="1"/>
  <c r="AF75" i="2" s="1"/>
  <c r="AG71" i="21"/>
  <c r="AG11" s="1"/>
  <c r="AF76" i="2" s="1"/>
  <c r="AE38" i="14"/>
  <c r="AE53" s="1"/>
  <c r="AE9" s="1"/>
  <c r="AD296" i="2" s="1"/>
  <c r="AE80" i="26"/>
  <c r="AE33" s="1"/>
  <c r="AD220" i="2" s="1"/>
  <c r="AG115" i="21"/>
  <c r="AG26" s="1"/>
  <c r="AF91" i="2" s="1"/>
  <c r="AG116" i="21"/>
  <c r="AG27" s="1"/>
  <c r="AF92" i="2" s="1"/>
  <c r="AG117" i="21"/>
  <c r="AG28" s="1"/>
  <c r="AF93" i="2" s="1"/>
  <c r="AF39" i="13"/>
  <c r="AF55" i="26"/>
  <c r="AF12" s="1"/>
  <c r="AE199" i="2" s="1"/>
  <c r="AF78" i="22"/>
  <c r="AF70"/>
  <c r="AF11" s="1"/>
  <c r="AG126" i="21"/>
  <c r="AG32" s="1"/>
  <c r="AG125"/>
  <c r="AG31" s="1"/>
  <c r="AG124"/>
  <c r="AG30" s="1"/>
  <c r="AG132"/>
  <c r="AG97" i="22"/>
  <c r="AG108" s="1"/>
  <c r="AG23" s="1"/>
  <c r="AF124" i="2" s="1"/>
  <c r="AG18" i="15"/>
  <c r="AG72" s="1"/>
  <c r="AG91" s="1"/>
  <c r="AG90" s="1"/>
  <c r="AG102" s="1"/>
  <c r="AG53" i="22"/>
  <c r="AG64" s="1"/>
  <c r="AG9" s="1"/>
  <c r="AF110" i="2" s="1"/>
  <c r="AG31" i="29"/>
  <c r="AG30" i="31"/>
  <c r="AE40" i="13"/>
  <c r="AE56" s="1"/>
  <c r="AE10" s="1"/>
  <c r="AD280" i="2" s="1"/>
  <c r="AE56" i="26"/>
  <c r="AE13" s="1"/>
  <c r="AD200" i="2" s="1"/>
  <c r="AF38" i="13"/>
  <c r="AF54" s="1"/>
  <c r="AF8" s="1"/>
  <c r="AE278" i="2" s="1"/>
  <c r="AF53" i="26"/>
  <c r="AF10" s="1"/>
  <c r="AE197" i="2" s="1"/>
  <c r="AF19" i="15"/>
  <c r="AF42" s="1"/>
  <c r="AF56" s="1"/>
  <c r="AF54" s="1"/>
  <c r="AF101" s="1"/>
  <c r="AF6" s="1"/>
  <c r="AE334" i="2" s="1"/>
  <c r="AF31" i="31"/>
  <c r="AF32" i="29"/>
  <c r="AE40" i="14"/>
  <c r="AE55" s="1"/>
  <c r="AE11" s="1"/>
  <c r="AD298" i="2" s="1"/>
  <c r="AE82" i="26"/>
  <c r="AE35" s="1"/>
  <c r="AD222" i="2" s="1"/>
  <c r="AH36" i="1"/>
  <c r="AB22" i="32"/>
  <c r="AB11" s="1"/>
  <c r="AA349" i="2" s="1"/>
  <c r="AE62" i="31"/>
  <c r="AE6" s="1"/>
  <c r="AD322" i="2" s="1"/>
  <c r="AA245" l="1"/>
  <c r="AA73" i="38" s="1"/>
  <c r="AB19" i="28"/>
  <c r="AA250" i="2" s="1"/>
  <c r="AA78" i="38" s="1"/>
  <c r="AA262" i="2"/>
  <c r="AA87" i="38" s="1"/>
  <c r="AB36" i="28"/>
  <c r="AA267" i="2" s="1"/>
  <c r="AA92" i="38" s="1"/>
  <c r="AD62" i="31"/>
  <c r="AD6" s="1"/>
  <c r="AC322" i="2" s="1"/>
  <c r="AE29" i="28"/>
  <c r="AD260" i="2" s="1"/>
  <c r="AD85" i="38" s="1"/>
  <c r="AE12" i="28"/>
  <c r="AD243" i="2" s="1"/>
  <c r="AD71" i="38" s="1"/>
  <c r="AC90" i="26"/>
  <c r="AC43" s="1"/>
  <c r="AB230" i="2" s="1"/>
  <c r="AD29" i="26"/>
  <c r="AC216" i="2" s="1"/>
  <c r="AC66" i="26"/>
  <c r="AC23" s="1"/>
  <c r="AB210" i="2" s="1"/>
  <c r="AE8" i="23"/>
  <c r="AD137" i="2" s="1"/>
  <c r="AE56" i="23"/>
  <c r="AE19" s="1"/>
  <c r="AD148" i="2" s="1"/>
  <c r="AE21" i="32"/>
  <c r="AE10" s="1"/>
  <c r="AD348" i="2" s="1"/>
  <c r="AD102" i="38" s="1"/>
  <c r="AE9" i="15"/>
  <c r="AD337" i="2" s="1"/>
  <c r="AG7" i="15"/>
  <c r="AF335" i="2" s="1"/>
  <c r="AE54" i="31"/>
  <c r="AE65" s="1"/>
  <c r="AE9" s="1"/>
  <c r="AD325" i="2" s="1"/>
  <c r="AE55" i="31"/>
  <c r="AE66" s="1"/>
  <c r="AE10" s="1"/>
  <c r="AD326" i="2" s="1"/>
  <c r="AC81" i="23"/>
  <c r="AC82" s="1"/>
  <c r="AE52" i="13"/>
  <c r="AE6" s="1"/>
  <c r="AD276" i="2" s="1"/>
  <c r="AG100" i="22"/>
  <c r="AG114" s="1"/>
  <c r="AG25" s="1"/>
  <c r="AG56"/>
  <c r="AG71" s="1"/>
  <c r="AG12" s="1"/>
  <c r="AG67" i="1"/>
  <c r="AG12" s="1"/>
  <c r="AF13" i="2" s="1"/>
  <c r="AF95"/>
  <c r="AG34" i="21"/>
  <c r="AF99" i="2" s="1"/>
  <c r="AF14" i="22"/>
  <c r="AE115" i="2" s="1"/>
  <c r="AE112"/>
  <c r="AF79"/>
  <c r="AG18" i="21"/>
  <c r="AF83" i="2" s="1"/>
  <c r="AB258"/>
  <c r="AB83" i="38" s="1"/>
  <c r="AB241" i="2"/>
  <c r="AB69" i="38" s="1"/>
  <c r="AD36" i="13"/>
  <c r="AD8" i="23"/>
  <c r="AC137" i="2" s="1"/>
  <c r="AD60" i="14"/>
  <c r="AF97" i="2"/>
  <c r="AG36" i="21"/>
  <c r="AF101" i="2" s="1"/>
  <c r="AF80"/>
  <c r="AG19" i="21"/>
  <c r="AF84" i="2" s="1"/>
  <c r="AB93" i="26"/>
  <c r="AB95"/>
  <c r="AE36" i="14"/>
  <c r="AE51" s="1"/>
  <c r="AE27" i="23"/>
  <c r="AD156" i="2" s="1"/>
  <c r="AF79" i="26"/>
  <c r="AF32" s="1"/>
  <c r="AE219" i="2" s="1"/>
  <c r="AF28" i="23"/>
  <c r="AE157" i="2" s="1"/>
  <c r="AE91"/>
  <c r="AF34" i="21"/>
  <c r="AE99" i="2" s="1"/>
  <c r="AE68" i="29"/>
  <c r="AE55"/>
  <c r="AE125" i="2"/>
  <c r="AF26" i="22"/>
  <c r="AE127" i="2" s="1"/>
  <c r="AG18" i="1"/>
  <c r="AF19" i="2" s="1"/>
  <c r="AF18"/>
  <c r="AF96"/>
  <c r="AG35" i="21"/>
  <c r="AF100" i="2" s="1"/>
  <c r="AF22"/>
  <c r="AG28" i="1"/>
  <c r="AF29" i="2" s="1"/>
  <c r="AF36" i="38" s="1"/>
  <c r="AF78" i="2"/>
  <c r="AG17" i="21"/>
  <c r="AF82" i="2" s="1"/>
  <c r="AB69" i="26"/>
  <c r="AB71"/>
  <c r="AD87"/>
  <c r="AD90" s="1"/>
  <c r="AD36" i="23"/>
  <c r="AC165" i="2" s="1"/>
  <c r="AG11" i="1"/>
  <c r="AF11" i="2"/>
  <c r="AG24" i="1"/>
  <c r="AF25" i="2" s="1"/>
  <c r="AF32" i="38" s="1"/>
  <c r="AE59" i="29"/>
  <c r="AE71" s="1"/>
  <c r="AE10" s="1"/>
  <c r="AD313" i="2" s="1"/>
  <c r="AE61" i="29"/>
  <c r="AE73" s="1"/>
  <c r="AE12" s="1"/>
  <c r="AD315" i="2" s="1"/>
  <c r="AE60" i="29"/>
  <c r="AE72" s="1"/>
  <c r="AE11" s="1"/>
  <c r="AD314" i="2" s="1"/>
  <c r="AA35" i="28"/>
  <c r="Z266" i="2" s="1"/>
  <c r="Z91" i="38" s="1"/>
  <c r="AA18" i="28"/>
  <c r="Z249" i="2" s="1"/>
  <c r="Z77" i="38" s="1"/>
  <c r="AD62" i="28"/>
  <c r="AD27" s="1"/>
  <c r="AD51" i="26"/>
  <c r="AF37" i="14"/>
  <c r="AF50" i="23"/>
  <c r="AF13" s="1"/>
  <c r="AE142" i="2" s="1"/>
  <c r="AD79" i="23"/>
  <c r="AD37" s="1"/>
  <c r="AC166" i="2" s="1"/>
  <c r="AF49" i="23"/>
  <c r="AF12" s="1"/>
  <c r="AE141" i="2" s="1"/>
  <c r="AE77" i="26"/>
  <c r="AE30" s="1"/>
  <c r="AD217" i="2" s="1"/>
  <c r="AE68" i="23"/>
  <c r="AE78" s="1"/>
  <c r="AB53" i="28"/>
  <c r="AB69"/>
  <c r="AC66"/>
  <c r="AD63" i="13"/>
  <c r="AD17" s="1"/>
  <c r="AC287" i="2" s="1"/>
  <c r="AC44" i="28"/>
  <c r="AC8" s="1"/>
  <c r="AB239" i="2" s="1"/>
  <c r="AB67" i="38" s="1"/>
  <c r="AC60" i="28"/>
  <c r="AC25" s="1"/>
  <c r="AB256" i="2" s="1"/>
  <c r="AB81" i="38" s="1"/>
  <c r="AC17" i="32"/>
  <c r="AC6" s="1"/>
  <c r="AB344" i="2" s="1"/>
  <c r="AB98" i="38" s="1"/>
  <c r="AC50" i="28"/>
  <c r="AC70" i="29"/>
  <c r="AC9" s="1"/>
  <c r="AB312" i="2" s="1"/>
  <c r="AC59" i="23"/>
  <c r="AC20" i="32"/>
  <c r="AC9" s="1"/>
  <c r="AB347" i="2" s="1"/>
  <c r="AB101" i="38" s="1"/>
  <c r="AC18" i="32"/>
  <c r="AC7" s="1"/>
  <c r="AB345" i="2" s="1"/>
  <c r="AB99" i="38" s="1"/>
  <c r="AE36" i="13"/>
  <c r="AE51" i="26"/>
  <c r="AG133" i="21"/>
  <c r="AF38" i="14"/>
  <c r="AF53" s="1"/>
  <c r="AF9" s="1"/>
  <c r="AE296" i="2" s="1"/>
  <c r="AF80" i="26"/>
  <c r="AF33" s="1"/>
  <c r="AE220" i="2" s="1"/>
  <c r="AF69" i="23"/>
  <c r="AF27" s="1"/>
  <c r="AE156" i="2" s="1"/>
  <c r="AH55" i="21"/>
  <c r="AH68" s="1"/>
  <c r="AH8" s="1"/>
  <c r="AG73" i="2" s="1"/>
  <c r="AI37" i="1"/>
  <c r="AH52" i="22"/>
  <c r="AH65" s="1"/>
  <c r="AH10" s="1"/>
  <c r="AG111" i="2" s="1"/>
  <c r="AH38" i="1"/>
  <c r="AH9" s="1"/>
  <c r="AH96" i="22"/>
  <c r="AH101" i="21"/>
  <c r="AH114" s="1"/>
  <c r="AH25" s="1"/>
  <c r="AG90" i="2" s="1"/>
  <c r="AG70" i="23"/>
  <c r="AG28" s="1"/>
  <c r="AF157" i="2" s="1"/>
  <c r="AF119" i="22"/>
  <c r="AH56" i="21"/>
  <c r="AH76" s="1"/>
  <c r="AH12" s="1"/>
  <c r="AH51" i="1"/>
  <c r="AH17" s="1"/>
  <c r="AH55" i="22"/>
  <c r="AH72" s="1"/>
  <c r="AH13" s="1"/>
  <c r="AH102" i="21"/>
  <c r="AH123" s="1"/>
  <c r="AH29" s="1"/>
  <c r="AH66" i="1"/>
  <c r="AH99" i="22"/>
  <c r="AI49" i="1"/>
  <c r="AF53" i="31"/>
  <c r="AF52"/>
  <c r="AG63" i="22"/>
  <c r="AG8" s="1"/>
  <c r="AF109" i="2" s="1"/>
  <c r="AF42" i="13"/>
  <c r="AF58" s="1"/>
  <c r="AF12" s="1"/>
  <c r="AE282" i="2" s="1"/>
  <c r="AF58" i="26"/>
  <c r="AF15" s="1"/>
  <c r="AE202" i="2" s="1"/>
  <c r="AG134" i="21"/>
  <c r="AF46" i="23"/>
  <c r="AF9" s="1"/>
  <c r="AE138" i="2" s="1"/>
  <c r="AG86" i="21"/>
  <c r="AG107" i="22"/>
  <c r="AG22" s="1"/>
  <c r="AF123" i="2" s="1"/>
  <c r="AF77" i="22"/>
  <c r="AE52" i="14"/>
  <c r="AE8" s="1"/>
  <c r="AD295" i="2" s="1"/>
  <c r="AG87" i="21"/>
  <c r="AG47" i="23"/>
  <c r="AG10" s="1"/>
  <c r="AF139" i="2" s="1"/>
  <c r="AF56" i="29"/>
  <c r="AF57"/>
  <c r="AF69" s="1"/>
  <c r="AF8" s="1"/>
  <c r="AE311" i="2" s="1"/>
  <c r="AF58" i="29"/>
  <c r="AG135" i="21"/>
  <c r="AF39" i="14"/>
  <c r="AF54" s="1"/>
  <c r="AF10" s="1"/>
  <c r="AE297" i="2" s="1"/>
  <c r="AF81" i="26"/>
  <c r="AF34" s="1"/>
  <c r="AE221" i="2" s="1"/>
  <c r="AG85" i="21"/>
  <c r="AF103" i="15"/>
  <c r="AE55" i="13"/>
  <c r="AE9" s="1"/>
  <c r="AD279" i="2" s="1"/>
  <c r="AF48" i="28"/>
  <c r="AG48" i="23"/>
  <c r="AG11" s="1"/>
  <c r="AF140" i="2" s="1"/>
  <c r="AF40" i="14"/>
  <c r="AF55" s="1"/>
  <c r="AF11" s="1"/>
  <c r="AE298" i="2" s="1"/>
  <c r="AF82" i="26"/>
  <c r="AF35" s="1"/>
  <c r="AE222" i="2" s="1"/>
  <c r="AD70" i="29"/>
  <c r="AD9" s="1"/>
  <c r="AC312" i="2" s="1"/>
  <c r="AD68" i="31" l="1"/>
  <c r="AD20" i="32" s="1"/>
  <c r="AD9" s="1"/>
  <c r="AC347" i="2" s="1"/>
  <c r="AC101" i="38" s="1"/>
  <c r="AC31" i="28"/>
  <c r="AC63"/>
  <c r="AC28" s="1"/>
  <c r="AB259" i="2" s="1"/>
  <c r="AB84" i="38" s="1"/>
  <c r="AF12" i="28"/>
  <c r="AE243" i="2" s="1"/>
  <c r="AE71" i="38" s="1"/>
  <c r="AC14" i="28"/>
  <c r="AC47"/>
  <c r="AC11" s="1"/>
  <c r="AB242" i="2" s="1"/>
  <c r="AB70" i="38" s="1"/>
  <c r="AD43" i="26"/>
  <c r="AC230" i="2" s="1"/>
  <c r="AD8" i="26"/>
  <c r="AC195" i="2" s="1"/>
  <c r="AE8" i="26"/>
  <c r="AD195" i="2" s="1"/>
  <c r="AG26" i="1"/>
  <c r="AF27" i="2" s="1"/>
  <c r="AF34" i="38" s="1"/>
  <c r="AC84" i="23"/>
  <c r="AF104" i="15"/>
  <c r="AF8"/>
  <c r="AE336" i="2" s="1"/>
  <c r="AE64" i="31"/>
  <c r="AE8" s="1"/>
  <c r="AD324" i="2" s="1"/>
  <c r="AG32" i="29"/>
  <c r="AG56" s="1"/>
  <c r="AG68" s="1"/>
  <c r="AG7" s="1"/>
  <c r="AF310" i="2" s="1"/>
  <c r="AE70" i="29"/>
  <c r="AE9" s="1"/>
  <c r="AD312" i="2" s="1"/>
  <c r="AF64" i="28"/>
  <c r="AG19" i="15"/>
  <c r="AG42" s="1"/>
  <c r="AG56" s="1"/>
  <c r="AG54" s="1"/>
  <c r="AG101" s="1"/>
  <c r="AG6" s="1"/>
  <c r="AF334" i="2" s="1"/>
  <c r="AG31" i="31"/>
  <c r="AG53" s="1"/>
  <c r="AG54" s="1"/>
  <c r="AG65" s="1"/>
  <c r="AG9" s="1"/>
  <c r="AF325" i="2" s="1"/>
  <c r="AG77"/>
  <c r="AH16" i="21"/>
  <c r="AG81" i="2" s="1"/>
  <c r="AC258"/>
  <c r="AC83" i="38" s="1"/>
  <c r="AF12" i="2"/>
  <c r="AG25" i="1"/>
  <c r="AF26" i="2" s="1"/>
  <c r="AF33" i="38" s="1"/>
  <c r="AE50" i="14"/>
  <c r="AE6" s="1"/>
  <c r="AD293" i="2" s="1"/>
  <c r="AE7" i="14"/>
  <c r="AD294" i="2" s="1"/>
  <c r="AG10"/>
  <c r="AH23" i="1"/>
  <c r="AG24" i="2" s="1"/>
  <c r="AG31" i="38" s="1"/>
  <c r="AG18" i="2"/>
  <c r="AH18" i="1"/>
  <c r="AG19" i="2" s="1"/>
  <c r="AF113"/>
  <c r="AG15" i="22"/>
  <c r="AF116" i="2" s="1"/>
  <c r="AC60" i="23"/>
  <c r="AC62"/>
  <c r="AD18" i="32"/>
  <c r="AD7" s="1"/>
  <c r="AC345" i="2" s="1"/>
  <c r="AC99" i="38" s="1"/>
  <c r="AD16" i="14"/>
  <c r="AC303" i="2" s="1"/>
  <c r="AG94"/>
  <c r="AH33" i="21"/>
  <c r="AG98" i="2" s="1"/>
  <c r="AF126"/>
  <c r="AG27" i="22"/>
  <c r="AF128" i="2" s="1"/>
  <c r="AG114"/>
  <c r="AH16" i="22"/>
  <c r="AG117" i="2" s="1"/>
  <c r="AE76" i="26"/>
  <c r="AE26" i="23"/>
  <c r="AD155" i="2" s="1"/>
  <c r="AD63" i="26"/>
  <c r="AD66" s="1"/>
  <c r="AD23" s="1"/>
  <c r="AC210" i="2" s="1"/>
  <c r="AD19" i="23"/>
  <c r="AC148" i="2" s="1"/>
  <c r="AD66" i="28"/>
  <c r="AD63" s="1"/>
  <c r="AD40" i="26"/>
  <c r="AC227" i="2" s="1"/>
  <c r="AE7" i="29"/>
  <c r="AD310" i="2" s="1"/>
  <c r="AE67" i="29"/>
  <c r="AE6" s="1"/>
  <c r="AD309" i="2" s="1"/>
  <c r="AB34" i="28"/>
  <c r="AA265" i="2" s="1"/>
  <c r="AA90" i="38" s="1"/>
  <c r="AB17" i="28"/>
  <c r="AA248" i="2" s="1"/>
  <c r="AA76" i="38" s="1"/>
  <c r="AD60" i="28"/>
  <c r="AD25" s="1"/>
  <c r="AC256" i="2" s="1"/>
  <c r="AC81" i="38" s="1"/>
  <c r="AB54" i="28"/>
  <c r="AD57" i="23"/>
  <c r="AD20" s="1"/>
  <c r="AC149" i="2" s="1"/>
  <c r="AD46" i="28"/>
  <c r="AD10" s="1"/>
  <c r="AF57" i="26"/>
  <c r="AF14" s="1"/>
  <c r="AE201" i="2" s="1"/>
  <c r="AF41" i="13"/>
  <c r="AF57" s="1"/>
  <c r="AF11" s="1"/>
  <c r="AE281" i="2" s="1"/>
  <c r="AD81" i="23"/>
  <c r="AF40" i="13"/>
  <c r="AF56" s="1"/>
  <c r="AF10" s="1"/>
  <c r="AE280" i="2" s="1"/>
  <c r="AF56" i="26"/>
  <c r="AF13" s="1"/>
  <c r="AE200" i="2" s="1"/>
  <c r="AE35" i="14"/>
  <c r="AB70" i="28"/>
  <c r="AC92" i="26"/>
  <c r="AC68"/>
  <c r="AC74" i="29"/>
  <c r="AC13" s="1"/>
  <c r="AB316" i="2" s="1"/>
  <c r="AD17" i="32"/>
  <c r="AD6" s="1"/>
  <c r="AC344" i="2" s="1"/>
  <c r="AC98" i="38" s="1"/>
  <c r="AG78" i="22"/>
  <c r="AE46" i="28"/>
  <c r="AE10" s="1"/>
  <c r="AE63" i="26"/>
  <c r="AE20" s="1"/>
  <c r="AD207" i="2" s="1"/>
  <c r="AE57" i="23"/>
  <c r="AE20" s="1"/>
  <c r="AD149" i="2" s="1"/>
  <c r="AG70" i="22"/>
  <c r="AG11" s="1"/>
  <c r="AG49" i="23"/>
  <c r="AG12" s="1"/>
  <c r="AF141" i="2" s="1"/>
  <c r="AF68" i="23"/>
  <c r="AF52" i="14"/>
  <c r="AF8" s="1"/>
  <c r="AE295" i="2" s="1"/>
  <c r="AG39" i="13"/>
  <c r="AG55" i="26"/>
  <c r="AG12" s="1"/>
  <c r="AF199" i="2" s="1"/>
  <c r="AG51" i="23"/>
  <c r="AG14" s="1"/>
  <c r="AF143" i="2" s="1"/>
  <c r="AG72" i="23"/>
  <c r="AG30" s="1"/>
  <c r="AF159" i="2" s="1"/>
  <c r="AH79" i="22"/>
  <c r="AG73" i="23"/>
  <c r="AG31" s="1"/>
  <c r="AF160" i="2" s="1"/>
  <c r="AG50" i="23"/>
  <c r="AG13" s="1"/>
  <c r="AF142" i="2" s="1"/>
  <c r="AF51" i="31"/>
  <c r="AF63"/>
  <c r="AF7" s="1"/>
  <c r="AE323" i="2" s="1"/>
  <c r="AI36" i="1"/>
  <c r="AF36" i="14"/>
  <c r="AF51" s="1"/>
  <c r="AF7" s="1"/>
  <c r="AE294" i="2" s="1"/>
  <c r="AF77" i="26"/>
  <c r="AF30" s="1"/>
  <c r="AE217" i="2" s="1"/>
  <c r="AG71" i="23"/>
  <c r="AG29" s="1"/>
  <c r="AF158" i="2" s="1"/>
  <c r="AF55" i="29"/>
  <c r="AF68"/>
  <c r="AF7" s="1"/>
  <c r="AE310" i="2" s="1"/>
  <c r="AF37" i="13"/>
  <c r="AF53" s="1"/>
  <c r="AF7" s="1"/>
  <c r="AE277" i="2" s="1"/>
  <c r="AF52" i="26"/>
  <c r="AF9" s="1"/>
  <c r="AE196" i="2" s="1"/>
  <c r="AH68" i="1"/>
  <c r="AH21" s="1"/>
  <c r="AH57" i="22"/>
  <c r="AH101"/>
  <c r="AH117" i="21"/>
  <c r="AH28" s="1"/>
  <c r="AG93" i="2" s="1"/>
  <c r="AH116" i="21"/>
  <c r="AH27" s="1"/>
  <c r="AG92" i="2" s="1"/>
  <c r="AH115" i="21"/>
  <c r="AH26" s="1"/>
  <c r="AG91" i="2" s="1"/>
  <c r="AE63" i="13"/>
  <c r="AE17" s="1"/>
  <c r="AD287" i="2" s="1"/>
  <c r="AF45" i="23"/>
  <c r="AI48" i="1"/>
  <c r="AG37" i="14"/>
  <c r="AG79" i="26"/>
  <c r="AG32" s="1"/>
  <c r="AF219" i="2" s="1"/>
  <c r="AH31" i="29"/>
  <c r="AH97" i="22"/>
  <c r="AH108" s="1"/>
  <c r="AH23" s="1"/>
  <c r="AG124" i="2" s="1"/>
  <c r="AH30" i="31"/>
  <c r="AH18" i="15"/>
  <c r="AH72" s="1"/>
  <c r="AH91" s="1"/>
  <c r="AH90" s="1"/>
  <c r="AH102" s="1"/>
  <c r="AH53" i="22"/>
  <c r="AH64" s="1"/>
  <c r="AH9" s="1"/>
  <c r="AG110" i="2" s="1"/>
  <c r="AG120" i="22"/>
  <c r="AG113"/>
  <c r="AG24" s="1"/>
  <c r="AF60" i="29"/>
  <c r="AF72" s="1"/>
  <c r="AF11" s="1"/>
  <c r="AE314" i="2" s="1"/>
  <c r="AF59" i="29"/>
  <c r="AF71" s="1"/>
  <c r="AF10" s="1"/>
  <c r="AE313" i="2" s="1"/>
  <c r="AF61" i="29"/>
  <c r="AF73" s="1"/>
  <c r="AF12" s="1"/>
  <c r="AE315" i="2" s="1"/>
  <c r="AG38" i="13"/>
  <c r="AG54" s="1"/>
  <c r="AG8" s="1"/>
  <c r="AF278" i="2" s="1"/>
  <c r="AG53" i="26"/>
  <c r="AG10" s="1"/>
  <c r="AF197" i="2" s="1"/>
  <c r="AF55" i="31"/>
  <c r="AF66" s="1"/>
  <c r="AF10" s="1"/>
  <c r="AE326" i="2" s="1"/>
  <c r="AF54" i="31"/>
  <c r="AF65" s="1"/>
  <c r="AF9" s="1"/>
  <c r="AE325" i="2" s="1"/>
  <c r="AF56" i="31"/>
  <c r="AF67" s="1"/>
  <c r="AF11" s="1"/>
  <c r="AE327" i="2" s="1"/>
  <c r="AH125" i="21"/>
  <c r="AH31" s="1"/>
  <c r="AH132"/>
  <c r="AH124"/>
  <c r="AH30" s="1"/>
  <c r="AH126"/>
  <c r="AH32" s="1"/>
  <c r="AH79"/>
  <c r="AH15" s="1"/>
  <c r="AH78"/>
  <c r="AH14" s="1"/>
  <c r="AH77"/>
  <c r="AH13" s="1"/>
  <c r="AH84"/>
  <c r="AH71"/>
  <c r="AH11" s="1"/>
  <c r="AG76" i="2" s="1"/>
  <c r="AH69" i="21"/>
  <c r="AH9" s="1"/>
  <c r="AG74" i="2" s="1"/>
  <c r="AH70" i="21"/>
  <c r="AH10" s="1"/>
  <c r="AG75" i="2" s="1"/>
  <c r="AH50" i="1"/>
  <c r="AH10" s="1"/>
  <c r="AD74" i="29"/>
  <c r="AD13" s="1"/>
  <c r="AC316" i="2" s="1"/>
  <c r="AD12" i="31" l="1"/>
  <c r="AC328" i="2" s="1"/>
  <c r="AB245"/>
  <c r="AB73" i="38" s="1"/>
  <c r="AC19" i="28"/>
  <c r="AB250" i="2" s="1"/>
  <c r="AB78" i="38" s="1"/>
  <c r="AB262" i="2"/>
  <c r="AB87" i="38" s="1"/>
  <c r="AC36" i="28"/>
  <c r="AB267" i="2" s="1"/>
  <c r="AB92" i="38" s="1"/>
  <c r="AF29" i="28"/>
  <c r="AE260" i="2" s="1"/>
  <c r="AE85" i="38" s="1"/>
  <c r="AE66" i="26"/>
  <c r="AE23" s="1"/>
  <c r="AD210" i="2" s="1"/>
  <c r="AF8" i="23"/>
  <c r="AE137" i="2" s="1"/>
  <c r="AF56" i="23"/>
  <c r="AF19" s="1"/>
  <c r="AE148" i="2" s="1"/>
  <c r="AF26" i="23"/>
  <c r="AE155" i="2" s="1"/>
  <c r="AF78" i="23"/>
  <c r="AF36" s="1"/>
  <c r="AE165" i="2" s="1"/>
  <c r="AF21" i="32"/>
  <c r="AF10" s="1"/>
  <c r="AE348" i="2" s="1"/>
  <c r="AE102" i="38" s="1"/>
  <c r="AF9" i="15"/>
  <c r="AE337" i="2" s="1"/>
  <c r="AH7" i="15"/>
  <c r="AG335" i="2" s="1"/>
  <c r="AG103" i="15"/>
  <c r="AG58" i="29"/>
  <c r="AG60" s="1"/>
  <c r="AG72" s="1"/>
  <c r="AG11" s="1"/>
  <c r="AF314" i="2" s="1"/>
  <c r="AE68" i="31"/>
  <c r="AE12" s="1"/>
  <c r="AD328" i="2" s="1"/>
  <c r="AG52" i="31"/>
  <c r="AG63" s="1"/>
  <c r="AG7" s="1"/>
  <c r="AF323" i="2" s="1"/>
  <c r="AG57" i="29"/>
  <c r="AG69" s="1"/>
  <c r="AG8" s="1"/>
  <c r="AF311" i="2" s="1"/>
  <c r="AG56" i="31"/>
  <c r="AG67" s="1"/>
  <c r="AG11" s="1"/>
  <c r="AF327" i="2" s="1"/>
  <c r="AE60" i="14"/>
  <c r="AE16" s="1"/>
  <c r="AD303" i="2" s="1"/>
  <c r="AE74" i="29"/>
  <c r="AE13" s="1"/>
  <c r="AD316" i="2" s="1"/>
  <c r="AG55" i="31"/>
  <c r="AG66" s="1"/>
  <c r="AG10" s="1"/>
  <c r="AF326" i="2" s="1"/>
  <c r="AG78"/>
  <c r="AH17" i="21"/>
  <c r="AG82" i="2" s="1"/>
  <c r="AD31" i="28"/>
  <c r="AD36" s="1"/>
  <c r="AD28"/>
  <c r="AC259" i="2" s="1"/>
  <c r="AC84" i="38" s="1"/>
  <c r="AF125" i="2"/>
  <c r="AG26" i="22"/>
  <c r="AF127" i="2" s="1"/>
  <c r="AG14" i="22"/>
  <c r="AF115" i="2" s="1"/>
  <c r="AF112"/>
  <c r="AC93" i="26"/>
  <c r="AC95"/>
  <c r="AC241" i="2"/>
  <c r="AC69" i="38" s="1"/>
  <c r="AG95" i="2"/>
  <c r="AH34" i="21"/>
  <c r="AG99" i="2" s="1"/>
  <c r="AD82" i="23"/>
  <c r="AD84"/>
  <c r="AE62" i="28"/>
  <c r="AE29" i="26"/>
  <c r="AD216" i="2" s="1"/>
  <c r="AD241"/>
  <c r="AD69" i="38" s="1"/>
  <c r="AE87" i="26"/>
  <c r="AE90" s="1"/>
  <c r="AE36" i="23"/>
  <c r="AD165" i="2" s="1"/>
  <c r="AD50" i="28"/>
  <c r="AD47" s="1"/>
  <c r="AD20" i="26"/>
  <c r="AC207" i="2" s="1"/>
  <c r="AG22"/>
  <c r="AH28" i="1"/>
  <c r="AG29" i="2" s="1"/>
  <c r="AG36" i="38" s="1"/>
  <c r="AH11" i="1"/>
  <c r="AG11" i="2"/>
  <c r="AH24" i="1"/>
  <c r="AG25" i="2" s="1"/>
  <c r="AG32" i="38" s="1"/>
  <c r="AG97" i="2"/>
  <c r="AH36" i="21"/>
  <c r="AG101" i="2" s="1"/>
  <c r="AG80"/>
  <c r="AH19" i="21"/>
  <c r="AG84" i="2" s="1"/>
  <c r="AG96"/>
  <c r="AH35" i="21"/>
  <c r="AG100" i="2" s="1"/>
  <c r="AG79"/>
  <c r="AH18" i="21"/>
  <c r="AG83" i="2" s="1"/>
  <c r="AC69" i="26"/>
  <c r="AC71"/>
  <c r="AB35" i="28"/>
  <c r="AA266" i="2" s="1"/>
  <c r="AA91" i="38" s="1"/>
  <c r="AB18" i="28"/>
  <c r="AA249" i="2" s="1"/>
  <c r="AA77" i="38" s="1"/>
  <c r="AD59" i="23"/>
  <c r="AD44" i="28"/>
  <c r="AD8" s="1"/>
  <c r="AC239" i="2" s="1"/>
  <c r="AC67" i="38" s="1"/>
  <c r="AF55" i="13"/>
  <c r="AF9" s="1"/>
  <c r="AE279" i="2" s="1"/>
  <c r="AE79" i="23"/>
  <c r="AE37" s="1"/>
  <c r="AD166" i="2" s="1"/>
  <c r="AD92" i="26"/>
  <c r="AD68"/>
  <c r="AC53" i="28"/>
  <c r="AC17" s="1"/>
  <c r="AB248" i="2" s="1"/>
  <c r="AB76" i="38" s="1"/>
  <c r="AC19" i="32"/>
  <c r="AC8" s="1"/>
  <c r="AB346" i="2" s="1"/>
  <c r="AB100" i="38" s="1"/>
  <c r="AB104" s="1"/>
  <c r="AC69" i="28"/>
  <c r="AG46" i="23"/>
  <c r="AG77" i="22"/>
  <c r="AG45" i="23" s="1"/>
  <c r="AE44" i="28"/>
  <c r="AE8" s="1"/>
  <c r="AD239" i="2" s="1"/>
  <c r="AD67" i="38" s="1"/>
  <c r="AE50" i="28"/>
  <c r="AH48" i="23"/>
  <c r="AH11" s="1"/>
  <c r="AG140" i="2" s="1"/>
  <c r="AH70" i="23"/>
  <c r="AH28" s="1"/>
  <c r="AG157" i="2" s="1"/>
  <c r="AI55" i="22"/>
  <c r="AI72" s="1"/>
  <c r="AI13" s="1"/>
  <c r="AI66" i="1"/>
  <c r="AI51"/>
  <c r="AI56" i="21"/>
  <c r="AI76" s="1"/>
  <c r="AI12" s="1"/>
  <c r="AI99" i="22"/>
  <c r="AI102" i="21"/>
  <c r="AI123" s="1"/>
  <c r="AI29" s="1"/>
  <c r="AF67" i="29"/>
  <c r="AF6" s="1"/>
  <c r="AE309" i="2" s="1"/>
  <c r="AH47" i="23"/>
  <c r="AH10" s="1"/>
  <c r="AG139" i="2" s="1"/>
  <c r="AG39" i="14"/>
  <c r="AG54" s="1"/>
  <c r="AG10" s="1"/>
  <c r="AF297" i="2" s="1"/>
  <c r="AG81" i="26"/>
  <c r="AG34" s="1"/>
  <c r="AF221" i="2" s="1"/>
  <c r="AG42" i="13"/>
  <c r="AG58" s="1"/>
  <c r="AG12" s="1"/>
  <c r="AF282" i="2" s="1"/>
  <c r="AG58" i="26"/>
  <c r="AG15" s="1"/>
  <c r="AF202" i="2" s="1"/>
  <c r="AH87" i="21"/>
  <c r="AH133"/>
  <c r="AF62" i="31"/>
  <c r="AF6" s="1"/>
  <c r="AE322" i="2" s="1"/>
  <c r="AG40" i="13"/>
  <c r="AG56" s="1"/>
  <c r="AG10" s="1"/>
  <c r="AF280" i="2" s="1"/>
  <c r="AG56" i="26"/>
  <c r="AG13" s="1"/>
  <c r="AF200" i="2" s="1"/>
  <c r="AH85" i="21"/>
  <c r="AH135"/>
  <c r="AH134"/>
  <c r="AG69" i="23"/>
  <c r="AG27" s="1"/>
  <c r="AF156" i="2" s="1"/>
  <c r="AF50" i="14"/>
  <c r="AF6" s="1"/>
  <c r="AE293" i="2" s="1"/>
  <c r="AG41" i="13"/>
  <c r="AG57" s="1"/>
  <c r="AG11" s="1"/>
  <c r="AF281" i="2" s="1"/>
  <c r="AG57" i="26"/>
  <c r="AG14" s="1"/>
  <c r="AF201" i="2" s="1"/>
  <c r="AG40" i="14"/>
  <c r="AG55" s="1"/>
  <c r="AG11" s="1"/>
  <c r="AF298" i="2" s="1"/>
  <c r="AG82" i="26"/>
  <c r="AG35" s="1"/>
  <c r="AF222" i="2" s="1"/>
  <c r="AG48" i="28"/>
  <c r="AG119" i="22"/>
  <c r="AG64" i="28"/>
  <c r="AH56" i="22"/>
  <c r="AH71" s="1"/>
  <c r="AH12" s="1"/>
  <c r="AH67" i="1"/>
  <c r="AH12" s="1"/>
  <c r="AH100" i="22"/>
  <c r="AH114" s="1"/>
  <c r="AH25" s="1"/>
  <c r="AF64" i="31"/>
  <c r="AF8" s="1"/>
  <c r="AE324" i="2" s="1"/>
  <c r="AH63" i="22"/>
  <c r="AH8" s="1"/>
  <c r="AG109" i="2" s="1"/>
  <c r="AE17" i="32"/>
  <c r="AE6" s="1"/>
  <c r="AD344" i="2" s="1"/>
  <c r="AD98" i="38" s="1"/>
  <c r="AF52" i="13"/>
  <c r="AF6" s="1"/>
  <c r="AE276" i="2" s="1"/>
  <c r="AI96" i="22"/>
  <c r="AI55" i="21"/>
  <c r="AI68" s="1"/>
  <c r="AI8" s="1"/>
  <c r="AH73" i="2" s="1"/>
  <c r="AI52" i="22"/>
  <c r="AI65" s="1"/>
  <c r="AI10" s="1"/>
  <c r="AH111" i="2" s="1"/>
  <c r="AI38" i="1"/>
  <c r="AI9" s="1"/>
  <c r="AI101" i="21"/>
  <c r="AI114" s="1"/>
  <c r="AI25" s="1"/>
  <c r="AH90" i="2" s="1"/>
  <c r="AH86" i="21"/>
  <c r="AH107" i="22"/>
  <c r="AH22" s="1"/>
  <c r="AG123" i="2" s="1"/>
  <c r="AF51" i="26"/>
  <c r="AF36" i="13"/>
  <c r="AG38" i="14"/>
  <c r="AG53" s="1"/>
  <c r="AG9" s="1"/>
  <c r="AF296" i="2" s="1"/>
  <c r="AG80" i="26"/>
  <c r="AG33" s="1"/>
  <c r="AF220" i="2" s="1"/>
  <c r="AF76" i="26"/>
  <c r="AF35" i="14"/>
  <c r="AF70" i="29"/>
  <c r="AF9" s="1"/>
  <c r="AE312" i="2" s="1"/>
  <c r="AD19" i="32"/>
  <c r="AD8" s="1"/>
  <c r="AC346" i="2" s="1"/>
  <c r="AC100" i="38" s="1"/>
  <c r="AC104" s="1"/>
  <c r="AG29" i="28" l="1"/>
  <c r="AF260" i="2" s="1"/>
  <c r="AF85" i="38" s="1"/>
  <c r="AE14" i="28"/>
  <c r="AE47"/>
  <c r="AE11" s="1"/>
  <c r="AD242" i="2" s="1"/>
  <c r="AD70" i="38" s="1"/>
  <c r="AG12" i="28"/>
  <c r="AF243" i="2" s="1"/>
  <c r="AF71" i="38" s="1"/>
  <c r="AF29" i="26"/>
  <c r="AE216" i="2" s="1"/>
  <c r="AE43" i="26"/>
  <c r="AD230" i="2" s="1"/>
  <c r="AF8" i="26"/>
  <c r="AE195" i="2" s="1"/>
  <c r="AG8" i="23"/>
  <c r="AF137" i="2" s="1"/>
  <c r="AG56" i="23"/>
  <c r="AE18" i="32"/>
  <c r="AE7" s="1"/>
  <c r="AD345" i="2" s="1"/>
  <c r="AD99" i="38" s="1"/>
  <c r="AG104" i="15"/>
  <c r="AG8"/>
  <c r="AF336" i="2" s="1"/>
  <c r="AG59" i="29"/>
  <c r="AG71" s="1"/>
  <c r="AG10" s="1"/>
  <c r="AF313" i="2" s="1"/>
  <c r="AG61" i="29"/>
  <c r="AG73" s="1"/>
  <c r="AG12" s="1"/>
  <c r="AF315" i="2" s="1"/>
  <c r="AE20" i="32"/>
  <c r="AE9" s="1"/>
  <c r="AD347" i="2" s="1"/>
  <c r="AD101" i="38" s="1"/>
  <c r="AG55" i="29"/>
  <c r="AG51" i="31"/>
  <c r="AG62"/>
  <c r="AG6" s="1"/>
  <c r="AF322" i="2" s="1"/>
  <c r="AG67" i="29"/>
  <c r="AG6" s="1"/>
  <c r="AF309" i="2" s="1"/>
  <c r="AE19" i="32"/>
  <c r="AE8" s="1"/>
  <c r="AD346" i="2" s="1"/>
  <c r="AD100" i="38" s="1"/>
  <c r="AD69" i="28"/>
  <c r="AD34" s="1"/>
  <c r="AC265" i="2" s="1"/>
  <c r="AC90" i="38" s="1"/>
  <c r="AG64" i="31"/>
  <c r="AH15" i="22"/>
  <c r="AG116" i="2" s="1"/>
  <c r="AG113"/>
  <c r="AI50" i="1"/>
  <c r="AI10" s="1"/>
  <c r="AI17"/>
  <c r="AD93" i="26"/>
  <c r="AD95"/>
  <c r="AE66" i="28"/>
  <c r="AE63" s="1"/>
  <c r="AE40" i="26"/>
  <c r="AD227" i="2" s="1"/>
  <c r="AE27" i="28"/>
  <c r="AE60"/>
  <c r="AE25" s="1"/>
  <c r="AD256" i="2" s="1"/>
  <c r="AD81" i="38" s="1"/>
  <c r="AH77" i="2"/>
  <c r="AI16" i="21"/>
  <c r="AH81" i="2" s="1"/>
  <c r="AD69" i="26"/>
  <c r="AD71"/>
  <c r="AC262" i="2"/>
  <c r="AC87" i="38" s="1"/>
  <c r="AC267" i="2"/>
  <c r="AC92" i="38" s="1"/>
  <c r="AH94" i="2"/>
  <c r="AI33" i="21"/>
  <c r="AH98" i="2" s="1"/>
  <c r="AG52" i="26"/>
  <c r="AG9" s="1"/>
  <c r="AF196" i="2" s="1"/>
  <c r="AG9" i="23"/>
  <c r="AF138" i="2" s="1"/>
  <c r="AG13"/>
  <c r="AH26" i="1"/>
  <c r="AG27" i="2" s="1"/>
  <c r="AG34" i="38" s="1"/>
  <c r="AH10" i="2"/>
  <c r="AI23" i="1"/>
  <c r="AH24" i="2" s="1"/>
  <c r="AH31" i="38" s="1"/>
  <c r="AG126" i="2"/>
  <c r="AH27" i="22"/>
  <c r="AG128" i="2" s="1"/>
  <c r="AH114"/>
  <c r="AI16" i="22"/>
  <c r="AH117" i="2" s="1"/>
  <c r="AD60" i="23"/>
  <c r="AD62"/>
  <c r="AG12" i="2"/>
  <c r="AH25" i="1"/>
  <c r="AG26" i="2" s="1"/>
  <c r="AG33" i="38" s="1"/>
  <c r="AD11" i="28"/>
  <c r="AC242" i="2" s="1"/>
  <c r="AC70" i="38" s="1"/>
  <c r="AD14" i="28"/>
  <c r="AD19" s="1"/>
  <c r="AC34"/>
  <c r="AB265" i="2" s="1"/>
  <c r="AB90" i="38" s="1"/>
  <c r="AC54" i="28"/>
  <c r="AE81" i="23"/>
  <c r="AE59"/>
  <c r="AG37" i="13"/>
  <c r="AG53" s="1"/>
  <c r="AE92" i="26"/>
  <c r="AC70" i="28"/>
  <c r="AC22" i="32"/>
  <c r="AC11" s="1"/>
  <c r="AB349" i="2" s="1"/>
  <c r="AE68" i="26"/>
  <c r="AF74" i="29"/>
  <c r="AH50" i="23"/>
  <c r="AH13" s="1"/>
  <c r="AG142" i="2" s="1"/>
  <c r="AI70" i="21"/>
  <c r="AI10" s="1"/>
  <c r="AH75" i="2" s="1"/>
  <c r="AI69" i="21"/>
  <c r="AI9" s="1"/>
  <c r="AH74" i="2" s="1"/>
  <c r="AI71" i="21"/>
  <c r="AI11" s="1"/>
  <c r="AH76" i="2" s="1"/>
  <c r="AH113" i="22"/>
  <c r="AH24" s="1"/>
  <c r="AH120"/>
  <c r="AG36" i="14"/>
  <c r="AG51" s="1"/>
  <c r="AG7" s="1"/>
  <c r="AF294" i="2" s="1"/>
  <c r="AG77" i="26"/>
  <c r="AG30" s="1"/>
  <c r="AF217" i="2" s="1"/>
  <c r="AF68" i="31"/>
  <c r="AF12" s="1"/>
  <c r="AE328" i="2" s="1"/>
  <c r="AH71" i="23"/>
  <c r="AH29" s="1"/>
  <c r="AG158" i="2" s="1"/>
  <c r="AH39" i="13"/>
  <c r="AH55" i="26"/>
  <c r="AH12" s="1"/>
  <c r="AG199" i="2" s="1"/>
  <c r="AH72" i="23"/>
  <c r="AH30" s="1"/>
  <c r="AG159" i="2" s="1"/>
  <c r="AF63" i="26"/>
  <c r="AF66" s="1"/>
  <c r="AF57" i="23"/>
  <c r="AF20" s="1"/>
  <c r="AE149" i="2" s="1"/>
  <c r="AH78" i="22"/>
  <c r="AH70"/>
  <c r="AH11" s="1"/>
  <c r="AG68" i="23"/>
  <c r="AH49"/>
  <c r="AH12" s="1"/>
  <c r="AG141" i="2" s="1"/>
  <c r="AG55" i="13"/>
  <c r="AG9" s="1"/>
  <c r="AF279" i="2" s="1"/>
  <c r="AH51" i="23"/>
  <c r="AH14" s="1"/>
  <c r="AG143" i="2" s="1"/>
  <c r="AH38" i="13"/>
  <c r="AH54" s="1"/>
  <c r="AH8" s="1"/>
  <c r="AG278" i="2" s="1"/>
  <c r="AH53" i="26"/>
  <c r="AH10" s="1"/>
  <c r="AG197" i="2" s="1"/>
  <c r="AI132" i="21"/>
  <c r="AI125"/>
  <c r="AI31" s="1"/>
  <c r="AI126"/>
  <c r="AI32" s="1"/>
  <c r="AI124"/>
  <c r="AI30" s="1"/>
  <c r="AH37" i="14"/>
  <c r="AH79" i="26"/>
  <c r="AH32" s="1"/>
  <c r="AG219" i="2" s="1"/>
  <c r="AG52" i="14"/>
  <c r="AG8" s="1"/>
  <c r="AF295" i="2" s="1"/>
  <c r="AI18" i="15"/>
  <c r="AI72" s="1"/>
  <c r="AI91" s="1"/>
  <c r="AI90" s="1"/>
  <c r="AI102" s="1"/>
  <c r="AI31" i="29"/>
  <c r="AI97" i="22"/>
  <c r="AI108" s="1"/>
  <c r="AI23" s="1"/>
  <c r="AH124" i="2" s="1"/>
  <c r="AI30" i="31"/>
  <c r="AI53" i="22"/>
  <c r="AI64" s="1"/>
  <c r="AI9" s="1"/>
  <c r="AH110" i="2" s="1"/>
  <c r="AH32" i="29"/>
  <c r="AH31" i="31"/>
  <c r="AH19" i="15"/>
  <c r="AH42" s="1"/>
  <c r="AH56" s="1"/>
  <c r="AH54" s="1"/>
  <c r="AH101" s="1"/>
  <c r="AH6" s="1"/>
  <c r="AG334" i="2" s="1"/>
  <c r="AI68" i="1"/>
  <c r="AI21" s="1"/>
  <c r="AI57" i="22"/>
  <c r="AI101"/>
  <c r="AF87" i="26"/>
  <c r="AF40" s="1"/>
  <c r="AE227" i="2" s="1"/>
  <c r="AF79" i="23"/>
  <c r="AF37" s="1"/>
  <c r="AE166" i="2" s="1"/>
  <c r="AF46" i="28"/>
  <c r="AF10" s="1"/>
  <c r="AI117" i="21"/>
  <c r="AI28" s="1"/>
  <c r="AH93" i="2" s="1"/>
  <c r="AI116" i="21"/>
  <c r="AI27" s="1"/>
  <c r="AH92" i="2" s="1"/>
  <c r="AI115" i="21"/>
  <c r="AI26" s="1"/>
  <c r="AH91" i="2" s="1"/>
  <c r="AF63" i="13"/>
  <c r="AF17" s="1"/>
  <c r="AE287" i="2" s="1"/>
  <c r="AG51" i="26"/>
  <c r="AG36" i="13"/>
  <c r="AF60" i="14"/>
  <c r="AF16" s="1"/>
  <c r="AE303" i="2" s="1"/>
  <c r="AH73" i="23"/>
  <c r="AH31" s="1"/>
  <c r="AG160" i="2" s="1"/>
  <c r="AI77" i="21"/>
  <c r="AI13" s="1"/>
  <c r="AI78"/>
  <c r="AI14" s="1"/>
  <c r="AI79"/>
  <c r="AI15" s="1"/>
  <c r="AI84"/>
  <c r="AI79" i="22"/>
  <c r="AF62" i="28"/>
  <c r="AF27" s="1"/>
  <c r="AD22" i="32"/>
  <c r="AD11" s="1"/>
  <c r="AC349" i="2" s="1"/>
  <c r="AD245" l="1"/>
  <c r="AD73" i="38" s="1"/>
  <c r="AE19" i="28"/>
  <c r="AD250" i="2" s="1"/>
  <c r="AD78" i="38" s="1"/>
  <c r="AF90" i="26"/>
  <c r="AF43" s="1"/>
  <c r="AE230" i="2" s="1"/>
  <c r="AG8" i="26"/>
  <c r="AF195" i="2" s="1"/>
  <c r="AG26" i="23"/>
  <c r="AF155" i="2" s="1"/>
  <c r="AG78" i="23"/>
  <c r="AG9" i="15"/>
  <c r="AF337" i="2" s="1"/>
  <c r="AG21" i="32"/>
  <c r="AG10" s="1"/>
  <c r="AF348" i="2" s="1"/>
  <c r="AF102" i="38" s="1"/>
  <c r="AD104"/>
  <c r="AI7" i="15"/>
  <c r="AH335" i="2" s="1"/>
  <c r="AD53" i="28"/>
  <c r="AD17" s="1"/>
  <c r="AC248" i="2" s="1"/>
  <c r="AC76" i="38" s="1"/>
  <c r="AE22" i="32"/>
  <c r="AE11" s="1"/>
  <c r="AD349" i="2" s="1"/>
  <c r="AG70" i="29"/>
  <c r="AG9" s="1"/>
  <c r="AF312" i="2" s="1"/>
  <c r="AI67" i="1"/>
  <c r="AI12" s="1"/>
  <c r="AI26" s="1"/>
  <c r="AH27" i="2" s="1"/>
  <c r="AH34" i="38" s="1"/>
  <c r="AG68" i="31"/>
  <c r="AG12" s="1"/>
  <c r="AF328" i="2" s="1"/>
  <c r="AI100" i="22"/>
  <c r="AI114" s="1"/>
  <c r="AI25" s="1"/>
  <c r="AI56"/>
  <c r="AI71" s="1"/>
  <c r="AG8" i="31"/>
  <c r="AF324" i="2" s="1"/>
  <c r="AE258"/>
  <c r="AE83" i="38" s="1"/>
  <c r="AG57" i="23"/>
  <c r="AG20" s="1"/>
  <c r="AF149" i="2" s="1"/>
  <c r="AG19" i="23"/>
  <c r="AF148" i="2" s="1"/>
  <c r="AH22"/>
  <c r="AI28" i="1"/>
  <c r="AH29" i="2" s="1"/>
  <c r="AH36" i="38" s="1"/>
  <c r="AF23" i="26"/>
  <c r="AE210" i="2" s="1"/>
  <c r="AF20" i="26"/>
  <c r="AE207" i="2" s="1"/>
  <c r="AG52" i="13"/>
  <c r="AG6" s="1"/>
  <c r="AF276" i="2" s="1"/>
  <c r="AG7" i="13"/>
  <c r="AF277" i="2" s="1"/>
  <c r="AH80"/>
  <c r="AI19" i="21"/>
  <c r="AH84" i="2" s="1"/>
  <c r="AE241"/>
  <c r="AE69" i="38" s="1"/>
  <c r="AH95" i="2"/>
  <c r="AI34" i="21"/>
  <c r="AH99" i="2" s="1"/>
  <c r="AE93" i="26"/>
  <c r="AE95"/>
  <c r="AH97" i="2"/>
  <c r="AI36" i="21"/>
  <c r="AH101" i="2" s="1"/>
  <c r="AE69" i="26"/>
  <c r="AE71"/>
  <c r="AF19" i="32"/>
  <c r="AF8" s="1"/>
  <c r="AE346" i="2" s="1"/>
  <c r="AE100" i="38" s="1"/>
  <c r="AF13" i="29"/>
  <c r="AE316" i="2" s="1"/>
  <c r="AE82" i="23"/>
  <c r="AE84"/>
  <c r="AE31" i="28"/>
  <c r="AD262" i="2" s="1"/>
  <c r="AD87" i="38" s="1"/>
  <c r="AH11" i="2"/>
  <c r="AI11" i="1"/>
  <c r="AI24"/>
  <c r="AH25" i="2" s="1"/>
  <c r="AH32" i="38" s="1"/>
  <c r="AH79" i="2"/>
  <c r="AI18" i="21"/>
  <c r="AH83" i="2" s="1"/>
  <c r="AD258"/>
  <c r="AD83" i="38" s="1"/>
  <c r="AH78" i="2"/>
  <c r="AI17" i="21"/>
  <c r="AH82" i="2" s="1"/>
  <c r="AH96"/>
  <c r="AI35" i="21"/>
  <c r="AH100" i="2" s="1"/>
  <c r="AG112"/>
  <c r="AH14" i="22"/>
  <c r="AG115" i="2" s="1"/>
  <c r="AG125"/>
  <c r="AH26" i="22"/>
  <c r="AG127" i="2" s="1"/>
  <c r="AE60" i="23"/>
  <c r="AE62"/>
  <c r="AC245" i="2"/>
  <c r="AC73" i="38" s="1"/>
  <c r="AC250" i="2"/>
  <c r="AC78" i="38" s="1"/>
  <c r="AH18" i="2"/>
  <c r="AI18" i="1"/>
  <c r="AH19" i="2" s="1"/>
  <c r="AC35" i="28"/>
  <c r="AB266" i="2" s="1"/>
  <c r="AB91" i="38" s="1"/>
  <c r="AC18" i="28"/>
  <c r="AB249" i="2" s="1"/>
  <c r="AB77" i="38" s="1"/>
  <c r="AD70" i="28"/>
  <c r="AE53"/>
  <c r="AF66"/>
  <c r="AG76" i="26"/>
  <c r="AG35" i="14"/>
  <c r="AH39"/>
  <c r="AH54" s="1"/>
  <c r="AH10" s="1"/>
  <c r="AG297" i="2" s="1"/>
  <c r="AH81" i="26"/>
  <c r="AH34" s="1"/>
  <c r="AG221" i="2" s="1"/>
  <c r="AH69" i="23"/>
  <c r="AH27" s="1"/>
  <c r="AG156" i="2" s="1"/>
  <c r="AH41" i="13"/>
  <c r="AH57" s="1"/>
  <c r="AH11" s="1"/>
  <c r="AG281" i="2" s="1"/>
  <c r="AH57" i="26"/>
  <c r="AH14" s="1"/>
  <c r="AG201" i="2" s="1"/>
  <c r="AI47" i="23"/>
  <c r="AI10" s="1"/>
  <c r="AH139" i="2" s="1"/>
  <c r="AH40" i="14"/>
  <c r="AH55" s="1"/>
  <c r="AH11" s="1"/>
  <c r="AG298" i="2" s="1"/>
  <c r="AH82" i="26"/>
  <c r="AH35" s="1"/>
  <c r="AG222" i="2" s="1"/>
  <c r="AF17" i="32"/>
  <c r="AF6" s="1"/>
  <c r="AE344" i="2" s="1"/>
  <c r="AE98" i="38" s="1"/>
  <c r="AF81" i="23"/>
  <c r="AF84" s="1"/>
  <c r="AH58" i="29"/>
  <c r="AH56"/>
  <c r="AH57"/>
  <c r="AH69" s="1"/>
  <c r="AH8" s="1"/>
  <c r="AG311" i="2" s="1"/>
  <c r="AH40" i="13"/>
  <c r="AH56" s="1"/>
  <c r="AH10" s="1"/>
  <c r="AG280" i="2" s="1"/>
  <c r="AH56" i="26"/>
  <c r="AH13" s="1"/>
  <c r="AG200" i="2" s="1"/>
  <c r="AH46" i="23"/>
  <c r="AH9" s="1"/>
  <c r="AG138" i="2" s="1"/>
  <c r="AF20" i="32"/>
  <c r="AF9" s="1"/>
  <c r="AE347" i="2" s="1"/>
  <c r="AE101" i="38" s="1"/>
  <c r="AG50" i="14"/>
  <c r="AG6" s="1"/>
  <c r="AF293" i="2" s="1"/>
  <c r="AI48" i="23"/>
  <c r="AI11" s="1"/>
  <c r="AH140" i="2" s="1"/>
  <c r="AF18" i="32"/>
  <c r="AF7" s="1"/>
  <c r="AE345" i="2" s="1"/>
  <c r="AE99" i="38" s="1"/>
  <c r="AG46" i="28"/>
  <c r="AG10" s="1"/>
  <c r="AH103" i="15"/>
  <c r="AI134" i="21"/>
  <c r="AF59" i="23"/>
  <c r="AF62" s="1"/>
  <c r="AH119" i="22"/>
  <c r="AI85" i="21"/>
  <c r="AF44" i="28"/>
  <c r="AF8" s="1"/>
  <c r="AE239" i="2" s="1"/>
  <c r="AE67" i="38" s="1"/>
  <c r="AI63" i="22"/>
  <c r="AI8" s="1"/>
  <c r="AH109" i="2" s="1"/>
  <c r="AH64" i="28"/>
  <c r="AI86" i="21"/>
  <c r="AI135"/>
  <c r="AF60" i="28"/>
  <c r="AF25" s="1"/>
  <c r="AE256" i="2" s="1"/>
  <c r="AE81" i="38" s="1"/>
  <c r="AI87" i="21"/>
  <c r="AG63" i="26"/>
  <c r="AG20" s="1"/>
  <c r="AF207" i="2" s="1"/>
  <c r="AH53" i="31"/>
  <c r="AH52"/>
  <c r="AI107" i="22"/>
  <c r="AI22" s="1"/>
  <c r="AH123" i="2" s="1"/>
  <c r="AI133" i="21"/>
  <c r="AI70" i="23"/>
  <c r="AI28" s="1"/>
  <c r="AH157" i="2" s="1"/>
  <c r="AH42" i="13"/>
  <c r="AH58" s="1"/>
  <c r="AH12" s="1"/>
  <c r="AG282" i="2" s="1"/>
  <c r="AH58" i="26"/>
  <c r="AH15" s="1"/>
  <c r="AG202" i="2" s="1"/>
  <c r="AH77" i="22"/>
  <c r="AF50" i="28"/>
  <c r="AH48"/>
  <c r="AH38" i="14"/>
  <c r="AH53" s="1"/>
  <c r="AH9" s="1"/>
  <c r="AG296" i="2" s="1"/>
  <c r="AH80" i="26"/>
  <c r="AH33" s="1"/>
  <c r="AG220" i="2" s="1"/>
  <c r="AE36" i="28" l="1"/>
  <c r="AD267" i="2" s="1"/>
  <c r="AD92" i="38" s="1"/>
  <c r="AH29" i="28"/>
  <c r="AG260" i="2" s="1"/>
  <c r="AG85" i="38" s="1"/>
  <c r="AF31" i="28"/>
  <c r="AF63"/>
  <c r="AF28" s="1"/>
  <c r="AE259" i="2" s="1"/>
  <c r="AE84" i="38" s="1"/>
  <c r="AF14" i="28"/>
  <c r="AF47"/>
  <c r="AF11" s="1"/>
  <c r="AE242" i="2" s="1"/>
  <c r="AE70" i="38" s="1"/>
  <c r="AH12" i="28"/>
  <c r="AG243" i="2" s="1"/>
  <c r="AG71" i="38" s="1"/>
  <c r="AG29" i="26"/>
  <c r="AF216" i="2" s="1"/>
  <c r="AG66" i="26"/>
  <c r="AG23" s="1"/>
  <c r="AF210" i="2" s="1"/>
  <c r="AI31" i="31"/>
  <c r="AI53" s="1"/>
  <c r="AI54" s="1"/>
  <c r="AI65" s="1"/>
  <c r="AI9" s="1"/>
  <c r="AH325" i="2" s="1"/>
  <c r="AH104" i="15"/>
  <c r="AH8"/>
  <c r="AG336" i="2" s="1"/>
  <c r="AI32" i="29"/>
  <c r="AI57" s="1"/>
  <c r="AI69" s="1"/>
  <c r="AI8" s="1"/>
  <c r="AH311" i="2" s="1"/>
  <c r="AH13"/>
  <c r="AG74" i="29"/>
  <c r="AG13" s="1"/>
  <c r="AF316" i="2" s="1"/>
  <c r="AI19" i="15"/>
  <c r="AI42" s="1"/>
  <c r="AI56" s="1"/>
  <c r="AI54" s="1"/>
  <c r="AI101" s="1"/>
  <c r="AI6" s="1"/>
  <c r="AH334" i="2" s="1"/>
  <c r="AD54" i="28"/>
  <c r="AD18" s="1"/>
  <c r="AC249" i="2" s="1"/>
  <c r="AC77" i="38" s="1"/>
  <c r="AF68" i="26"/>
  <c r="AF69" s="1"/>
  <c r="AG20" i="32"/>
  <c r="AG9" s="1"/>
  <c r="AF347" i="2" s="1"/>
  <c r="AF101" i="38" s="1"/>
  <c r="AG79" i="23"/>
  <c r="AG37" s="1"/>
  <c r="AF166" i="2" s="1"/>
  <c r="AG36" i="23"/>
  <c r="AF165" i="2" s="1"/>
  <c r="AI70" i="22"/>
  <c r="AI11" s="1"/>
  <c r="AI12"/>
  <c r="AG63" i="13"/>
  <c r="AG17" s="1"/>
  <c r="AF287" i="2" s="1"/>
  <c r="AE104" i="38"/>
  <c r="AH12" i="2"/>
  <c r="AI25" i="1"/>
  <c r="AH26" i="2" s="1"/>
  <c r="AH33" i="38" s="1"/>
  <c r="AE28" i="28"/>
  <c r="AD259" i="2" s="1"/>
  <c r="AD84" i="38" s="1"/>
  <c r="AE69" i="28"/>
  <c r="AE34" s="1"/>
  <c r="AD265" i="2" s="1"/>
  <c r="AD90" i="38" s="1"/>
  <c r="AF241" i="2"/>
  <c r="AF69" i="38" s="1"/>
  <c r="AH126" i="2"/>
  <c r="AI27" i="22"/>
  <c r="AH128" i="2" s="1"/>
  <c r="AD35" i="28"/>
  <c r="AC266" i="2" s="1"/>
  <c r="AC91" i="38" s="1"/>
  <c r="AE17" i="28"/>
  <c r="AD248" i="2" s="1"/>
  <c r="AD76" i="38" s="1"/>
  <c r="AI78" i="22"/>
  <c r="AF22" i="32"/>
  <c r="AF11" s="1"/>
  <c r="AE349" i="2" s="1"/>
  <c r="AH52" i="14"/>
  <c r="AH8" s="1"/>
  <c r="AG295" i="2" s="1"/>
  <c r="AI49" i="23"/>
  <c r="AI12" s="1"/>
  <c r="AH141" i="2" s="1"/>
  <c r="AF60" i="23"/>
  <c r="AG59"/>
  <c r="AG62" s="1"/>
  <c r="AG62" i="28"/>
  <c r="AG27" s="1"/>
  <c r="AG50"/>
  <c r="AI50" i="23"/>
  <c r="AI13" s="1"/>
  <c r="AH142" i="2" s="1"/>
  <c r="AH37" i="13"/>
  <c r="AH53" s="1"/>
  <c r="AH7" s="1"/>
  <c r="AG277" i="2" s="1"/>
  <c r="AH52" i="26"/>
  <c r="AH9" s="1"/>
  <c r="AG196" i="2" s="1"/>
  <c r="AI120" i="22"/>
  <c r="AI113"/>
  <c r="AI24" s="1"/>
  <c r="AH45" i="23"/>
  <c r="AI71"/>
  <c r="AI29" s="1"/>
  <c r="AH158" i="2" s="1"/>
  <c r="AH55" i="31"/>
  <c r="AH66" s="1"/>
  <c r="AH10" s="1"/>
  <c r="AG326" i="2" s="1"/>
  <c r="AH54" i="31"/>
  <c r="AH65" s="1"/>
  <c r="AH9" s="1"/>
  <c r="AG325" i="2" s="1"/>
  <c r="AH56" i="31"/>
  <c r="AH67" s="1"/>
  <c r="AH11" s="1"/>
  <c r="AG327" i="2" s="1"/>
  <c r="AH68" i="23"/>
  <c r="AG44" i="28"/>
  <c r="AG8" s="1"/>
  <c r="AF239" i="2" s="1"/>
  <c r="AF67" i="38" s="1"/>
  <c r="AH59" i="29"/>
  <c r="AH71" s="1"/>
  <c r="AH10" s="1"/>
  <c r="AG313" i="2" s="1"/>
  <c r="AH60" i="29"/>
  <c r="AH72" s="1"/>
  <c r="AH11" s="1"/>
  <c r="AG314" i="2" s="1"/>
  <c r="AH61" i="29"/>
  <c r="AH73" s="1"/>
  <c r="AH12" s="1"/>
  <c r="AG315" i="2" s="1"/>
  <c r="AG87" i="26"/>
  <c r="AG40" s="1"/>
  <c r="AF227" i="2" s="1"/>
  <c r="AF92" i="26"/>
  <c r="AF95" s="1"/>
  <c r="AH63" i="31"/>
  <c r="AH7" s="1"/>
  <c r="AG323" i="2" s="1"/>
  <c r="AH51" i="31"/>
  <c r="AI51" i="23"/>
  <c r="AI14" s="1"/>
  <c r="AH143" i="2" s="1"/>
  <c r="AI73" i="23"/>
  <c r="AI31" s="1"/>
  <c r="AH160" i="2" s="1"/>
  <c r="AI39" i="13"/>
  <c r="AI55" i="26"/>
  <c r="AI12" s="1"/>
  <c r="AH199" i="2" s="1"/>
  <c r="AH55" i="29"/>
  <c r="AH68"/>
  <c r="AH7" s="1"/>
  <c r="AG310" i="2" s="1"/>
  <c r="AF82" i="23"/>
  <c r="AH36" i="14"/>
  <c r="AH51" s="1"/>
  <c r="AH7" s="1"/>
  <c r="AG294" i="2" s="1"/>
  <c r="AH77" i="26"/>
  <c r="AH30" s="1"/>
  <c r="AG217" i="2" s="1"/>
  <c r="AI37" i="14"/>
  <c r="AI79" i="26"/>
  <c r="AI32" s="1"/>
  <c r="AH219" i="2" s="1"/>
  <c r="AI72" i="23"/>
  <c r="AI30" s="1"/>
  <c r="AH159" i="2" s="1"/>
  <c r="AG60" i="14"/>
  <c r="AG16" s="1"/>
  <c r="AF303" i="2" s="1"/>
  <c r="AH55" i="13"/>
  <c r="AH9" s="1"/>
  <c r="AG279" i="2" s="1"/>
  <c r="AI38" i="13"/>
  <c r="AI54" s="1"/>
  <c r="AI8" s="1"/>
  <c r="AH278" i="2" s="1"/>
  <c r="AI53" i="26"/>
  <c r="AI10" s="1"/>
  <c r="AH197" i="2" s="1"/>
  <c r="AE245" l="1"/>
  <c r="AE73" i="38" s="1"/>
  <c r="AF19" i="28"/>
  <c r="AE250" i="2" s="1"/>
  <c r="AE78" i="38" s="1"/>
  <c r="AE262" i="2"/>
  <c r="AE87" i="38" s="1"/>
  <c r="AF36" i="28"/>
  <c r="AE267" i="2" s="1"/>
  <c r="AE92" i="38" s="1"/>
  <c r="AG14" i="28"/>
  <c r="AG47"/>
  <c r="AG11" s="1"/>
  <c r="AF242" i="2" s="1"/>
  <c r="AF70" i="38" s="1"/>
  <c r="AG90" i="26"/>
  <c r="AG43" s="1"/>
  <c r="AF230" i="2" s="1"/>
  <c r="AH26" i="23"/>
  <c r="AG155" i="2" s="1"/>
  <c r="AH78" i="23"/>
  <c r="AH8"/>
  <c r="AG137" i="2" s="1"/>
  <c r="AH56" i="23"/>
  <c r="AG19" i="32"/>
  <c r="AG8" s="1"/>
  <c r="AF346" i="2" s="1"/>
  <c r="AF100" i="38" s="1"/>
  <c r="AI56" i="31"/>
  <c r="AI67" s="1"/>
  <c r="AI11" s="1"/>
  <c r="AH327" i="2" s="1"/>
  <c r="AI55" i="31"/>
  <c r="AI66" s="1"/>
  <c r="AI10" s="1"/>
  <c r="AH326" i="2" s="1"/>
  <c r="AI52" i="31"/>
  <c r="AI51" s="1"/>
  <c r="AI56" i="29"/>
  <c r="AI55" s="1"/>
  <c r="AI58"/>
  <c r="AI61" s="1"/>
  <c r="AI73" s="1"/>
  <c r="AI12" s="1"/>
  <c r="AH315" i="2" s="1"/>
  <c r="AH9" i="15"/>
  <c r="AG337" i="2" s="1"/>
  <c r="AH21" i="32"/>
  <c r="AH10" s="1"/>
  <c r="AG348" i="2" s="1"/>
  <c r="AG102" i="38" s="1"/>
  <c r="AI103" i="15"/>
  <c r="AE54" i="28"/>
  <c r="AE18" s="1"/>
  <c r="AD249" i="2" s="1"/>
  <c r="AD77" i="38" s="1"/>
  <c r="AF71" i="26"/>
  <c r="AG17" i="32"/>
  <c r="AG6" s="1"/>
  <c r="AF344" i="2" s="1"/>
  <c r="AF98" i="38" s="1"/>
  <c r="AG81" i="23"/>
  <c r="AG84" s="1"/>
  <c r="AH125" i="2"/>
  <c r="AI26" i="22"/>
  <c r="AH127" i="2" s="1"/>
  <c r="AF258"/>
  <c r="AF83" i="38" s="1"/>
  <c r="AH112" i="2"/>
  <c r="AI14" i="22"/>
  <c r="AH115" i="2" s="1"/>
  <c r="AI15" i="22"/>
  <c r="AH116" i="2" s="1"/>
  <c r="AH113"/>
  <c r="AI77" i="22"/>
  <c r="AI45" i="23" s="1"/>
  <c r="AE70" i="28"/>
  <c r="AE35" s="1"/>
  <c r="AD266" i="2" s="1"/>
  <c r="AD91" i="38" s="1"/>
  <c r="AI46" i="23"/>
  <c r="AG66" i="28"/>
  <c r="AH64" i="31"/>
  <c r="AH8" s="1"/>
  <c r="AG324" i="2" s="1"/>
  <c r="AI39" i="14"/>
  <c r="AI54" s="1"/>
  <c r="AI10" s="1"/>
  <c r="AH297" i="2" s="1"/>
  <c r="AI81" i="26"/>
  <c r="AI34" s="1"/>
  <c r="AH221" i="2" s="1"/>
  <c r="AI48" i="28"/>
  <c r="AH36" i="13"/>
  <c r="AH51" i="26"/>
  <c r="AH52" i="13"/>
  <c r="AH6" s="1"/>
  <c r="AG276" i="2" s="1"/>
  <c r="AG68" i="26"/>
  <c r="AG71" s="1"/>
  <c r="AG60" i="28"/>
  <c r="AG25" s="1"/>
  <c r="AF256" i="2" s="1"/>
  <c r="AF81" i="38" s="1"/>
  <c r="AF53" i="28"/>
  <c r="AI42" i="13"/>
  <c r="AI58" s="1"/>
  <c r="AI12" s="1"/>
  <c r="AH282" i="2" s="1"/>
  <c r="AI58" i="26"/>
  <c r="AI15" s="1"/>
  <c r="AH202" i="2" s="1"/>
  <c r="AH70" i="29"/>
  <c r="AH9" s="1"/>
  <c r="AG312" i="2" s="1"/>
  <c r="AH35" i="14"/>
  <c r="AH76" i="26"/>
  <c r="AI69" i="23"/>
  <c r="AI27" s="1"/>
  <c r="AH156" i="2" s="1"/>
  <c r="AI41" i="13"/>
  <c r="AI57" s="1"/>
  <c r="AI11" s="1"/>
  <c r="AH281" i="2" s="1"/>
  <c r="AI57" i="26"/>
  <c r="AI14" s="1"/>
  <c r="AH201" i="2" s="1"/>
  <c r="AG60" i="23"/>
  <c r="AH62" i="31"/>
  <c r="AH6" s="1"/>
  <c r="AG322" i="2" s="1"/>
  <c r="AI38" i="14"/>
  <c r="AI53" s="1"/>
  <c r="AI9" s="1"/>
  <c r="AH296" i="2" s="1"/>
  <c r="AI80" i="26"/>
  <c r="AI33" s="1"/>
  <c r="AH220" i="2" s="1"/>
  <c r="AI119" i="22"/>
  <c r="AI40" i="13"/>
  <c r="AI56" s="1"/>
  <c r="AI10" s="1"/>
  <c r="AH280" i="2" s="1"/>
  <c r="AI56" i="26"/>
  <c r="AI13" s="1"/>
  <c r="AH200" i="2" s="1"/>
  <c r="AG18" i="32"/>
  <c r="AG7" s="1"/>
  <c r="AF345" i="2" s="1"/>
  <c r="AF99" i="38" s="1"/>
  <c r="AI64" i="28"/>
  <c r="AH50" i="14"/>
  <c r="AH6" s="1"/>
  <c r="AG293" i="2" s="1"/>
  <c r="AH67" i="29"/>
  <c r="AH6" s="1"/>
  <c r="AG309" i="2" s="1"/>
  <c r="AI40" i="14"/>
  <c r="AI55" s="1"/>
  <c r="AI11" s="1"/>
  <c r="AH298" i="2" s="1"/>
  <c r="AI82" i="26"/>
  <c r="AI35" s="1"/>
  <c r="AH222" i="2" s="1"/>
  <c r="AF93" i="26"/>
  <c r="AF69" i="28"/>
  <c r="AF245" i="2" l="1"/>
  <c r="AF73" i="38" s="1"/>
  <c r="AG19" i="28"/>
  <c r="AF250" i="2" s="1"/>
  <c r="AF78" i="38" s="1"/>
  <c r="AI29" i="28"/>
  <c r="AH260" i="2" s="1"/>
  <c r="AH85" i="38" s="1"/>
  <c r="AG31" i="28"/>
  <c r="AG63"/>
  <c r="AG28" s="1"/>
  <c r="AF259" i="2" s="1"/>
  <c r="AF84" i="38" s="1"/>
  <c r="AI12" i="28"/>
  <c r="AH243" i="2" s="1"/>
  <c r="AH71" i="38" s="1"/>
  <c r="AH29" i="26"/>
  <c r="AG216" i="2" s="1"/>
  <c r="AH8" i="26"/>
  <c r="AG195" i="2" s="1"/>
  <c r="AI8" i="23"/>
  <c r="AH137" i="2" s="1"/>
  <c r="AI56" i="23"/>
  <c r="AI68" i="29"/>
  <c r="AI7" s="1"/>
  <c r="AH310" i="2" s="1"/>
  <c r="AF104" i="38"/>
  <c r="AI60" i="29"/>
  <c r="AI72" s="1"/>
  <c r="AI11" s="1"/>
  <c r="AH314" i="2" s="1"/>
  <c r="AI64" i="31"/>
  <c r="AI8" s="1"/>
  <c r="AH324" i="2" s="1"/>
  <c r="AI63" i="31"/>
  <c r="AI62" s="1"/>
  <c r="AI6" s="1"/>
  <c r="AH322" i="2" s="1"/>
  <c r="AG82" i="23"/>
  <c r="AI59" i="29"/>
  <c r="AI71" s="1"/>
  <c r="AI10" s="1"/>
  <c r="AH313" i="2" s="1"/>
  <c r="AI104" i="15"/>
  <c r="AI8"/>
  <c r="AH336" i="2" s="1"/>
  <c r="AH79" i="23"/>
  <c r="AH37" s="1"/>
  <c r="AG166" i="2" s="1"/>
  <c r="AH36" i="23"/>
  <c r="AG165" i="2" s="1"/>
  <c r="AH57" i="23"/>
  <c r="AH20" s="1"/>
  <c r="AG149" i="2" s="1"/>
  <c r="AH19" i="23"/>
  <c r="AG148" i="2" s="1"/>
  <c r="AI52" i="26"/>
  <c r="AI9" s="1"/>
  <c r="AH196" i="2" s="1"/>
  <c r="AI9" i="23"/>
  <c r="AH138" i="2" s="1"/>
  <c r="AF34" i="28"/>
  <c r="AE265" i="2" s="1"/>
  <c r="AE90" i="38" s="1"/>
  <c r="AF17" i="28"/>
  <c r="AE248" i="2" s="1"/>
  <c r="AE76" i="38" s="1"/>
  <c r="AI37" i="13"/>
  <c r="AI53" s="1"/>
  <c r="AG22" i="32"/>
  <c r="AG11" s="1"/>
  <c r="AF349" i="2" s="1"/>
  <c r="AG92" i="26"/>
  <c r="AI68" i="23"/>
  <c r="AI52" i="14"/>
  <c r="AI8" s="1"/>
  <c r="AH295" i="2" s="1"/>
  <c r="AH68" i="31"/>
  <c r="AH12" s="1"/>
  <c r="AG328" i="2" s="1"/>
  <c r="AI36" i="14"/>
  <c r="AI51" s="1"/>
  <c r="AI7" s="1"/>
  <c r="AH294" i="2" s="1"/>
  <c r="AI77" i="26"/>
  <c r="AI30" s="1"/>
  <c r="AH217" i="2" s="1"/>
  <c r="AG69" i="26"/>
  <c r="AH74" i="29"/>
  <c r="AH13" s="1"/>
  <c r="AG316" i="2" s="1"/>
  <c r="AF54" i="28"/>
  <c r="AG53"/>
  <c r="AH60" i="14"/>
  <c r="AH16" s="1"/>
  <c r="AG303" i="2" s="1"/>
  <c r="AI55" i="13"/>
  <c r="AI9" s="1"/>
  <c r="AH279" i="2" s="1"/>
  <c r="AH62" i="28"/>
  <c r="AH27" s="1"/>
  <c r="AH63" i="13"/>
  <c r="AH17" s="1"/>
  <c r="AG287" i="2" s="1"/>
  <c r="AH46" i="28"/>
  <c r="AH10" s="1"/>
  <c r="AF70"/>
  <c r="AH87" i="26"/>
  <c r="AH40" s="1"/>
  <c r="AG227" i="2" s="1"/>
  <c r="AH63" i="26"/>
  <c r="AH20" s="1"/>
  <c r="AG207" i="2" s="1"/>
  <c r="AI51" i="26"/>
  <c r="AI36" i="13"/>
  <c r="AF262" i="2" l="1"/>
  <c r="AF87" i="38" s="1"/>
  <c r="AG36" i="28"/>
  <c r="AF267" i="2" s="1"/>
  <c r="AF92" i="38" s="1"/>
  <c r="AH90" i="26"/>
  <c r="AH43" s="1"/>
  <c r="AG230" i="2" s="1"/>
  <c r="AH66" i="26"/>
  <c r="AI8"/>
  <c r="AH195" i="2" s="1"/>
  <c r="AI26" i="23"/>
  <c r="AH155" i="2" s="1"/>
  <c r="AI78" i="23"/>
  <c r="AI67" i="29"/>
  <c r="AI6" s="1"/>
  <c r="AH309" i="2" s="1"/>
  <c r="AI7" i="31"/>
  <c r="AH323" i="2" s="1"/>
  <c r="AH81" i="23"/>
  <c r="AH84" s="1"/>
  <c r="AI70" i="29"/>
  <c r="AI9" s="1"/>
  <c r="AH312" i="2" s="1"/>
  <c r="AI9" i="15"/>
  <c r="AH337" i="2" s="1"/>
  <c r="AI21" i="32"/>
  <c r="AI10" s="1"/>
  <c r="AH348" i="2" s="1"/>
  <c r="AH102" i="38" s="1"/>
  <c r="AH59" i="23"/>
  <c r="AH62" s="1"/>
  <c r="AI68" i="31"/>
  <c r="AI12" s="1"/>
  <c r="AH328" i="2" s="1"/>
  <c r="AG258"/>
  <c r="AG83" i="38" s="1"/>
  <c r="AI52" i="13"/>
  <c r="AI6" s="1"/>
  <c r="AH276" i="2" s="1"/>
  <c r="AI7" i="13"/>
  <c r="AH277" i="2" s="1"/>
  <c r="AI57" i="23"/>
  <c r="AI20" s="1"/>
  <c r="AH149" i="2" s="1"/>
  <c r="AI19" i="23"/>
  <c r="AH148" i="2" s="1"/>
  <c r="AG241"/>
  <c r="AG69" i="38" s="1"/>
  <c r="AG93" i="26"/>
  <c r="AG95"/>
  <c r="AF35" i="28"/>
  <c r="AE266" i="2" s="1"/>
  <c r="AE91" i="38" s="1"/>
  <c r="AF18" i="28"/>
  <c r="AE249" i="2" s="1"/>
  <c r="AE77" i="38" s="1"/>
  <c r="AG17" i="28"/>
  <c r="AF248" i="2" s="1"/>
  <c r="AF76" i="38" s="1"/>
  <c r="AG69" i="28"/>
  <c r="AI46"/>
  <c r="AI10" s="1"/>
  <c r="AH50"/>
  <c r="AH17" i="32"/>
  <c r="AH6" s="1"/>
  <c r="AG344" i="2" s="1"/>
  <c r="AG98" i="38" s="1"/>
  <c r="AG54" i="28"/>
  <c r="AH19" i="32"/>
  <c r="AH8" s="1"/>
  <c r="AG346" i="2" s="1"/>
  <c r="AG100" i="38" s="1"/>
  <c r="AI63" i="26"/>
  <c r="AI66" s="1"/>
  <c r="AH66" i="28"/>
  <c r="AH18" i="32"/>
  <c r="AH7" s="1"/>
  <c r="AG345" i="2" s="1"/>
  <c r="AG99" i="38" s="1"/>
  <c r="AH23" i="26"/>
  <c r="AG210" i="2" s="1"/>
  <c r="AH60" i="28"/>
  <c r="AH25" s="1"/>
  <c r="AG256" i="2" s="1"/>
  <c r="AG81" i="38" s="1"/>
  <c r="AI50" i="14"/>
  <c r="AI6" s="1"/>
  <c r="AH293" i="2" s="1"/>
  <c r="AH44" i="28"/>
  <c r="AH8" s="1"/>
  <c r="AG239" i="2" s="1"/>
  <c r="AG67" i="38" s="1"/>
  <c r="AH20" i="32"/>
  <c r="AH9" s="1"/>
  <c r="AG347" i="2" s="1"/>
  <c r="AG101" i="38" s="1"/>
  <c r="AI35" i="14"/>
  <c r="AI76" i="26"/>
  <c r="AH31" i="28" l="1"/>
  <c r="AH63"/>
  <c r="AH28" s="1"/>
  <c r="AG259" i="2" s="1"/>
  <c r="AG84" i="38" s="1"/>
  <c r="AH14" i="28"/>
  <c r="AH47"/>
  <c r="AH11" s="1"/>
  <c r="AG242" i="2" s="1"/>
  <c r="AG70" i="38" s="1"/>
  <c r="AI29" i="26"/>
  <c r="AH216" i="2" s="1"/>
  <c r="D8" i="35"/>
  <c r="D52" i="38" s="1"/>
  <c r="AH82" i="23"/>
  <c r="AI74" i="29"/>
  <c r="AI13" s="1"/>
  <c r="AH316" i="2" s="1"/>
  <c r="AI20" i="32"/>
  <c r="AI9" s="1"/>
  <c r="AH347" i="2" s="1"/>
  <c r="AH101" i="38" s="1"/>
  <c r="AH60" i="23"/>
  <c r="AI63" i="13"/>
  <c r="AI17" s="1"/>
  <c r="AH287" i="2" s="1"/>
  <c r="AH241"/>
  <c r="AH69" i="38" s="1"/>
  <c r="AI59" i="23"/>
  <c r="D9" i="35"/>
  <c r="AI23" i="26"/>
  <c r="AH210" i="2" s="1"/>
  <c r="D18" i="35" s="1"/>
  <c r="AI20" i="26"/>
  <c r="AH207" i="2" s="1"/>
  <c r="AI79" i="23"/>
  <c r="AI36"/>
  <c r="AH165" i="2" s="1"/>
  <c r="AG104" i="38"/>
  <c r="AG34" i="28"/>
  <c r="AF265" i="2" s="1"/>
  <c r="AF90" i="38" s="1"/>
  <c r="AG18" i="28"/>
  <c r="AF249" i="2" s="1"/>
  <c r="AF77" i="38" s="1"/>
  <c r="AG70" i="28"/>
  <c r="AI62"/>
  <c r="AI27" s="1"/>
  <c r="AH92" i="26"/>
  <c r="AH95" s="1"/>
  <c r="AI44" i="28"/>
  <c r="AI8" s="1"/>
  <c r="AH239" i="2" s="1"/>
  <c r="AH67" i="38" s="1"/>
  <c r="AH22" i="32"/>
  <c r="AH11" s="1"/>
  <c r="AG349" i="2" s="1"/>
  <c r="AI87" i="26"/>
  <c r="AI40" s="1"/>
  <c r="AH227" i="2" s="1"/>
  <c r="AI60" i="14"/>
  <c r="AI16" s="1"/>
  <c r="AH303" i="2" s="1"/>
  <c r="AH68" i="26"/>
  <c r="AH71" s="1"/>
  <c r="AI50" i="28"/>
  <c r="AG262" i="2" l="1"/>
  <c r="AG87" i="38" s="1"/>
  <c r="AH36" i="28"/>
  <c r="AG267" i="2" s="1"/>
  <c r="AG92" i="38" s="1"/>
  <c r="AG245" i="2"/>
  <c r="AG73" i="38" s="1"/>
  <c r="AH19" i="28"/>
  <c r="AG250" i="2" s="1"/>
  <c r="AG78" i="38" s="1"/>
  <c r="AI14" i="28"/>
  <c r="AI47"/>
  <c r="AI11" s="1"/>
  <c r="AH242" i="2" s="1"/>
  <c r="AH70" i="38" s="1"/>
  <c r="AI90" i="26"/>
  <c r="AI43" s="1"/>
  <c r="AH230" i="2" s="1"/>
  <c r="D55" i="16"/>
  <c r="D54"/>
  <c r="AI17" i="32"/>
  <c r="AI6" s="1"/>
  <c r="AH344" i="2" s="1"/>
  <c r="AH98" i="38" s="1"/>
  <c r="AI19" i="32"/>
  <c r="AI8" s="1"/>
  <c r="AH346" i="2" s="1"/>
  <c r="AH100" i="38" s="1"/>
  <c r="D53"/>
  <c r="AH258" i="2"/>
  <c r="AH83" i="38" s="1"/>
  <c r="AI81" i="23"/>
  <c r="AI37"/>
  <c r="AH166" i="2" s="1"/>
  <c r="E8" i="35" s="1"/>
  <c r="AI60" i="23"/>
  <c r="AI62"/>
  <c r="AG35" i="28"/>
  <c r="AF266" i="2" s="1"/>
  <c r="AF91" i="38" s="1"/>
  <c r="E9" i="35"/>
  <c r="D19"/>
  <c r="AH69" i="28"/>
  <c r="AI66"/>
  <c r="AI60"/>
  <c r="AI25" s="1"/>
  <c r="AH256" i="2" s="1"/>
  <c r="AH81" i="38" s="1"/>
  <c r="AH69" i="26"/>
  <c r="AI68"/>
  <c r="AI18" i="32"/>
  <c r="AI7" s="1"/>
  <c r="AH345" i="2" s="1"/>
  <c r="AH99" i="38" s="1"/>
  <c r="AH53" i="28"/>
  <c r="AH93" i="26"/>
  <c r="AH245" i="2" l="1"/>
  <c r="AH73" i="38" s="1"/>
  <c r="AI19" i="28"/>
  <c r="AH250" i="2" s="1"/>
  <c r="AH78" i="38" s="1"/>
  <c r="AI31" i="28"/>
  <c r="AI63"/>
  <c r="AI28" s="1"/>
  <c r="AH259" i="2" s="1"/>
  <c r="AH84" i="38" s="1"/>
  <c r="D10" i="35"/>
  <c r="AH104" i="38"/>
  <c r="AI69" i="26"/>
  <c r="AI71"/>
  <c r="AI82" i="23"/>
  <c r="AI84"/>
  <c r="AH34" i="28"/>
  <c r="AG265" i="2" s="1"/>
  <c r="AG90" i="38" s="1"/>
  <c r="AH17" i="28"/>
  <c r="AG248" i="2" s="1"/>
  <c r="AG76" i="38" s="1"/>
  <c r="D57" i="16"/>
  <c r="E53" i="38"/>
  <c r="D56" i="16"/>
  <c r="E52" i="38"/>
  <c r="D58" i="16"/>
  <c r="D58" i="38"/>
  <c r="D59" i="16"/>
  <c r="D59" i="38"/>
  <c r="AI22" i="32"/>
  <c r="AI11" s="1"/>
  <c r="AH349" i="2" s="1"/>
  <c r="AH70" i="28"/>
  <c r="AH54"/>
  <c r="AI92" i="26"/>
  <c r="AI53" i="28"/>
  <c r="AH262" i="2" l="1"/>
  <c r="AH87" i="38" s="1"/>
  <c r="AI36" i="28"/>
  <c r="AH267" i="2" s="1"/>
  <c r="AH92" i="38" s="1"/>
  <c r="D54"/>
  <c r="E10" i="35"/>
  <c r="D20"/>
  <c r="AI93" i="26"/>
  <c r="AI95"/>
  <c r="AH35" i="28"/>
  <c r="AG266" i="2" s="1"/>
  <c r="AG91" i="38" s="1"/>
  <c r="AH18" i="28"/>
  <c r="AG249" i="2" s="1"/>
  <c r="AG77" i="38" s="1"/>
  <c r="AI17" i="28"/>
  <c r="AH248" i="2" s="1"/>
  <c r="AH76" i="38" s="1"/>
  <c r="D27" i="35"/>
  <c r="D110" i="38" s="1"/>
  <c r="D28" i="35"/>
  <c r="E18"/>
  <c r="E19"/>
  <c r="D28" i="32"/>
  <c r="D29"/>
  <c r="AI69" i="28"/>
  <c r="AI54"/>
  <c r="E54" i="38" l="1"/>
  <c r="D60"/>
  <c r="D111"/>
  <c r="E20" i="35"/>
  <c r="AI34" i="28"/>
  <c r="AH265" i="2" s="1"/>
  <c r="AH90" i="38" s="1"/>
  <c r="AI18" i="28"/>
  <c r="AH249" i="2" s="1"/>
  <c r="AH77" i="38" s="1"/>
  <c r="D60" i="16"/>
  <c r="E58" i="38"/>
  <c r="D63" i="16"/>
  <c r="D61"/>
  <c r="E59" i="38"/>
  <c r="D62" i="16"/>
  <c r="AI70" i="28"/>
  <c r="E60" i="38" l="1"/>
  <c r="AI35" i="28"/>
  <c r="AH266" i="2" s="1"/>
  <c r="AH91" i="38" s="1"/>
</calcChain>
</file>

<file path=xl/comments1.xml><?xml version="1.0" encoding="utf-8"?>
<comments xmlns="http://schemas.openxmlformats.org/spreadsheetml/2006/main">
  <authors>
    <author>ialvarezr</author>
  </authors>
  <commentList>
    <comment ref="C48" authorId="0">
      <text>
        <r>
          <rPr>
            <b/>
            <sz val="9"/>
            <color indexed="81"/>
            <rFont val="Tahoma"/>
            <family val="2"/>
          </rPr>
          <t>Cambio de signo para reflejar correctamente lo que es entrada y salida de caja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Cambio de signo para reflejar correctamente lo que es entrada y salida de caja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Se aplican impuestos sobre "beneficios"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sz val="9"/>
            <color indexed="81"/>
            <rFont val="Tahoma"/>
            <family val="2"/>
          </rPr>
          <t xml:space="preserve">Se calculan para hallar el </t>
        </r>
        <r>
          <rPr>
            <b/>
            <sz val="9"/>
            <color indexed="81"/>
            <rFont val="Tahoma"/>
            <family val="2"/>
          </rPr>
          <t>Pauback del Proyecto-Payback (I)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Cambio de signo para reflejar correctamente lo que es entrada y salida de caja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Cambio de signo para reflejar correctamente lo que es entrada y salida de caja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Se aplican impuestos sobre "beneficios"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ialvarezr</author>
  </authors>
  <commentList>
    <comment ref="C58" authorId="0">
      <text>
        <r>
          <rPr>
            <b/>
            <sz val="9"/>
            <color indexed="81"/>
            <rFont val="Tahoma"/>
            <family val="2"/>
          </rPr>
          <t>Sistema de amortización francés: cuotas de amortización costantes, que incluyen la devolución del principal y el pago de intereses</t>
        </r>
      </text>
    </comment>
    <comment ref="C116" authorId="0">
      <text>
        <r>
          <rPr>
            <b/>
            <sz val="9"/>
            <color indexed="81"/>
            <rFont val="Tahoma"/>
            <family val="2"/>
          </rPr>
          <t>Sistema de amortización francés: cuotas de amortización costantes, que incluyen la devolución del principal y el pago de intereses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ialvarezr</author>
  </authors>
  <commentList>
    <comment ref="C46" authorId="0">
      <text>
        <r>
          <rPr>
            <b/>
            <sz val="9"/>
            <color indexed="81"/>
            <rFont val="Tahoma"/>
            <family val="2"/>
          </rPr>
          <t>Aproximación a partir de los Flujos de Caja del Proyecto, incluyendo las entradas de caja correspondientes a la financiación ajena recibida; y las salidas de caja correspondiente a los costes financieros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ialvarezr</author>
  </authors>
  <commentList>
    <comment ref="C33" authorId="0">
      <text>
        <r>
          <rPr>
            <b/>
            <sz val="9"/>
            <color indexed="81"/>
            <rFont val="Tahoma"/>
            <family val="2"/>
          </rPr>
          <t>Se parte del análisis financiero, descontando el efecto de la inflación (considerando precios constantes)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b/>
            <sz val="9"/>
            <color indexed="81"/>
            <rFont val="Tahoma"/>
            <family val="2"/>
          </rPr>
          <t>Se aplican factores de corrección sobre los costes de operación ligados a personal y energía</t>
        </r>
      </text>
    </comment>
  </commentList>
</comments>
</file>

<file path=xl/comments5.xml><?xml version="1.0" encoding="utf-8"?>
<comments xmlns="http://schemas.openxmlformats.org/spreadsheetml/2006/main">
  <authors>
    <author>ialvarezr</author>
  </authors>
  <commentList>
    <comment ref="C32" authorId="0">
      <text>
        <r>
          <rPr>
            <b/>
            <sz val="9"/>
            <color indexed="81"/>
            <rFont val="Tahoma"/>
            <family val="2"/>
          </rPr>
          <t>Se parte del análisis financiero, descontando el efecto de la inflación (considerando precios constantes)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Se aplican factores de corrección sobre los costes de operación ligados a personal y energía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ialvarezr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 xml:space="preserve">Cálculo por Aproximación Directa
</t>
        </r>
        <r>
          <rPr>
            <sz val="9"/>
            <color indexed="81"/>
            <rFont val="Tahoma"/>
            <family val="2"/>
          </rPr>
          <t xml:space="preserve">a partir de los efectos sobre los tráficos desviados portuarios de la Autoridad Portuaria
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Efectos sobre tráficos desviados portuarias de la Autoridad Portuaria, con signo contrario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>
      <text>
        <r>
          <rPr>
            <b/>
            <sz val="9"/>
            <color indexed="81"/>
            <rFont val="Tahoma"/>
            <family val="2"/>
          </rPr>
          <t>Se aplican factores de corrección sobre los costes de operación ligados a personal y energía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ialvarezr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Cálculo por Aproximación Directa</t>
        </r>
        <r>
          <rPr>
            <sz val="9"/>
            <color indexed="81"/>
            <rFont val="Tahoma"/>
            <family val="2"/>
          </rPr>
          <t xml:space="preserve">
a partir de los efectos sobre los tráficos desviados portuarios del Inversor/ Operador partícipe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Efectos sobre tráficos desviados portuarias del Inversor/ Operador partícipe, con signo contrario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Se refleja correctamente el signo "matemático" en función de si es beneficio o coste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Se aplican factores de corrección sobre los costes de operación ligados a personal y energía</t>
        </r>
      </text>
    </comment>
  </commentList>
</comments>
</file>

<file path=xl/comments8.xml><?xml version="1.0" encoding="utf-8"?>
<comments xmlns="http://schemas.openxmlformats.org/spreadsheetml/2006/main">
  <authors>
    <author>ialvarezr</author>
  </authors>
  <commentList>
    <comment ref="C60" authorId="0">
      <text>
        <r>
          <rPr>
            <b/>
            <sz val="9"/>
            <color indexed="81"/>
            <rFont val="Tahoma"/>
            <family val="2"/>
          </rPr>
          <t>Tiempo de espera de los buques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>
      <text>
        <r>
          <rPr>
            <b/>
            <sz val="9"/>
            <color indexed="81"/>
            <rFont val="Tahoma"/>
            <family val="2"/>
          </rPr>
          <t>No se ha puesto en operación la ampliación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9" authorId="0">
      <text>
        <r>
          <rPr>
            <b/>
            <sz val="9"/>
            <color indexed="81"/>
            <rFont val="Tahoma"/>
            <family val="2"/>
          </rPr>
          <t>No se ha puesto en operación la ampliación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<sst xmlns="http://schemas.openxmlformats.org/spreadsheetml/2006/main" count="1467" uniqueCount="549">
  <si>
    <t>Yoy</t>
  </si>
  <si>
    <t>Capacidad (TEUs)</t>
  </si>
  <si>
    <t>Capacidad inicial</t>
  </si>
  <si>
    <t>Capacidad final</t>
  </si>
  <si>
    <t>Año puesta en marcha capacidad</t>
  </si>
  <si>
    <t>Yoy objetivo</t>
  </si>
  <si>
    <t>Yoy auxiliar</t>
  </si>
  <si>
    <r>
      <t>SITUACIÓN SIN PROYECTO</t>
    </r>
    <r>
      <rPr>
        <sz val="10"/>
        <color rgb="FF000000"/>
        <rFont val="Arial"/>
        <family val="2"/>
      </rPr>
      <t xml:space="preserve"> </t>
    </r>
  </si>
  <si>
    <r>
      <t>SITUACIÓN CON PROYECTO</t>
    </r>
    <r>
      <rPr>
        <sz val="10"/>
        <color rgb="FF000000"/>
        <rFont val="Arial"/>
        <family val="2"/>
      </rPr>
      <t xml:space="preserve"> </t>
    </r>
  </si>
  <si>
    <r>
      <t>DIFERENCIAL</t>
    </r>
    <r>
      <rPr>
        <sz val="10"/>
        <color rgb="FF000000"/>
        <rFont val="Arial"/>
        <family val="2"/>
      </rPr>
      <t xml:space="preserve"> </t>
    </r>
  </si>
  <si>
    <t>COSTES DE INVERSIÓN</t>
  </si>
  <si>
    <t>Costes de inversión</t>
  </si>
  <si>
    <t>Personal</t>
  </si>
  <si>
    <t>Energía</t>
  </si>
  <si>
    <t>Otros</t>
  </si>
  <si>
    <t>Servicios terminal</t>
  </si>
  <si>
    <t>Tasas portuarias</t>
  </si>
  <si>
    <t>Reparto</t>
  </si>
  <si>
    <t xml:space="preserve">Personal </t>
  </si>
  <si>
    <t xml:space="preserve">Energía </t>
  </si>
  <si>
    <t xml:space="preserve">Otros </t>
  </si>
  <si>
    <t>INGRESOS OPERATIVOS</t>
  </si>
  <si>
    <t>COSTES DE OPERACIÓN</t>
  </si>
  <si>
    <t>FLUJOS DE CAJA DIFERENCIALES</t>
  </si>
  <si>
    <r>
      <t>Valores</t>
    </r>
    <r>
      <rPr>
        <sz val="10"/>
        <color rgb="FF000000"/>
        <rFont val="Arial"/>
        <family val="2"/>
      </rPr>
      <t xml:space="preserve"> </t>
    </r>
  </si>
  <si>
    <t>FUENTES DE FINANCIACIÓN</t>
  </si>
  <si>
    <t>Subvenciones</t>
  </si>
  <si>
    <t>TOTAL FINANCIACIÓN</t>
  </si>
  <si>
    <t>TOTAL FUENTES DE FINANC</t>
  </si>
  <si>
    <t>SUBVENCIONES</t>
  </si>
  <si>
    <t>Canon Concesión</t>
  </si>
  <si>
    <t>Costes de Operación</t>
  </si>
  <si>
    <t>Fuentes de financiación</t>
  </si>
  <si>
    <t>Ingresos de operación</t>
  </si>
  <si>
    <t>Flujos de Caja Acumulados</t>
  </si>
  <si>
    <r>
      <t>ENTRADAS DE CAJA</t>
    </r>
    <r>
      <rPr>
        <sz val="10"/>
        <color rgb="FF000000"/>
        <rFont val="Arial"/>
        <family val="2"/>
      </rPr>
      <t xml:space="preserve"> </t>
    </r>
  </si>
  <si>
    <t xml:space="preserve">Fuentes de financiación </t>
  </si>
  <si>
    <t xml:space="preserve">Ingresos de Operación </t>
  </si>
  <si>
    <r>
      <t>SALIDAS DE CAJA</t>
    </r>
    <r>
      <rPr>
        <sz val="10"/>
        <color rgb="FF000000"/>
        <rFont val="Arial"/>
        <family val="2"/>
      </rPr>
      <t xml:space="preserve"> </t>
    </r>
  </si>
  <si>
    <t xml:space="preserve">Costes de Operación </t>
  </si>
  <si>
    <t>VARIACIÓN DEL EXCEDENTE AP</t>
  </si>
  <si>
    <t>Factor S personal</t>
  </si>
  <si>
    <t>Factor F energía</t>
  </si>
  <si>
    <t>G.1.- VARIACIÓN DEL EXCEDENTE DE LA AUTORIDAD PORTUARIA</t>
  </si>
  <si>
    <t>VARIACIÓN DEL EXCEDENTE</t>
  </si>
  <si>
    <t>VARIACIÓN DEL EXCEDENTE CLIENTE</t>
  </si>
  <si>
    <t>Ratio Tons/ TEU</t>
  </si>
  <si>
    <t>Coste tiempo (€/ hora*ton)</t>
  </si>
  <si>
    <t>Variación unitaria tiempo</t>
  </si>
  <si>
    <r>
      <t>COSTES DE TRANSPORTE</t>
    </r>
    <r>
      <rPr>
        <sz val="10"/>
        <color rgb="FF000000"/>
        <rFont val="Arial"/>
        <family val="2"/>
      </rPr>
      <t xml:space="preserve"> </t>
    </r>
  </si>
  <si>
    <r>
      <t>AHORRO DE TIEMPO</t>
    </r>
    <r>
      <rPr>
        <sz val="10"/>
        <color rgb="FF000000"/>
        <rFont val="Arial"/>
        <family val="2"/>
      </rPr>
      <t xml:space="preserve"> </t>
    </r>
  </si>
  <si>
    <t>AUTORIDAD PORTUARIA</t>
  </si>
  <si>
    <t>VAIRAC. DEL EXCED. TOTAL</t>
  </si>
  <si>
    <t>VARIACION DEL EXCEDENTE</t>
  </si>
  <si>
    <t>Base</t>
  </si>
  <si>
    <t>Crecimiento de tráfico</t>
  </si>
  <si>
    <t>Optimista Tráfico</t>
  </si>
  <si>
    <t>Optimista C. inv</t>
  </si>
  <si>
    <r>
      <t>Optimista</t>
    </r>
    <r>
      <rPr>
        <b/>
        <sz val="10"/>
        <color rgb="FF000000"/>
        <rFont val="Arial"/>
        <family val="2"/>
      </rPr>
      <t xml:space="preserve"> </t>
    </r>
  </si>
  <si>
    <t xml:space="preserve">-0,5 pp </t>
  </si>
  <si>
    <t xml:space="preserve">0 pp </t>
  </si>
  <si>
    <r>
      <t>INDICADORES DE RENTABILIDAD (financiera y económica)</t>
    </r>
    <r>
      <rPr>
        <sz val="10"/>
        <color rgb="FF000000"/>
        <rFont val="Arial"/>
        <family val="2"/>
      </rPr>
      <t xml:space="preserve"> </t>
    </r>
  </si>
  <si>
    <t xml:space="preserve">VANF (C)-Aut Portuaria </t>
  </si>
  <si>
    <t xml:space="preserve">TIRF (C)-Aut Portuaria </t>
  </si>
  <si>
    <t xml:space="preserve">VANE (I) </t>
  </si>
  <si>
    <t xml:space="preserve">TIRE (I) </t>
  </si>
  <si>
    <t>Costes de operación</t>
  </si>
  <si>
    <t>Flujos de Caja</t>
  </si>
  <si>
    <t>Autoridad Portuaria</t>
  </si>
  <si>
    <t>Sociedad/ Colectividad</t>
  </si>
  <si>
    <t>RESUMEN EJECUTIVO</t>
  </si>
  <si>
    <t xml:space="preserve">Autoridad Portuaria </t>
  </si>
  <si>
    <t>Consumidores/ Clientes</t>
  </si>
  <si>
    <t>Gateway</t>
  </si>
  <si>
    <t>Transbordo</t>
  </si>
  <si>
    <t>INPUTS</t>
  </si>
  <si>
    <t>Recursos propios</t>
  </si>
  <si>
    <t>Costes de inversión AUTORIDAD PORTUARIA</t>
  </si>
  <si>
    <t>Costes de inversión OPERADOR TERMINAL</t>
  </si>
  <si>
    <t>Generado (Transbordo)</t>
  </si>
  <si>
    <t>% transbordo</t>
  </si>
  <si>
    <t>% transbordo año 30</t>
  </si>
  <si>
    <t>DEMANDA</t>
  </si>
  <si>
    <r>
      <t>Gateway</t>
    </r>
    <r>
      <rPr>
        <sz val="10"/>
        <color rgb="FF000000"/>
        <rFont val="Arial"/>
        <family val="2"/>
      </rPr>
      <t xml:space="preserve"> </t>
    </r>
  </si>
  <si>
    <t xml:space="preserve">Tráfico SIN Proyecto </t>
  </si>
  <si>
    <t xml:space="preserve">Tráfico CON Proyecto </t>
  </si>
  <si>
    <r>
      <t>Transbordo</t>
    </r>
    <r>
      <rPr>
        <sz val="10"/>
        <color rgb="FF000000"/>
        <rFont val="Arial"/>
        <family val="2"/>
      </rPr>
      <t xml:space="preserve"> </t>
    </r>
  </si>
  <si>
    <t xml:space="preserve">Tráfico DIFERENCIAL (Generado) </t>
  </si>
  <si>
    <r>
      <t>TOTAL</t>
    </r>
    <r>
      <rPr>
        <sz val="10"/>
        <color rgb="FF000000"/>
        <rFont val="Arial"/>
        <family val="2"/>
      </rPr>
      <t xml:space="preserve"> </t>
    </r>
  </si>
  <si>
    <r>
      <t>Tráfico SIN Proyecto</t>
    </r>
    <r>
      <rPr>
        <sz val="10"/>
        <color rgb="FF000000"/>
        <rFont val="Arial"/>
        <family val="2"/>
      </rPr>
      <t xml:space="preserve"> </t>
    </r>
  </si>
  <si>
    <r>
      <t>Tráfico CON Proyecto</t>
    </r>
    <r>
      <rPr>
        <sz val="10"/>
        <color rgb="FF000000"/>
        <rFont val="Arial"/>
        <family val="2"/>
      </rPr>
      <t xml:space="preserve"> </t>
    </r>
  </si>
  <si>
    <t xml:space="preserve">Tráfico DIFERENCIAL </t>
  </si>
  <si>
    <t xml:space="preserve">Tráfico Generado </t>
  </si>
  <si>
    <t>Reparto por concepto</t>
  </si>
  <si>
    <t>IPC</t>
  </si>
  <si>
    <t>Costes de inversión Autoridades Portuarias</t>
  </si>
  <si>
    <t>Costes de inversión Operador Partícipe</t>
  </si>
  <si>
    <t>Valor residual</t>
  </si>
  <si>
    <t>C. inversión vida útil menor 30 años</t>
  </si>
  <si>
    <t>C. inversión vida útil mayor 30 años</t>
  </si>
  <si>
    <t>B.1.- COSTES DE INVERSIÓN AUTORIDAD PORTUARIA</t>
  </si>
  <si>
    <t>B.2.- COSTES DE INVERSIÓN OPERADOR PARTÍCIPE</t>
  </si>
  <si>
    <t>SIN proyecto</t>
  </si>
  <si>
    <t>CON proyecto</t>
  </si>
  <si>
    <t>Operador partícipe</t>
  </si>
  <si>
    <t>€/TEU (año 0)</t>
  </si>
  <si>
    <t>Tráfico SIN proyecto</t>
  </si>
  <si>
    <t>Tráfico CON proyecto</t>
  </si>
  <si>
    <t>Demanda (TEU)</t>
  </si>
  <si>
    <t>Costes unitarios totales (€/TEU)</t>
  </si>
  <si>
    <t>Costes operativos AUTORIDAD PORTUARIA</t>
  </si>
  <si>
    <t>Costes operativos OPERADOR PARTÍCIPE</t>
  </si>
  <si>
    <t>C.1.- COSTES DE OPERACIÓN AUTORIDAD PORTUARIA</t>
  </si>
  <si>
    <t>C.2.- COSTES DE OPERACIÓN OPERADOR PARTÍCIPE</t>
  </si>
  <si>
    <t>Ingresos unitarios (€/TEU)</t>
  </si>
  <si>
    <t>Tasas portuarias-Gateway-SIN proyecto</t>
  </si>
  <si>
    <t>Tasas portuarias-Gateway-CON proyecto</t>
  </si>
  <si>
    <t>Tasas portuarias-Transbordo-SIN proyecto</t>
  </si>
  <si>
    <t>Tasas portuarias-Transbordo-CON proyecto</t>
  </si>
  <si>
    <t>Tasa de ocupación</t>
  </si>
  <si>
    <t>Tasas de ocupación SIN proyecto</t>
  </si>
  <si>
    <t>Tasas de ocupación CON proyecto</t>
  </si>
  <si>
    <t>Tráfico SIN proyecto-TOTAL</t>
  </si>
  <si>
    <t>Tráfico SIN proyecto-Gateway</t>
  </si>
  <si>
    <t>Tráfico SIN proyecto-Transbordo</t>
  </si>
  <si>
    <t>Tráfico CON proyecto-Gateway</t>
  </si>
  <si>
    <t>Tráfico CON proyecto-Transbordo</t>
  </si>
  <si>
    <t>Servicios terminal-Gateway-SIN proyecto</t>
  </si>
  <si>
    <t>Servicios terminal-Gateway-CON proyecto</t>
  </si>
  <si>
    <t>Servicios terminal-Transbordo-SIN proyecto</t>
  </si>
  <si>
    <t>Servicios terminal-Transbordo-CON proyecto</t>
  </si>
  <si>
    <t>Ingresos operativos AUTORIDAD PORTUARIA</t>
  </si>
  <si>
    <t>Ingresos operativos OPERADOR PARTÍCIPE</t>
  </si>
  <si>
    <t>D.1.- INGRESOS DE OPERACIÓN AUTORIDAD PORTUARIA</t>
  </si>
  <si>
    <t>Tasa ocupación</t>
  </si>
  <si>
    <t>D.2.- INGRESOS DE OPERACIÓN OPERADOR PARTÍCIPE</t>
  </si>
  <si>
    <t>Tasa Financiera del Proyecto A. Portuaria</t>
  </si>
  <si>
    <t>Tasa Financiera del Proyecto Inversor/ Op. partícipe</t>
  </si>
  <si>
    <t>Impuestos AUTORIDAD PORTUARIA</t>
  </si>
  <si>
    <t>Costes de inversión OPERADOR PARTÍCIPE</t>
  </si>
  <si>
    <t>Impuestos OPERADOR PARTÍCIPE</t>
  </si>
  <si>
    <t>% s/ "beneficios"</t>
  </si>
  <si>
    <t>IMPUESTOS</t>
  </si>
  <si>
    <t>Deuda</t>
  </si>
  <si>
    <t>% recursos propios</t>
  </si>
  <si>
    <t>% deuda</t>
  </si>
  <si>
    <t>% subvenciones</t>
  </si>
  <si>
    <t>Período de carencia deuda (años)</t>
  </si>
  <si>
    <t>Interés anual</t>
  </si>
  <si>
    <t>Valor del préstamo</t>
  </si>
  <si>
    <t>Período de devolución (años)</t>
  </si>
  <si>
    <t>Cuota de amortización anual</t>
  </si>
  <si>
    <t>Valor del préstamo tras período de carencia</t>
  </si>
  <si>
    <t>Intereses</t>
  </si>
  <si>
    <t>Devolución principal</t>
  </si>
  <si>
    <t>Capital pendiente</t>
  </si>
  <si>
    <t>Calendario pago deuda</t>
  </si>
  <si>
    <t>Año</t>
  </si>
  <si>
    <t>Cuota de amortización</t>
  </si>
  <si>
    <t>Año solicitud préstamo</t>
  </si>
  <si>
    <t>Operador Partícipe</t>
  </si>
  <si>
    <t>D.1.- FUENTES DE FINANCIACIÓN AUTORIDAD PORTUARIA</t>
  </si>
  <si>
    <t>RECURSOS PROPIOS</t>
  </si>
  <si>
    <t>DEUDA</t>
  </si>
  <si>
    <t>D.2.- FUENTES DE FINANCIACIÓN OPERADOR PARTÍCIPE</t>
  </si>
  <si>
    <t>ke</t>
  </si>
  <si>
    <t>kd</t>
  </si>
  <si>
    <t>d (% deuda)</t>
  </si>
  <si>
    <t>Financiación ajena recibida AUTORIDAD PORTUARIA</t>
  </si>
  <si>
    <t>Financiación ajena recibida OPERADOR PARTÍCIPE</t>
  </si>
  <si>
    <t>FINANCIACIÓN AJENA RECIBIDA</t>
  </si>
  <si>
    <t>Tasa Financiera del Capital A. Portuaria</t>
  </si>
  <si>
    <t>Tasa Financiera del Capital Inversor/ Op. partícipe</t>
  </si>
  <si>
    <t xml:space="preserve"> SOSTENIBILIDAD FINANCIERA</t>
  </si>
  <si>
    <t>Impuestos</t>
  </si>
  <si>
    <t>Entradas de Caja AUTORIDAD PORTUARIA</t>
  </si>
  <si>
    <t>Salidas de Caja AUTORIDAD PORTUARIA</t>
  </si>
  <si>
    <t>Costes de Inversión (sin valor residual)</t>
  </si>
  <si>
    <t>Entradas de Caja INVERSOR/ OPERADOR PARTÍCIPE</t>
  </si>
  <si>
    <t>Salidas de Caja INVERSOR/ OPERADOR PARTÍCIPE</t>
  </si>
  <si>
    <t>Costes Financieros</t>
  </si>
  <si>
    <t>F.1.-SOSTENIBILIDAD FINANCIERA AUTORIDAD PORTUARIA</t>
  </si>
  <si>
    <t>F.2.-SOSTENIBILIDAD FINANCIERA OPERADOR PARTÍCIPE</t>
  </si>
  <si>
    <t>Desviado Portuario (Gateway)</t>
  </si>
  <si>
    <t>TOTAL (TEUs)</t>
  </si>
  <si>
    <t>Deflactor de IPC</t>
  </si>
  <si>
    <t>TOTAL Variación del Excedente AUTORIDAD PORTUARIA</t>
  </si>
  <si>
    <r>
      <t xml:space="preserve">Costes operativos AUTORIDAD PORTUARIA </t>
    </r>
    <r>
      <rPr>
        <sz val="11"/>
        <color theme="1"/>
        <rFont val="Calibri"/>
        <family val="2"/>
        <scheme val="minor"/>
      </rPr>
      <t>(Precios de mercado)</t>
    </r>
  </si>
  <si>
    <r>
      <t xml:space="preserve">Costes de inversión AUTORIDAD PORTUARIA </t>
    </r>
    <r>
      <rPr>
        <sz val="11"/>
        <color theme="1"/>
        <rFont val="Calibri"/>
        <family val="2"/>
        <scheme val="minor"/>
      </rPr>
      <t>(Precios de mercado)</t>
    </r>
  </si>
  <si>
    <r>
      <t xml:space="preserve">Costes operativos AUTORIDAD PORTUARIA </t>
    </r>
    <r>
      <rPr>
        <sz val="11"/>
        <color theme="1"/>
        <rFont val="Calibri"/>
        <family val="2"/>
        <scheme val="minor"/>
      </rPr>
      <t>(Precios corregidos)</t>
    </r>
  </si>
  <si>
    <r>
      <t xml:space="preserve">Costes de inversión AUTORIDAD PORTUARIA </t>
    </r>
    <r>
      <rPr>
        <sz val="11"/>
        <color theme="1"/>
        <rFont val="Calibri"/>
        <family val="2"/>
        <scheme val="minor"/>
      </rPr>
      <t>(Precios corregidos)</t>
    </r>
  </si>
  <si>
    <t>Factores de corrección</t>
  </si>
  <si>
    <r>
      <t xml:space="preserve">Costes operativos OPERADOR PARTÍCIPE </t>
    </r>
    <r>
      <rPr>
        <sz val="11"/>
        <color theme="1"/>
        <rFont val="Calibri"/>
        <family val="2"/>
        <scheme val="minor"/>
      </rPr>
      <t>(Precios de mercado)</t>
    </r>
  </si>
  <si>
    <r>
      <t xml:space="preserve">Costes de inversión OPERADOR PARTÍCIPE </t>
    </r>
    <r>
      <rPr>
        <sz val="11"/>
        <color theme="1"/>
        <rFont val="Calibri"/>
        <family val="2"/>
        <scheme val="minor"/>
      </rPr>
      <t>(Precios de mercado)</t>
    </r>
  </si>
  <si>
    <r>
      <t xml:space="preserve">Costes operativos OPERADOR PARTÍCIPE </t>
    </r>
    <r>
      <rPr>
        <sz val="11"/>
        <color theme="1"/>
        <rFont val="Calibri"/>
        <family val="2"/>
        <scheme val="minor"/>
      </rPr>
      <t>(Precios corregidos)</t>
    </r>
  </si>
  <si>
    <r>
      <t xml:space="preserve">Costes de inversión OPERADOR PARTÍCIPE </t>
    </r>
    <r>
      <rPr>
        <sz val="11"/>
        <color theme="1"/>
        <rFont val="Calibri"/>
        <family val="2"/>
        <scheme val="minor"/>
      </rPr>
      <t>(Precios corregidos)</t>
    </r>
  </si>
  <si>
    <t>TOTAL Variación del Excedente OPERADOR PARTÍCIPE</t>
  </si>
  <si>
    <t>G.2.- VARIACIÓN DEL EXCEDENTE DEL INVERSOR/ OPERADOR PARTÍCIPE</t>
  </si>
  <si>
    <t>Tráfico Desviado Portuario-Gateway</t>
  </si>
  <si>
    <t>Ingresos operativos OTRAS AUTORIDADES PORTUARIAS</t>
  </si>
  <si>
    <t>Demanda Autoridad Portuaria (TEU)</t>
  </si>
  <si>
    <t>Ingresos unitarios Autoridad Portuaria (€/TEU)</t>
  </si>
  <si>
    <t>Costes unitarios totales Autoridad Portuaria (€/TEU)</t>
  </si>
  <si>
    <r>
      <t xml:space="preserve">Costes operativos OTRAS AUTORIDADES PORTUARIAS </t>
    </r>
    <r>
      <rPr>
        <sz val="11"/>
        <color theme="1"/>
        <rFont val="Calibri"/>
        <family val="2"/>
        <scheme val="minor"/>
      </rPr>
      <t>(Precios de mercado)</t>
    </r>
  </si>
  <si>
    <t>OTRAS AUTORIDADES PORTUARIAS</t>
  </si>
  <si>
    <r>
      <t xml:space="preserve">Costes operativos OTRAS AUTORIDADES PORTUARIAS </t>
    </r>
    <r>
      <rPr>
        <sz val="11"/>
        <color theme="1"/>
        <rFont val="Calibri"/>
        <family val="2"/>
        <scheme val="minor"/>
      </rPr>
      <t>(Precios corregidos)</t>
    </r>
  </si>
  <si>
    <t>TOTAL Variación del Excedente OTRAS AUTORIDADES PORTUARIAS</t>
  </si>
  <si>
    <t>G.3.- VARIACIÓN DEL EXCEDENTE DE OTRAS AUTORIDADES PORTUARIAS</t>
  </si>
  <si>
    <t>Demanda Operador Partícipe (TEU)</t>
  </si>
  <si>
    <t>Ingresos unitarios Operador Partícipe (€/TEU)</t>
  </si>
  <si>
    <t>Costes unitarios totales Operador Partícipe (€/TEU)</t>
  </si>
  <si>
    <t>VARIAC. DEL EXCEDENTE OTROS OPERADORES (OPERADORES DE TERMINALES DE CONTENEDORES DE OTRAS AUTORIDADES PORTUARIAS)</t>
  </si>
  <si>
    <t>Ingresos operativos OTROS OPERADORES</t>
  </si>
  <si>
    <r>
      <t xml:space="preserve">Costes operativos OTROS OPERADORES </t>
    </r>
    <r>
      <rPr>
        <sz val="11"/>
        <color theme="1"/>
        <rFont val="Calibri"/>
        <family val="2"/>
        <scheme val="minor"/>
      </rPr>
      <t>(Precios de mercado)</t>
    </r>
  </si>
  <si>
    <r>
      <t xml:space="preserve">Costes operativos OTROS OPERADORES </t>
    </r>
    <r>
      <rPr>
        <sz val="11"/>
        <color theme="1"/>
        <rFont val="Calibri"/>
        <family val="2"/>
        <scheme val="minor"/>
      </rPr>
      <t>(Precios corregidos)</t>
    </r>
  </si>
  <si>
    <t>TOTAL Variación del Excedente OTROS OPERADORES</t>
  </si>
  <si>
    <t>G.4.- VARIACIÓN DEL EXCEDENTE DE OPERADORES DE TERMINALES DE CONTENEDORES DE OTRAS AUTORIDADES PORTUARIAS</t>
  </si>
  <si>
    <t>G.5.- VARIACIÓN DEL EXCEDENTE DEL CONSUMIDOR/ CLIENTE</t>
  </si>
  <si>
    <t>Demanda Clientes (TEU)</t>
  </si>
  <si>
    <t>Distancia recorrida en la situación CON proyecto (km)</t>
  </si>
  <si>
    <t>Distancia recorrida en la situación SIN proyecto (km)</t>
  </si>
  <si>
    <t>Coste unitario de transporte (€/ TEU)</t>
  </si>
  <si>
    <t>Coste directo de transporte SIN proyecto</t>
  </si>
  <si>
    <t>Ratios unitario coste transporte por carretera (€/ TEU*km)</t>
  </si>
  <si>
    <t>Variación de tiempo</t>
  </si>
  <si>
    <t>Variación de coste directo de transporte</t>
  </si>
  <si>
    <t>Coste directo de transporte DESVIADO</t>
  </si>
  <si>
    <t>Coste directo de transporte GENERADO</t>
  </si>
  <si>
    <t>Coste directo de transporte TOTAL</t>
  </si>
  <si>
    <t>Tiempo SIN proyecto</t>
  </si>
  <si>
    <t>Variación unitaria de tiempo</t>
  </si>
  <si>
    <t>Tiempo DESVIADO</t>
  </si>
  <si>
    <t>Tiempo GENERADO</t>
  </si>
  <si>
    <t>Tiempo TOTAL</t>
  </si>
  <si>
    <t>TOTAL Variación del Excedente CLIENTES</t>
  </si>
  <si>
    <t>Tasa social de descuento</t>
  </si>
  <si>
    <t>B. RENTABILIDAD ECONÓMICA</t>
  </si>
  <si>
    <t>Variación del Excedente OTROS OPERADORES</t>
  </si>
  <si>
    <t>Variación del Excedente OTRAS AUTORIDADES PORTUARIAS</t>
  </si>
  <si>
    <t>Variación del Excedente AUTORIDAD PORTUARIA</t>
  </si>
  <si>
    <t>Tasa Descuento Social del Proyecto</t>
  </si>
  <si>
    <t>TIRE (I)</t>
  </si>
  <si>
    <t>VANE (I)</t>
  </si>
  <si>
    <t>OPERADOR PARTÍCIPE</t>
  </si>
  <si>
    <t>OTROS OPERADORES</t>
  </si>
  <si>
    <t>Pesimista Tráfico 1</t>
  </si>
  <si>
    <t>Pesimista Tráfico 2</t>
  </si>
  <si>
    <t>Pesimista C. inv 1</t>
  </si>
  <si>
    <t>Pesimista C. inv 2</t>
  </si>
  <si>
    <t xml:space="preserve">Tráfico (pp s. Yoy base) </t>
  </si>
  <si>
    <t>Pesimista 1</t>
  </si>
  <si>
    <t>Pesimista 2</t>
  </si>
  <si>
    <t>VARIABLE CRÍTICA</t>
  </si>
  <si>
    <t xml:space="preserve">VANF (I)- Aut. Portuaria </t>
  </si>
  <si>
    <t xml:space="preserve">TIRF (I)- Aut. Portuaria </t>
  </si>
  <si>
    <t xml:space="preserve">VANF (I)- Op. partícipe </t>
  </si>
  <si>
    <t xml:space="preserve">TIRF (I)- Op. partícipe </t>
  </si>
  <si>
    <t xml:space="preserve">VANF (C)-Op. partícipe </t>
  </si>
  <si>
    <t xml:space="preserve">TIRF (C)-Op. partícipe </t>
  </si>
  <si>
    <r>
      <t xml:space="preserve">Costes de Inversión </t>
    </r>
    <r>
      <rPr>
        <i/>
        <sz val="10"/>
        <color rgb="FF000000"/>
        <rFont val="Arial"/>
        <family val="2"/>
      </rPr>
      <t xml:space="preserve">(% s.€ base) </t>
    </r>
  </si>
  <si>
    <t>-4,2 M€</t>
  </si>
  <si>
    <t>-27,2 M€</t>
  </si>
  <si>
    <t xml:space="preserve">0,25 pp </t>
  </si>
  <si>
    <t xml:space="preserve">-0,25 pp </t>
  </si>
  <si>
    <t>6,6 M€</t>
  </si>
  <si>
    <t>-15,9 M€</t>
  </si>
  <si>
    <t>Inversor/ Operador partícipe</t>
  </si>
  <si>
    <t>Tasa Financiera de Descuento del Proyecto</t>
  </si>
  <si>
    <t>Tasa Interna de Rentabilidad Financiera del Proyecto-TIRF (I)</t>
  </si>
  <si>
    <t>DATOS PROYECTO</t>
  </si>
  <si>
    <t>Nombre del Proyecto</t>
  </si>
  <si>
    <t>Número Expediente</t>
  </si>
  <si>
    <t>Hito 1</t>
  </si>
  <si>
    <t>Hito 2</t>
  </si>
  <si>
    <t>Hito 3</t>
  </si>
  <si>
    <t>Tipología</t>
  </si>
  <si>
    <t>Descripción Conceptual</t>
  </si>
  <si>
    <t>Tasa Financiera de Descuento del Capital</t>
  </si>
  <si>
    <t>Tasa Interna de Rentabilidad Financiera del Capital-TIRF (C)</t>
  </si>
  <si>
    <t>A.- DATOS GENERALES</t>
  </si>
  <si>
    <t>Fecha Solicitud</t>
  </si>
  <si>
    <t>Fecha Evaluación</t>
  </si>
  <si>
    <t>Hitos de Seguimiento Ex Post</t>
  </si>
  <si>
    <t>B.- DESCRIPCIÓN CONCEPTUAL</t>
  </si>
  <si>
    <t>Tipología de Proyecto</t>
  </si>
  <si>
    <t>Coste de inversión. TOTAL</t>
  </si>
  <si>
    <t>Coste de inversión. Autoridad Portuaria</t>
  </si>
  <si>
    <t>Coste de inversión. Operador Partícipe</t>
  </si>
  <si>
    <t>DESCRIPCIÓN DEL PROYECTO</t>
  </si>
  <si>
    <t>Perímetro del Proyecto</t>
  </si>
  <si>
    <t>Objetivos cuantitativos</t>
  </si>
  <si>
    <t>Objetivos cualitativos</t>
  </si>
  <si>
    <t>Objetivo 1</t>
  </si>
  <si>
    <t>Objetivo 2</t>
  </si>
  <si>
    <t>Agente</t>
  </si>
  <si>
    <t>Detalle</t>
  </si>
  <si>
    <t>Inversor/ Operador Partícipe</t>
  </si>
  <si>
    <t>Otra Autoridades Portuarias</t>
  </si>
  <si>
    <t>RESULTADOS RENTABILIDAD</t>
  </si>
  <si>
    <t>A.- RENTABILIDAD FINANCIERA DEL PROYECTO</t>
  </si>
  <si>
    <t>B.- RENTABILIDAD FINANCIERA DEL CAPITAL</t>
  </si>
  <si>
    <t>C.- RENTABILIDAD ECONÓMICA</t>
  </si>
  <si>
    <t xml:space="preserve">Tasa Social de Descuento del Proyecto </t>
  </si>
  <si>
    <t xml:space="preserve">Valor Actual Neto Económico del Proyecto - VANE (I) </t>
  </si>
  <si>
    <t>Tasa Interna de Rendimiento Económico del Proyecto - TIRE (I)</t>
  </si>
  <si>
    <t>RESULTADOS DE NEGOCIO</t>
  </si>
  <si>
    <t>A.1- AUTORIDAD PORTUARIA</t>
  </si>
  <si>
    <t xml:space="preserve">Tráfico CON proyecto </t>
  </si>
  <si>
    <t xml:space="preserve">Tráfico Diferencial </t>
  </si>
  <si>
    <t>Tráfico Desviado Portuario</t>
  </si>
  <si>
    <t>Tráfico Desviado Modal</t>
  </si>
  <si>
    <t>Tráfico Generado</t>
  </si>
  <si>
    <t>B.1- AUTORIDAD PORTUARIA</t>
  </si>
  <si>
    <t>B.2- INVERSOR/ OPERADOR PARTÍCIPE</t>
  </si>
  <si>
    <t>ENTRADAS DE CAJA</t>
  </si>
  <si>
    <t>Ingresos de financiación</t>
  </si>
  <si>
    <t>SALIDAS DE CAJA</t>
  </si>
  <si>
    <t>Flujos de Caja acumulados</t>
  </si>
  <si>
    <t>Otras Autoridades Portuarias</t>
  </si>
  <si>
    <t>Otros Operadores</t>
  </si>
  <si>
    <t>Variación del Excedente Total</t>
  </si>
  <si>
    <t>Tráfico DIFERENCIAL</t>
  </si>
  <si>
    <t>I. ANÁLISIS DE SENSIBILIDAD</t>
  </si>
  <si>
    <t>I.1.- VARIABLE 1: DEMANDA</t>
  </si>
  <si>
    <t>I.2.- VARIABLE 2: COSTES DE INVERSIÓN</t>
  </si>
  <si>
    <t>A.1.- AUTORIDAD PORTUARIA/ OPERADOR PARTÍCIPE/ CLIENTES</t>
  </si>
  <si>
    <t>A.- Datos proyecto</t>
  </si>
  <si>
    <t>A.1.- Autoridad Portuaria</t>
  </si>
  <si>
    <t>A.2.- Nombre del Proyecto</t>
  </si>
  <si>
    <t>A.3.- Número Expediente</t>
  </si>
  <si>
    <t>B.-Descripción del proyecto</t>
  </si>
  <si>
    <t>B.1.- Perímetro del Proyecto</t>
  </si>
  <si>
    <t>B.2.- Descripción conceptual</t>
  </si>
  <si>
    <t>B.3.- Agentes</t>
  </si>
  <si>
    <t>C.2.- Demanda Agente N</t>
  </si>
  <si>
    <t>D.-Rentabilidad Financiera</t>
  </si>
  <si>
    <t>D.1.- Rentabilidad Financiera del Proyecto</t>
  </si>
  <si>
    <t>Valor Actual Neto Financiero del Proyecto-VANF (I)</t>
  </si>
  <si>
    <t>D.2.- Rentabilidad Financiera del Capital</t>
  </si>
  <si>
    <t>Valor Actual Neto Financiero del Capital-VANF (C)</t>
  </si>
  <si>
    <t>E.1.- Sosteniblidad Financiera Autoridad Portuaria</t>
  </si>
  <si>
    <t>E.2.- Sosteniblidad Financiera Inversor/ Operador Partícipe</t>
  </si>
  <si>
    <t>G.-Rentabilidad Económica</t>
  </si>
  <si>
    <t>Tasa Económica de Descuento del Proyecto</t>
  </si>
  <si>
    <t>Valor Actual Neto Económico del Proyecto-VANF (I)</t>
  </si>
  <si>
    <t>Tasa Interna de Rentabilidad Económica del Proyecto-TIRF (I)</t>
  </si>
  <si>
    <t>A.- DESCRIPCIÓN GENERAL</t>
  </si>
  <si>
    <t>B.- IDENTIFICACIÓN DE AGENTES</t>
  </si>
  <si>
    <t>A.- RESUMEN</t>
  </si>
  <si>
    <t>A.1.- AUTORIDAD PORTUARIA/ OPERADOR PARTÍCIPE/ CLIENTE</t>
  </si>
  <si>
    <t>B.- CÁLCULOS</t>
  </si>
  <si>
    <t>B.1- TRÁFICO SIN PROYECTO</t>
  </si>
  <si>
    <t>B.2.-.- TRÁFICO CON PROYECTO</t>
  </si>
  <si>
    <t>B.3.-- TRÁFICO DIFERENCIAL</t>
  </si>
  <si>
    <t>A. RESUMEN</t>
  </si>
  <si>
    <t>A.2- INVERSOR/ OPERADOR PARTÍCIPE</t>
  </si>
  <si>
    <t>B. CÁLCULOS</t>
  </si>
  <si>
    <t>B.1.0- INPUTS</t>
  </si>
  <si>
    <t>B.1.1.- SITUACIÓN SIN PROYECTO</t>
  </si>
  <si>
    <t>B.1.2.- SITUACIÓN CON PROYECTO</t>
  </si>
  <si>
    <t>B.1.3.- DIFERENCIAL</t>
  </si>
  <si>
    <t>B.2.0- INPUTS</t>
  </si>
  <si>
    <t>B.2.1.- SITUACIÓN SIN PROYECTO</t>
  </si>
  <si>
    <t>B.2.2.- SITUACIÓN CON PROYECTO</t>
  </si>
  <si>
    <t>B.2.3.- DIFERENCIAL</t>
  </si>
  <si>
    <t>A.1.- AUTORIDAD PORTUARIA</t>
  </si>
  <si>
    <t>A.2.- INVERSOR/ OPERADOR PARTÍCIPE</t>
  </si>
  <si>
    <t>B.1.1- "INGRESOS" DE FINANCIACIÓN</t>
  </si>
  <si>
    <t>B.1.2- "COSTES" DE FINANCIACIÓN (Devolución del principal + pago de intereses)</t>
  </si>
  <si>
    <t>B.2.1- "INGRESOS" DE FINANCIACIÓN</t>
  </si>
  <si>
    <t>B.2.2- "COSTES" DE FINANCIACIÓN (Devolución del principal + pago de intereses)</t>
  </si>
  <si>
    <t>A.1.- AUTORIDAD PORTUARIA (diferencial entre CON y SIN proyecto)</t>
  </si>
  <si>
    <t>A.2.- INVERSOR/ OPERADOR PARTÍCIPE (diferencial entre CON y SIN proyecto)</t>
  </si>
  <si>
    <t>B.1- AUTORIDAD PORTUARIA (diferencial entre CON y SIN proyecto)</t>
  </si>
  <si>
    <t>B.2- INVERSOR/ OPERADOR PARTÍCIPE (diferencial entre CON y SIN proyecto)</t>
  </si>
  <si>
    <t>B.1- INPUTS</t>
  </si>
  <si>
    <t>VARIACIÓN DEL EXCEDENTE OP. PARTÍCIPE</t>
  </si>
  <si>
    <t>B.2.0.- INPUTS</t>
  </si>
  <si>
    <t>B.2.1.- CUANTIFICACIÓN DE EFECTOS A PRECIOS DE MERCADO</t>
  </si>
  <si>
    <t>VARIACIÓN DEL EXCEDENTE OTRAS AP</t>
  </si>
  <si>
    <t>B.2- VARIACIÓN DEL COSTE DIRECTO DEL TRANSPORTE</t>
  </si>
  <si>
    <t>B.2.1.- TRÁFICO SIN PROYECTO</t>
  </si>
  <si>
    <t>B.2.2.- TRÁFICO DESVIADO</t>
  </si>
  <si>
    <t>B.2.3.- TRÁFICO GENERADO</t>
  </si>
  <si>
    <t>B.2.4.- TOTAL</t>
  </si>
  <si>
    <t>B.3.- VARIACIÓN DEL TIEMPO</t>
  </si>
  <si>
    <t>B.3.1.- TRÁFICO SIN PROYECTO</t>
  </si>
  <si>
    <t>B.3.2.- TRÁFICO DESVIADO</t>
  </si>
  <si>
    <t>B.3.3.- TRÁFICO GENERADO</t>
  </si>
  <si>
    <t>B.3.4.- TOTAL</t>
  </si>
  <si>
    <t>B.4.- VARIACIÓN DEL EXCEDENTE</t>
  </si>
  <si>
    <t>VARIACIÓN DEL EXCEDENTE TOTAL</t>
  </si>
  <si>
    <t>ANÁLISIS SENSIBILIDAD</t>
  </si>
  <si>
    <t>A.1- VARIABLE CRÍTICA 1. DEMANDA</t>
  </si>
  <si>
    <t>A.2- VARIABLE CRÍTICA 2. COSTES DE INVERSIÓN</t>
  </si>
  <si>
    <t>Payback del Proyecto-Payback (I)</t>
  </si>
  <si>
    <t>Payback del Capital-Payback (C)</t>
  </si>
  <si>
    <t>Ratio Cobertura Servicio Deuda</t>
  </si>
  <si>
    <t>COBERTURA SERVICIO DEUDA</t>
  </si>
  <si>
    <t>A.- PROYECCIONES DE DEMANDA (kTEUs)</t>
  </si>
  <si>
    <t>B.- COSTES DE INVERSIÓN (M€)</t>
  </si>
  <si>
    <t>C.- COSTES DE OPERACIÓN (M€)</t>
  </si>
  <si>
    <t>D.- INGRESOS DE OPERACIÓN (M€)</t>
  </si>
  <si>
    <t>D.- FUENTES DE FINANCIACIÓN (M€)</t>
  </si>
  <si>
    <t>G. VARIACIONES DEL EXCEDENTE (M€)</t>
  </si>
  <si>
    <t>F.- SOSTENIBILIDAD FINANCIERA (M€ excepto ratio cobertura servicio deuda)</t>
  </si>
  <si>
    <t>H. VARIACIÓN DEL EXCEDENTE TOTAL (M€)</t>
  </si>
  <si>
    <t>Puerto 1</t>
  </si>
  <si>
    <t>Ampliación de una terminal de contenedores</t>
  </si>
  <si>
    <t>1.- PARÁMETROS MACROECONÓMICOS</t>
  </si>
  <si>
    <t>2.- DEMANDA</t>
  </si>
  <si>
    <t>3.- FLUJOS DE CAJA DEL PROYECTO</t>
  </si>
  <si>
    <t>3.1.- Costes de inversión</t>
  </si>
  <si>
    <t>3.2.- Costes operativos</t>
  </si>
  <si>
    <t>3.3.- Ingresos operativos</t>
  </si>
  <si>
    <t>3.4.- Impuestos</t>
  </si>
  <si>
    <t>4.- RENTABILIDAD FINANCIERA DEL PROYECTO</t>
  </si>
  <si>
    <t>5.- FUENTES DE FINANCIACIÓN</t>
  </si>
  <si>
    <t>6.- RENTABILIDAD FINANCIERA DEL CAPITAL</t>
  </si>
  <si>
    <t>7.- ANÁLISIS ECONÓMICO</t>
  </si>
  <si>
    <t>7.1.- Factores de corrección</t>
  </si>
  <si>
    <t>7.2.- Inputs Clientes</t>
  </si>
  <si>
    <t>7.3.- Tasa de descuento</t>
  </si>
  <si>
    <t>N/A</t>
  </si>
  <si>
    <t>Muelles y atraques</t>
  </si>
  <si>
    <t>La actual terminal de contenedores está congestionada, y se requiere su ampliación en previsión de un aumento de la demanda en los próximos años</t>
  </si>
  <si>
    <t>España en ámbito de transporte, sin perjuicio de la consideración de externalidades que afectan directamente a la sociedad en general</t>
  </si>
  <si>
    <t>Aumentar la capacidad de las instalaciones del puerto para poder gestionar ca. 900.000 TEUs adicionales (con unos niveles de servicio adecuados)</t>
  </si>
  <si>
    <t>Aumento de la capacidad de las infraestructuras portuarias ligadas al tráfico de contenedores</t>
  </si>
  <si>
    <t>Mejora de la calidad del servicio a través de la reducción en los tiempos de espera en los buques</t>
  </si>
  <si>
    <t>Reducción de los costes unitarios de operación de la terminal</t>
  </si>
  <si>
    <t>Desarrollo de tráfico de contenedores de transbordo</t>
  </si>
  <si>
    <t>Impulso a la industria y el consumo en el área de influencia</t>
  </si>
  <si>
    <t>Mejora de las condiciones logísticas para los cargadores del perímetro del proyecto</t>
  </si>
  <si>
    <t>Objetivo 3</t>
  </si>
  <si>
    <t>Objetivo 4</t>
  </si>
  <si>
    <t>Objetivo 5</t>
  </si>
  <si>
    <t>Objetivo 6</t>
  </si>
  <si>
    <t>Promotora del proyecto, y encargada de la financiación de las actuaciones relacionadas con obra civil, infraestructuras y superestructura</t>
  </si>
  <si>
    <t>Operador</t>
  </si>
  <si>
    <t>Operador privado de la terminal de contenedores; encargado de la financiación del equipamiento y la operación de la terminal actual y ampliada</t>
  </si>
  <si>
    <t>Otras Autoridades Portuarias del perímetro del proyecto que se ven afectadas negativamente por los efectos ligados a los tráficos desviados portuarios</t>
  </si>
  <si>
    <t>Operadores de terminales de contenedores de Otras Autoridades Portuarias que se ven afectados negativamente por los efectos ligados a los tráficos desviados</t>
  </si>
  <si>
    <t>Cargadores del perímetro del proyecto; propietarios de las mercancías ligados a los tráficos "gateway"</t>
  </si>
  <si>
    <t>Consumidor/ Cliente</t>
  </si>
  <si>
    <t>Otros Operadores 1; Operadores de terminales de contenedores de Otras Autoridades Portuarias</t>
  </si>
  <si>
    <t>C.1.- Demanda Autoridad Portuaria/ Operador Partícipe/ Cliente</t>
  </si>
  <si>
    <t>Año puesta en marcha ampliación</t>
  </si>
  <si>
    <t>Consumidores/ Clientes (incl. Efectos Op. Terrestres)</t>
  </si>
  <si>
    <t>VARIACIÓN DEL EXCEDENTE (incl. Efectos Op. Terrestres)</t>
  </si>
  <si>
    <t>CONSUMIDOR/ CLIENTE (incl. Efectos Op. Terrestres)</t>
  </si>
  <si>
    <t>Variación del Excedente CLIENTES (incl. Efectos Op.Terrestres</t>
  </si>
  <si>
    <t>Factor Efectos Op. Terrestres</t>
  </si>
  <si>
    <t>TOTAL Variación del Excedente TOTAL</t>
  </si>
  <si>
    <t>19,9 M€</t>
  </si>
  <si>
    <t>101,3 M€</t>
  </si>
  <si>
    <t>28,6 M€</t>
  </si>
  <si>
    <t>116,1 M€</t>
  </si>
  <si>
    <t>10,6 M€</t>
  </si>
  <si>
    <t>85,2 M€</t>
  </si>
  <si>
    <t>1,7 M€</t>
  </si>
  <si>
    <t>69,8 M€</t>
  </si>
  <si>
    <t>Índice</t>
  </si>
  <si>
    <t>Enero 2016</t>
  </si>
  <si>
    <t>Datos Proyecto</t>
  </si>
  <si>
    <t>Descripción del Proyecto</t>
  </si>
  <si>
    <t>Resultados Rentabilidad</t>
  </si>
  <si>
    <t>Resultados Detallados</t>
  </si>
  <si>
    <t>Soporte a la elaboración</t>
  </si>
  <si>
    <t>Inputs</t>
  </si>
  <si>
    <t>Demanda</t>
  </si>
  <si>
    <t>Análisis Financiero</t>
  </si>
  <si>
    <t>Costes de Inversión</t>
  </si>
  <si>
    <t>Ingresos de Operación</t>
  </si>
  <si>
    <t>Fuentes de Financiación</t>
  </si>
  <si>
    <t>Sostenibilidad Financiera</t>
  </si>
  <si>
    <t>Variación del Excedente Autoridad Portuaria</t>
  </si>
  <si>
    <t>Variación del Excedente Operador Partícipe</t>
  </si>
  <si>
    <t>Variación del Excedente Otras Autoridades Portuarias</t>
  </si>
  <si>
    <t>Variación del Excedente Otros Operadores</t>
  </si>
  <si>
    <t>Variación del Excedente Cliente</t>
  </si>
  <si>
    <t>Análisis de Sensibilidad</t>
  </si>
  <si>
    <t>MEIPOR. Caso de Estudio 1. Ampliación Terminal de Contenedores</t>
  </si>
  <si>
    <t>Resumen Ejecutivo</t>
  </si>
  <si>
    <t>INGRESOS DE OPERACIÓN</t>
  </si>
  <si>
    <t>Capacidad con ampliación</t>
  </si>
  <si>
    <t>Capacidad sin ampliación</t>
  </si>
  <si>
    <t>Análisis Económico</t>
  </si>
  <si>
    <t>B.2.- DIFERENCIAL PRECIOS DE MERCADO</t>
  </si>
  <si>
    <t>B.3.- DIFERENCIAL PRECIOS CORREGIDOS</t>
  </si>
  <si>
    <t>B.2- DIFERENCIAL PRECIOS DE MERCADO</t>
  </si>
  <si>
    <r>
      <t xml:space="preserve">Coste de inversión- </t>
    </r>
    <r>
      <rPr>
        <sz val="11"/>
        <color theme="1"/>
        <rFont val="Calibri"/>
        <family val="2"/>
        <scheme val="minor"/>
      </rPr>
      <t>% s/valor base</t>
    </r>
  </si>
  <si>
    <t>C.-Proyecciones de demanda (miles TEUs)</t>
  </si>
  <si>
    <t>F.-Variación de Excedentes (millones euros)</t>
  </si>
  <si>
    <t>E.-Sostenibilidad Financiera (millones euros)</t>
  </si>
  <si>
    <t>FLUJOS DE CAJA LIBRES DEL PROYECTO</t>
  </si>
  <si>
    <t>TOTAL Flujos De Caja Libres AUTORIDAD PORTUARIA</t>
  </si>
  <si>
    <t>TOTAL Flujos De Caja Libres OPERADOR PARTÍCIPE</t>
  </si>
  <si>
    <t>FLUJOS DE CAJA DEL CAPITAL</t>
  </si>
  <si>
    <t>TOTAL Flujos De Caja del Capital AUTORIDAD PORTUARIA</t>
  </si>
  <si>
    <t>TOTAL Flujos De Caja del Capital OPERADOR PARTÍCIPE</t>
  </si>
  <si>
    <t>FLUJOS DE CAJA NETOS</t>
  </si>
  <si>
    <t xml:space="preserve">FLUJOS DE CAJA NETOS ACUMULADOS </t>
  </si>
  <si>
    <t>Flujos de Caja Netos AUTORIDAD PORTUARIA</t>
  </si>
  <si>
    <t>Flujos de Caja Netos Acumulados AUTORIDAD PORTUARIA</t>
  </si>
  <si>
    <t>Flujos de Caja Netos INVERSOR/ OPERADOR PARTÍCIPE</t>
  </si>
  <si>
    <t>Flujos de Caja Netos Acumulados INVERSOR/ OPERADOR PARTÍCIPE</t>
  </si>
  <si>
    <t>E.2.- FLUJOS DE CAJA DEL CAPITAL OPERADOR PARTÍCIPE</t>
  </si>
  <si>
    <t>E.1.- FLUJOS DE CAJA DEL CAPITAL AUTORIDAD PORTUARIA</t>
  </si>
  <si>
    <t>E.- FLUJOS DE CAJA DEL CAPITAL (M€)</t>
  </si>
  <si>
    <t>E.2.- FLUJOS DE CAJA LIBRES DIFERENCIALES DEL PROYECTO DEL INVERSOR/ OPERADOR PARTÍCIPE</t>
  </si>
  <si>
    <t>E.1.- FLUJOS DE CAJA LIBRES DIFERENCIALES DEL PROYECTO DE LA AUTORIDAD PORTUARIA</t>
  </si>
  <si>
    <t>E.- FLUJOS DE CAJA LIBRES DEL PROYECTO (M€)</t>
  </si>
  <si>
    <t>Flujos de Caja Libres del Proyecto</t>
  </si>
  <si>
    <t>Flujos de Caja del Capital</t>
  </si>
  <si>
    <t>Intereses financieros</t>
  </si>
  <si>
    <t>Devolución principal AUTORIDAD PORTUARIA</t>
  </si>
  <si>
    <t>Pago de intereses AUTORIDAD PORTUARIA</t>
  </si>
  <si>
    <t>Pago de intereses OPERADOR PARTÍCIPE</t>
  </si>
  <si>
    <t xml:space="preserve">Devolución principal OPERADOR PARTÍCIPE </t>
  </si>
  <si>
    <t>DEVOLUCIÓN PPAL</t>
  </si>
  <si>
    <t>PAGO DE INTERESES FINANCIEROS</t>
  </si>
  <si>
    <t>Devolución Principal</t>
  </si>
  <si>
    <t>Devolución del Principal</t>
  </si>
  <si>
    <t>Devolución del principal</t>
  </si>
  <si>
    <t>t</t>
  </si>
  <si>
    <t>10,9 M€</t>
  </si>
  <si>
    <t>44,2 M€</t>
  </si>
  <si>
    <t>24,9 M€</t>
  </si>
  <si>
    <t>60,3 M€</t>
  </si>
  <si>
    <t>-4,6 M€</t>
  </si>
  <si>
    <t>26,6 M€</t>
  </si>
  <si>
    <t>-19,5 M€</t>
  </si>
  <si>
    <t>9,7 M€</t>
  </si>
  <si>
    <t>16,7 M€</t>
  </si>
  <si>
    <t>48,8 M€</t>
  </si>
  <si>
    <t>1,5 M€</t>
  </si>
  <si>
    <t>23,1 M€</t>
  </si>
  <si>
    <t>111 M€</t>
  </si>
  <si>
    <t>5,1 M€</t>
  </si>
  <si>
    <t>39,5 M€</t>
  </si>
  <si>
    <t>-9,9 M€</t>
  </si>
  <si>
    <t>16,6 M€</t>
  </si>
  <si>
    <t>91,7 M€</t>
  </si>
  <si>
    <t>-0,8 M€</t>
  </si>
  <si>
    <t>34,9 M€</t>
  </si>
  <si>
    <t>-15,6 M€</t>
  </si>
  <si>
    <t>13,4 M€</t>
  </si>
  <si>
    <t>82 M€</t>
  </si>
</sst>
</file>

<file path=xl/styles.xml><?xml version="1.0" encoding="utf-8"?>
<styleSheet xmlns="http://schemas.openxmlformats.org/spreadsheetml/2006/main">
  <numFmts count="7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0.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1D5C0C"/>
      <name val="Arial"/>
      <family val="2"/>
    </font>
    <font>
      <i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theme="1"/>
      <name val="Calibri"/>
      <family val="2"/>
      <scheme val="minor"/>
    </font>
    <font>
      <i/>
      <sz val="11"/>
      <color rgb="FF1D5C0C"/>
      <name val="Arial"/>
      <family val="2"/>
    </font>
    <font>
      <i/>
      <sz val="9"/>
      <color rgb="FF000000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0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sz val="11"/>
      <color rgb="FF000000"/>
      <name val="Arial"/>
      <family val="2"/>
    </font>
    <font>
      <b/>
      <sz val="16"/>
      <color theme="4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9.35"/>
      <color theme="10"/>
      <name val="Calibri"/>
      <family val="2"/>
    </font>
    <font>
      <b/>
      <sz val="12"/>
      <color theme="4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theme="5"/>
      <name val="Calibri"/>
      <family val="2"/>
    </font>
    <font>
      <b/>
      <sz val="10"/>
      <color theme="5"/>
      <name val="Calibri"/>
      <family val="2"/>
    </font>
    <font>
      <sz val="10"/>
      <name val="Arial"/>
      <family val="2"/>
    </font>
    <font>
      <i/>
      <sz val="10"/>
      <color theme="9" tint="0.79998168889431442"/>
      <name val="Calibri"/>
      <family val="2"/>
      <scheme val="minor"/>
    </font>
    <font>
      <sz val="11"/>
      <color theme="9" tint="0.7999816888943144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5C0C"/>
        <bgColor indexed="64"/>
      </patternFill>
    </fill>
    <fill>
      <patternFill patternType="solid">
        <fgColor rgb="FF73A81C"/>
        <bgColor indexed="64"/>
      </patternFill>
    </fill>
    <fill>
      <patternFill patternType="solid">
        <fgColor rgb="FF567E15"/>
        <bgColor indexed="64"/>
      </patternFill>
    </fill>
    <fill>
      <patternFill patternType="solid">
        <fgColor rgb="FFE2E5E7"/>
        <bgColor indexed="64"/>
      </patternFill>
    </fill>
    <fill>
      <patternFill patternType="solid">
        <fgColor rgb="FFF2F8E8"/>
        <bgColor indexed="64"/>
      </patternFill>
    </fill>
    <fill>
      <patternFill patternType="solid">
        <fgColor rgb="FFC5CCCF"/>
        <bgColor indexed="64"/>
      </patternFill>
    </fill>
    <fill>
      <patternFill patternType="solid">
        <fgColor rgb="FFD9EBBB"/>
        <bgColor indexed="64"/>
      </patternFill>
    </fill>
    <fill>
      <patternFill patternType="solid">
        <fgColor rgb="FFE6EAEA"/>
        <bgColor indexed="64"/>
      </patternFill>
    </fill>
    <fill>
      <patternFill patternType="solid">
        <fgColor rgb="FFE5F6C9"/>
        <bgColor indexed="64"/>
      </patternFill>
    </fill>
    <fill>
      <patternFill patternType="solid">
        <fgColor rgb="FFECEEEF"/>
        <bgColor indexed="64"/>
      </patternFill>
    </fill>
    <fill>
      <patternFill patternType="solid">
        <fgColor rgb="FFD9DFDF"/>
        <bgColor indexed="64"/>
      </patternFill>
    </fill>
    <fill>
      <patternFill patternType="solid">
        <fgColor rgb="FFF2F4F4"/>
        <bgColor indexed="64"/>
      </patternFill>
    </fill>
    <fill>
      <patternFill patternType="solid">
        <fgColor rgb="FFE5E9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9540E"/>
        <bgColor indexed="64"/>
      </patternFill>
    </fill>
    <fill>
      <patternFill patternType="solid">
        <fgColor rgb="FFC0DE8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5F1D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16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9FAAAF"/>
      </bottom>
      <diagonal/>
    </border>
    <border>
      <left style="medium">
        <color rgb="FF9FAAAF"/>
      </left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9FAAAF"/>
      </bottom>
      <diagonal/>
    </border>
    <border>
      <left style="medium">
        <color rgb="FF9FAAAF"/>
      </left>
      <right style="medium">
        <color rgb="FFFFFFFF"/>
      </right>
      <top style="medium">
        <color rgb="FF9FAAAF"/>
      </top>
      <bottom style="medium">
        <color rgb="FF9FAAA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9FAAAF"/>
      </left>
      <right/>
      <top style="medium">
        <color rgb="FF9FAAAF"/>
      </top>
      <bottom style="medium">
        <color rgb="FF9FAAA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9FAAAF"/>
      </left>
      <right/>
      <top/>
      <bottom style="medium">
        <color rgb="FF9FAAAF"/>
      </bottom>
      <diagonal/>
    </border>
    <border>
      <left/>
      <right/>
      <top style="medium">
        <color rgb="FF9FAAAF"/>
      </top>
      <bottom style="medium">
        <color rgb="FF9FAAAF"/>
      </bottom>
      <diagonal/>
    </border>
    <border>
      <left/>
      <right style="medium">
        <color rgb="FF9FAAAF"/>
      </right>
      <top/>
      <bottom style="medium">
        <color rgb="FF9FAAAF"/>
      </bottom>
      <diagonal/>
    </border>
    <border>
      <left style="medium">
        <color rgb="FF9FAAAF"/>
      </left>
      <right style="medium">
        <color rgb="FF9FAAAF"/>
      </right>
      <top/>
      <bottom/>
      <diagonal/>
    </border>
    <border>
      <left/>
      <right style="medium">
        <color rgb="FF9FAAA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9FAAAF"/>
      </bottom>
      <diagonal/>
    </border>
    <border>
      <left/>
      <right style="medium">
        <color rgb="FF9FAAAF"/>
      </right>
      <top style="medium">
        <color rgb="FF9FAAAF"/>
      </top>
      <bottom style="thin">
        <color theme="0"/>
      </bottom>
      <diagonal/>
    </border>
    <border>
      <left/>
      <right style="medium">
        <color rgb="FF9FAAAF"/>
      </right>
      <top/>
      <bottom style="thin">
        <color theme="0"/>
      </bottom>
      <diagonal/>
    </border>
    <border>
      <left/>
      <right style="medium">
        <color theme="9"/>
      </right>
      <top/>
      <bottom/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/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thin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 style="hair">
        <color theme="0"/>
      </bottom>
      <diagonal/>
    </border>
    <border>
      <left style="medium">
        <color theme="9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thin">
        <color theme="0"/>
      </top>
      <bottom style="medium">
        <color theme="9"/>
      </bottom>
      <diagonal/>
    </border>
    <border>
      <left style="medium">
        <color rgb="FF9FAAAF"/>
      </left>
      <right style="medium">
        <color theme="9"/>
      </right>
      <top style="thin">
        <color theme="0"/>
      </top>
      <bottom/>
      <diagonal/>
    </border>
    <border>
      <left style="medium">
        <color rgb="FF9FAAAF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rgb="FF9FAAAF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 style="hair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 style="dotted">
        <color theme="0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/>
      <right style="medium">
        <color theme="9"/>
      </right>
      <top style="thin">
        <color theme="0"/>
      </top>
      <bottom/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dotted">
        <color theme="0"/>
      </bottom>
      <diagonal/>
    </border>
    <border>
      <left style="medium">
        <color theme="9"/>
      </left>
      <right style="medium">
        <color theme="9"/>
      </right>
      <top style="thin">
        <color theme="0"/>
      </top>
      <bottom/>
      <diagonal/>
    </border>
    <border>
      <left style="medium">
        <color theme="9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/>
      <top style="medium">
        <color theme="9"/>
      </top>
      <bottom/>
      <diagonal/>
    </border>
    <border>
      <left style="medium">
        <color rgb="FF9FAAAF"/>
      </left>
      <right style="medium">
        <color rgb="FF9FAAAF"/>
      </right>
      <top style="thin">
        <color theme="0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 style="thin">
        <color theme="0"/>
      </top>
      <bottom style="medium">
        <color rgb="FF9FAAAF"/>
      </bottom>
      <diagonal/>
    </border>
    <border>
      <left/>
      <right style="medium">
        <color rgb="FF9FAAAF"/>
      </right>
      <top style="thin">
        <color theme="0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9FAAAF"/>
      </right>
      <top style="thin">
        <color theme="0"/>
      </top>
      <bottom style="medium">
        <color rgb="FF9FAAAF"/>
      </bottom>
      <diagonal/>
    </border>
    <border>
      <left/>
      <right style="medium">
        <color rgb="FF9FAAAF"/>
      </right>
      <top style="thin">
        <color theme="0"/>
      </top>
      <bottom/>
      <diagonal/>
    </border>
    <border>
      <left style="medium">
        <color rgb="FF9FAAAF"/>
      </left>
      <right/>
      <top style="thin">
        <color theme="0"/>
      </top>
      <bottom/>
      <diagonal/>
    </border>
    <border>
      <left style="thin">
        <color theme="0"/>
      </left>
      <right style="medium">
        <color rgb="FF9FAAAF"/>
      </right>
      <top style="thin">
        <color theme="0"/>
      </top>
      <bottom/>
      <diagonal/>
    </border>
    <border>
      <left style="thin">
        <color theme="0"/>
      </left>
      <right style="medium">
        <color theme="9"/>
      </right>
      <top style="thin">
        <color theme="0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medium">
        <color rgb="FF9FAAAF"/>
      </bottom>
      <diagonal/>
    </border>
    <border>
      <left style="medium">
        <color rgb="FF9FAAAF"/>
      </left>
      <right style="medium">
        <color theme="9"/>
      </right>
      <top style="thin">
        <color theme="0"/>
      </top>
      <bottom style="medium">
        <color rgb="FF9FAAAF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rgb="FF9FAAAF"/>
      </left>
      <right style="medium">
        <color rgb="FF9FAAAF"/>
      </right>
      <top style="medium">
        <color theme="9"/>
      </top>
      <bottom/>
      <diagonal/>
    </border>
    <border>
      <left style="thin">
        <color theme="0"/>
      </left>
      <right style="medium">
        <color rgb="FF9FAAAF"/>
      </right>
      <top style="medium">
        <color rgb="FFBFC9C9"/>
      </top>
      <bottom style="medium">
        <color rgb="FF9FAAAF"/>
      </bottom>
      <diagonal/>
    </border>
    <border>
      <left style="medium">
        <color theme="9"/>
      </left>
      <right/>
      <top style="medium">
        <color rgb="FFBFC9C9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 style="medium">
        <color rgb="FF9FAAAF"/>
      </top>
      <bottom style="thin">
        <color theme="0"/>
      </bottom>
      <diagonal/>
    </border>
    <border>
      <left style="medium">
        <color rgb="FF9FAAAF"/>
      </left>
      <right style="medium">
        <color rgb="FF9FAAAF"/>
      </right>
      <top style="thin">
        <color theme="0"/>
      </top>
      <bottom/>
      <diagonal/>
    </border>
    <border>
      <left style="medium">
        <color rgb="FF9FAAAF"/>
      </left>
      <right style="medium">
        <color theme="9"/>
      </right>
      <top style="medium">
        <color rgb="FF9FAAAF"/>
      </top>
      <bottom style="thin">
        <color theme="0"/>
      </bottom>
      <diagonal/>
    </border>
    <border>
      <left style="medium">
        <color rgb="FFFFFFFF"/>
      </left>
      <right/>
      <top/>
      <bottom style="medium">
        <color rgb="FF9FAAA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theme="9"/>
      </right>
      <top/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9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/>
      <bottom style="thin">
        <color theme="0"/>
      </bottom>
      <diagonal/>
    </border>
    <border>
      <left style="medium">
        <color theme="9"/>
      </left>
      <right style="thin">
        <color theme="0"/>
      </right>
      <top style="medium">
        <color theme="9"/>
      </top>
      <bottom style="medium">
        <color theme="9"/>
      </bottom>
      <diagonal/>
    </border>
    <border>
      <left style="thin">
        <color theme="0"/>
      </left>
      <right style="thin">
        <color theme="0"/>
      </right>
      <top style="medium">
        <color theme="9"/>
      </top>
      <bottom style="medium">
        <color theme="9"/>
      </bottom>
      <diagonal/>
    </border>
    <border>
      <left style="thin">
        <color theme="0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theme="9"/>
      </top>
      <bottom style="medium">
        <color theme="9"/>
      </bottom>
      <diagonal/>
    </border>
    <border>
      <left/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9"/>
      </right>
      <top style="medium">
        <color rgb="FF9FAAAF"/>
      </top>
      <bottom style="medium">
        <color rgb="FF9FAAAF"/>
      </bottom>
      <diagonal/>
    </border>
    <border>
      <left/>
      <right style="medium">
        <color theme="9"/>
      </right>
      <top style="medium">
        <color theme="9"/>
      </top>
      <bottom style="thin">
        <color theme="0"/>
      </bottom>
      <diagonal/>
    </border>
    <border>
      <left/>
      <right style="medium">
        <color theme="9"/>
      </right>
      <top style="thin">
        <color theme="0"/>
      </top>
      <bottom style="hair">
        <color theme="0"/>
      </bottom>
      <diagonal/>
    </border>
    <border>
      <left/>
      <right/>
      <top style="medium">
        <color rgb="FFBFC9C9"/>
      </top>
      <bottom style="medium">
        <color rgb="FF9FAAAF"/>
      </bottom>
      <diagonal/>
    </border>
    <border>
      <left style="thin">
        <color theme="0"/>
      </left>
      <right style="medium">
        <color rgb="FF9FAAAF"/>
      </right>
      <top style="medium">
        <color rgb="FF9FAAAF"/>
      </top>
      <bottom style="thin">
        <color theme="0"/>
      </bottom>
      <diagonal/>
    </border>
    <border>
      <left style="thin">
        <color theme="0"/>
      </left>
      <right style="medium">
        <color rgb="FF9FAAAF"/>
      </right>
      <top style="thin">
        <color theme="0"/>
      </top>
      <bottom style="thin">
        <color theme="0"/>
      </bottom>
      <diagonal/>
    </border>
    <border>
      <left style="medium">
        <color rgb="FF9FAAAF"/>
      </left>
      <right/>
      <top style="thin">
        <color theme="0"/>
      </top>
      <bottom style="medium">
        <color rgb="FF9FAAA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9FAAAF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thin">
        <color theme="0"/>
      </left>
      <right/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/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 style="medium">
        <color rgb="FFFFFFFF"/>
      </top>
      <bottom style="medium">
        <color rgb="FFFFFFFF"/>
      </bottom>
      <diagonal/>
    </border>
    <border>
      <left style="medium">
        <color rgb="FF9FAAAF"/>
      </left>
      <right style="thin">
        <color theme="0"/>
      </right>
      <top style="medium">
        <color rgb="FFFFFFFF"/>
      </top>
      <bottom style="medium">
        <color rgb="FF9FAAA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rgb="FF9FAAAF"/>
      </bottom>
      <diagonal/>
    </border>
    <border>
      <left/>
      <right style="medium">
        <color rgb="FF9FAAAF"/>
      </right>
      <top style="medium">
        <color rgb="FFFFFFFF"/>
      </top>
      <bottom style="medium">
        <color rgb="FF9FAAAF"/>
      </bottom>
      <diagonal/>
    </border>
    <border>
      <left style="medium">
        <color rgb="FF9FAAAF"/>
      </left>
      <right style="thin">
        <color theme="0"/>
      </right>
      <top/>
      <bottom style="medium">
        <color rgb="FF9FAAA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FAAAF"/>
      </bottom>
      <diagonal/>
    </border>
    <border>
      <left style="thin">
        <color theme="0"/>
      </left>
      <right style="medium">
        <color rgb="FF9FAAAF"/>
      </right>
      <top style="medium">
        <color rgb="FF9FAAAF"/>
      </top>
      <bottom style="medium">
        <color rgb="FF9FAAAF"/>
      </bottom>
      <diagonal/>
    </border>
    <border>
      <left/>
      <right style="thin">
        <color theme="0"/>
      </right>
      <top style="medium">
        <color rgb="FFFFFFFF"/>
      </top>
      <bottom style="medium">
        <color rgb="FF9FAAAF"/>
      </bottom>
      <diagonal/>
    </border>
    <border>
      <left style="thin">
        <color theme="0"/>
      </left>
      <right style="medium">
        <color theme="8"/>
      </right>
      <top style="medium">
        <color rgb="FFFFFFFF"/>
      </top>
      <bottom style="medium">
        <color rgb="FFFFFFFF"/>
      </bottom>
      <diagonal/>
    </border>
    <border>
      <left style="medium">
        <color rgb="FF9FAAAF"/>
      </left>
      <right style="medium">
        <color theme="8"/>
      </right>
      <top style="medium">
        <color rgb="FF9FAAAF"/>
      </top>
      <bottom/>
      <diagonal/>
    </border>
    <border>
      <left/>
      <right style="thin">
        <color theme="0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medium">
        <color rgb="FFFFFFFF"/>
      </top>
      <bottom/>
      <diagonal/>
    </border>
    <border>
      <left/>
      <right style="medium">
        <color theme="8"/>
      </right>
      <top style="medium">
        <color theme="0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0"/>
      </right>
      <top style="medium">
        <color theme="8"/>
      </top>
      <bottom style="medium">
        <color theme="8"/>
      </bottom>
      <diagonal/>
    </border>
    <border>
      <left style="thin">
        <color theme="0"/>
      </left>
      <right style="thin">
        <color theme="0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theme="9"/>
      </left>
      <right style="medium">
        <color theme="8"/>
      </right>
      <top style="medium">
        <color theme="9"/>
      </top>
      <bottom/>
      <diagonal/>
    </border>
    <border>
      <left style="medium">
        <color theme="8"/>
      </left>
      <right style="thin">
        <color theme="0"/>
      </right>
      <top style="medium">
        <color rgb="FFFFFFFF"/>
      </top>
      <bottom/>
      <diagonal/>
    </border>
    <border>
      <left style="medium">
        <color theme="8"/>
      </left>
      <right style="thin">
        <color theme="0"/>
      </right>
      <top style="medium">
        <color theme="8"/>
      </top>
      <bottom style="medium">
        <color theme="8"/>
      </bottom>
      <diagonal/>
    </border>
    <border>
      <left style="medium">
        <color theme="9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9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thin">
        <color theme="0"/>
      </right>
      <top/>
      <bottom style="medium">
        <color theme="8"/>
      </bottom>
      <diagonal/>
    </border>
    <border>
      <left style="thin">
        <color theme="0"/>
      </left>
      <right style="thin">
        <color theme="0"/>
      </right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rgb="FFFFFFFF"/>
      </right>
      <top/>
      <bottom/>
      <diagonal/>
    </border>
    <border>
      <left style="medium">
        <color theme="8"/>
      </left>
      <right/>
      <top style="medium">
        <color theme="8"/>
      </top>
      <bottom style="medium">
        <color rgb="FF9FAAAF"/>
      </bottom>
      <diagonal/>
    </border>
    <border>
      <left/>
      <right/>
      <top style="medium">
        <color theme="8"/>
      </top>
      <bottom style="medium">
        <color rgb="FF9FAAAF"/>
      </bottom>
      <diagonal/>
    </border>
    <border>
      <left/>
      <right style="medium">
        <color theme="9"/>
      </right>
      <top style="medium">
        <color theme="8"/>
      </top>
      <bottom style="medium">
        <color rgb="FF9FAAAF"/>
      </bottom>
      <diagonal/>
    </border>
    <border>
      <left style="medium">
        <color theme="8"/>
      </left>
      <right style="medium">
        <color theme="8"/>
      </right>
      <top style="medium">
        <color rgb="FF9FAAAF"/>
      </top>
      <bottom style="medium">
        <color rgb="FF9FAAAF"/>
      </bottom>
      <diagonal/>
    </border>
    <border>
      <left style="medium">
        <color theme="8"/>
      </left>
      <right/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 style="medium">
        <color theme="8"/>
      </right>
      <top style="medium">
        <color rgb="FF9FAAAF"/>
      </top>
      <bottom style="medium">
        <color rgb="FF9FAAAF"/>
      </bottom>
      <diagonal/>
    </border>
    <border>
      <left/>
      <right style="medium">
        <color theme="8"/>
      </right>
      <top style="medium">
        <color rgb="FF9FAAAF"/>
      </top>
      <bottom style="medium">
        <color rgb="FF9FAAAF"/>
      </bottom>
      <diagonal/>
    </border>
    <border>
      <left style="medium">
        <color rgb="FF9FAAAF"/>
      </left>
      <right/>
      <top style="medium">
        <color theme="8"/>
      </top>
      <bottom style="medium">
        <color rgb="FF9FAAAF"/>
      </bottom>
      <diagonal/>
    </border>
    <border>
      <left/>
      <right style="medium">
        <color rgb="FF9FAAAF"/>
      </right>
      <top style="medium">
        <color theme="8"/>
      </top>
      <bottom style="medium">
        <color rgb="FF9FAAAF"/>
      </bottom>
      <diagonal/>
    </border>
    <border>
      <left style="medium">
        <color theme="8"/>
      </left>
      <right style="thin">
        <color theme="0"/>
      </right>
      <top style="medium">
        <color rgb="FF9FAAAF"/>
      </top>
      <bottom style="medium">
        <color rgb="FF9FAAAF"/>
      </bottom>
      <diagonal/>
    </border>
    <border>
      <left style="medium">
        <color theme="8"/>
      </left>
      <right style="thin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8"/>
      </right>
      <top/>
      <bottom/>
      <diagonal/>
    </border>
    <border>
      <left/>
      <right style="thin">
        <color theme="0"/>
      </right>
      <top/>
      <bottom style="medium">
        <color rgb="FF9FAAAF"/>
      </bottom>
      <diagonal/>
    </border>
    <border>
      <left style="medium">
        <color rgb="FF9FAAAF"/>
      </left>
      <right style="medium">
        <color theme="8"/>
      </right>
      <top/>
      <bottom/>
      <diagonal/>
    </border>
    <border>
      <left/>
      <right style="thin">
        <color theme="0"/>
      </right>
      <top style="medium">
        <color rgb="FF9FAAAF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rgb="FF9FAAAF"/>
      </left>
      <right style="medium">
        <color theme="8"/>
      </right>
      <top style="medium">
        <color theme="8"/>
      </top>
      <bottom style="thin">
        <color theme="0"/>
      </bottom>
      <diagonal/>
    </border>
    <border>
      <left style="medium">
        <color rgb="FF9FAAAF"/>
      </left>
      <right style="medium">
        <color theme="8"/>
      </right>
      <top style="thin">
        <color theme="0"/>
      </top>
      <bottom/>
      <diagonal/>
    </border>
    <border>
      <left style="medium">
        <color rgb="FF9FAAAF"/>
      </left>
      <right style="medium">
        <color theme="8"/>
      </right>
      <top style="thin">
        <color theme="0"/>
      </top>
      <bottom style="medium">
        <color rgb="FF9FAAAF"/>
      </bottom>
      <diagonal/>
    </border>
    <border>
      <left style="medium">
        <color theme="9"/>
      </left>
      <right/>
      <top style="medium">
        <color theme="9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9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3" fontId="57" fillId="0" borderId="0" applyFont="0" applyFill="0" applyBorder="0" applyAlignment="0" applyProtection="0"/>
    <xf numFmtId="0" fontId="57" fillId="0" borderId="0"/>
    <xf numFmtId="0" fontId="57" fillId="0" borderId="0"/>
    <xf numFmtId="9" fontId="57" fillId="0" borderId="0" applyFont="0" applyFill="0" applyBorder="0" applyAlignment="0" applyProtection="0"/>
  </cellStyleXfs>
  <cellXfs count="526">
    <xf numFmtId="0" fontId="0" fillId="0" borderId="0" xfId="0"/>
    <xf numFmtId="0" fontId="3" fillId="0" borderId="0" xfId="0" applyFont="1"/>
    <xf numFmtId="164" fontId="5" fillId="3" borderId="0" xfId="1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right"/>
    </xf>
    <xf numFmtId="0" fontId="3" fillId="3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3" fontId="3" fillId="0" borderId="0" xfId="0" applyNumberFormat="1" applyFont="1"/>
    <xf numFmtId="3" fontId="2" fillId="3" borderId="3" xfId="0" applyNumberFormat="1" applyFont="1" applyFill="1" applyBorder="1" applyAlignment="1">
      <alignment horizontal="right" wrapText="1"/>
    </xf>
    <xf numFmtId="3" fontId="0" fillId="3" borderId="0" xfId="0" applyNumberFormat="1" applyFont="1" applyFill="1" applyAlignment="1">
      <alignment horizontal="right" wrapText="1"/>
    </xf>
    <xf numFmtId="0" fontId="5" fillId="3" borderId="0" xfId="0" applyFont="1" applyFill="1" applyBorder="1" applyAlignment="1">
      <alignment horizontal="right"/>
    </xf>
    <xf numFmtId="164" fontId="5" fillId="3" borderId="0" xfId="1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justify" vertical="center" wrapText="1"/>
    </xf>
    <xf numFmtId="0" fontId="9" fillId="7" borderId="6" xfId="0" applyFont="1" applyFill="1" applyBorder="1" applyAlignment="1">
      <alignment horizontal="justify" vertical="center" wrapText="1" readingOrder="1"/>
    </xf>
    <xf numFmtId="0" fontId="8" fillId="8" borderId="6" xfId="0" applyFont="1" applyFill="1" applyBorder="1" applyAlignment="1">
      <alignment horizontal="justify" vertical="center" wrapText="1" readingOrder="1"/>
    </xf>
    <xf numFmtId="0" fontId="9" fillId="9" borderId="6" xfId="0" applyFont="1" applyFill="1" applyBorder="1" applyAlignment="1">
      <alignment horizontal="justify" vertical="center" wrapText="1" readingOrder="1"/>
    </xf>
    <xf numFmtId="164" fontId="0" fillId="0" borderId="0" xfId="1" applyNumberFormat="1" applyFont="1"/>
    <xf numFmtId="0" fontId="3" fillId="3" borderId="0" xfId="0" applyFont="1" applyFill="1" applyBorder="1"/>
    <xf numFmtId="0" fontId="0" fillId="0" borderId="2" xfId="0" applyBorder="1"/>
    <xf numFmtId="0" fontId="10" fillId="0" borderId="0" xfId="0" applyFont="1" applyBorder="1" applyAlignment="1">
      <alignment horizontal="center"/>
    </xf>
    <xf numFmtId="0" fontId="3" fillId="0" borderId="1" xfId="0" applyFont="1" applyFill="1" applyBorder="1"/>
    <xf numFmtId="42" fontId="3" fillId="0" borderId="1" xfId="0" applyNumberFormat="1" applyFont="1" applyFill="1" applyBorder="1"/>
    <xf numFmtId="42" fontId="3" fillId="0" borderId="0" xfId="0" applyNumberFormat="1" applyFont="1" applyFill="1" applyBorder="1"/>
    <xf numFmtId="42" fontId="0" fillId="0" borderId="0" xfId="0" applyNumberFormat="1" applyFont="1" applyFill="1" applyBorder="1"/>
    <xf numFmtId="0" fontId="0" fillId="0" borderId="0" xfId="0" applyAlignment="1">
      <alignment horizontal="left" indent="1"/>
    </xf>
    <xf numFmtId="9" fontId="0" fillId="0" borderId="0" xfId="0" applyNumberFormat="1"/>
    <xf numFmtId="9" fontId="2" fillId="0" borderId="3" xfId="0" applyNumberFormat="1" applyFont="1" applyBorder="1"/>
    <xf numFmtId="9" fontId="11" fillId="0" borderId="0" xfId="0" applyNumberFormat="1" applyFont="1" applyBorder="1"/>
    <xf numFmtId="0" fontId="3" fillId="0" borderId="2" xfId="0" applyFont="1" applyBorder="1"/>
    <xf numFmtId="0" fontId="2" fillId="0" borderId="3" xfId="0" applyFont="1" applyBorder="1"/>
    <xf numFmtId="0" fontId="0" fillId="0" borderId="0" xfId="0" applyFill="1" applyBorder="1"/>
    <xf numFmtId="0" fontId="0" fillId="0" borderId="2" xfId="0" applyBorder="1" applyAlignment="1">
      <alignment horizontal="left" indent="1"/>
    </xf>
    <xf numFmtId="42" fontId="0" fillId="0" borderId="2" xfId="0" applyNumberFormat="1" applyFont="1" applyFill="1" applyBorder="1"/>
    <xf numFmtId="0" fontId="3" fillId="0" borderId="0" xfId="0" applyFont="1" applyFill="1" applyBorder="1"/>
    <xf numFmtId="0" fontId="0" fillId="0" borderId="0" xfId="0" applyBorder="1" applyAlignment="1">
      <alignment horizontal="left" indent="1"/>
    </xf>
    <xf numFmtId="9" fontId="11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42" fontId="0" fillId="0" borderId="0" xfId="0" applyNumberFormat="1"/>
    <xf numFmtId="164" fontId="3" fillId="0" borderId="0" xfId="0" applyNumberFormat="1" applyFont="1"/>
    <xf numFmtId="0" fontId="8" fillId="10" borderId="6" xfId="0" applyFont="1" applyFill="1" applyBorder="1" applyAlignment="1">
      <alignment horizontal="justify" vertical="center" wrapText="1" readingOrder="1"/>
    </xf>
    <xf numFmtId="0" fontId="12" fillId="0" borderId="7" xfId="0" applyFont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/>
    <xf numFmtId="0" fontId="0" fillId="0" borderId="0" xfId="0" applyFont="1"/>
    <xf numFmtId="0" fontId="0" fillId="0" borderId="2" xfId="0" applyFont="1" applyFill="1" applyBorder="1"/>
    <xf numFmtId="0" fontId="16" fillId="0" borderId="3" xfId="0" applyFont="1" applyBorder="1"/>
    <xf numFmtId="6" fontId="3" fillId="0" borderId="0" xfId="0" applyNumberFormat="1" applyFont="1"/>
    <xf numFmtId="0" fontId="17" fillId="0" borderId="3" xfId="0" applyFont="1" applyBorder="1"/>
    <xf numFmtId="0" fontId="12" fillId="0" borderId="5" xfId="0" applyFont="1" applyBorder="1" applyAlignment="1">
      <alignment horizontal="justify" vertical="center" wrapText="1"/>
    </xf>
    <xf numFmtId="0" fontId="15" fillId="7" borderId="6" xfId="0" applyFont="1" applyFill="1" applyBorder="1" applyAlignment="1">
      <alignment horizontal="justify" vertical="center" wrapText="1" readingOrder="1"/>
    </xf>
    <xf numFmtId="0" fontId="15" fillId="9" borderId="6" xfId="0" applyFont="1" applyFill="1" applyBorder="1" applyAlignment="1">
      <alignment horizontal="justify" vertical="center" wrapText="1" readingOrder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16" fillId="0" borderId="3" xfId="0" applyNumberFormat="1" applyFont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1" fillId="0" borderId="0" xfId="0" applyFont="1" applyAlignment="1">
      <alignment horizontal="justify" wrapText="1"/>
    </xf>
    <xf numFmtId="10" fontId="0" fillId="0" borderId="0" xfId="0" applyNumberFormat="1"/>
    <xf numFmtId="0" fontId="24" fillId="0" borderId="0" xfId="0" applyFont="1" applyBorder="1"/>
    <xf numFmtId="0" fontId="0" fillId="0" borderId="0" xfId="0" applyBorder="1"/>
    <xf numFmtId="3" fontId="0" fillId="3" borderId="2" xfId="0" applyNumberFormat="1" applyFont="1" applyFill="1" applyBorder="1" applyAlignment="1">
      <alignment horizontal="right" wrapText="1"/>
    </xf>
    <xf numFmtId="42" fontId="2" fillId="0" borderId="3" xfId="0" applyNumberFormat="1" applyFont="1" applyFill="1" applyBorder="1"/>
    <xf numFmtId="0" fontId="26" fillId="0" borderId="0" xfId="0" applyFont="1" applyBorder="1"/>
    <xf numFmtId="2" fontId="26" fillId="0" borderId="0" xfId="0" applyNumberFormat="1" applyFont="1" applyBorder="1"/>
    <xf numFmtId="9" fontId="27" fillId="0" borderId="3" xfId="0" applyNumberFormat="1" applyFont="1" applyBorder="1"/>
    <xf numFmtId="3" fontId="0" fillId="0" borderId="0" xfId="0" applyNumberFormat="1"/>
    <xf numFmtId="0" fontId="8" fillId="16" borderId="6" xfId="0" applyFont="1" applyFill="1" applyBorder="1" applyAlignment="1">
      <alignment horizontal="justify" vertical="center" wrapText="1" readingOrder="1"/>
    </xf>
    <xf numFmtId="0" fontId="19" fillId="15" borderId="6" xfId="0" applyFont="1" applyFill="1" applyBorder="1" applyAlignment="1">
      <alignment horizontal="justify" vertical="center" wrapText="1" readingOrder="1"/>
    </xf>
    <xf numFmtId="3" fontId="8" fillId="16" borderId="8" xfId="0" applyNumberFormat="1" applyFont="1" applyFill="1" applyBorder="1" applyAlignment="1">
      <alignment horizontal="center" vertical="center" wrapText="1" readingOrder="1"/>
    </xf>
    <xf numFmtId="0" fontId="28" fillId="0" borderId="0" xfId="0" applyFont="1"/>
    <xf numFmtId="0" fontId="10" fillId="0" borderId="0" xfId="0" applyFont="1"/>
    <xf numFmtId="164" fontId="0" fillId="0" borderId="0" xfId="0" applyNumberFormat="1"/>
    <xf numFmtId="0" fontId="24" fillId="0" borderId="0" xfId="0" applyFont="1"/>
    <xf numFmtId="42" fontId="2" fillId="0" borderId="0" xfId="0" applyNumberFormat="1" applyFont="1" applyFill="1" applyBorder="1"/>
    <xf numFmtId="42" fontId="26" fillId="0" borderId="0" xfId="0" applyNumberFormat="1" applyFont="1" applyFill="1" applyBorder="1"/>
    <xf numFmtId="0" fontId="2" fillId="0" borderId="0" xfId="0" applyFont="1" applyBorder="1"/>
    <xf numFmtId="2" fontId="0" fillId="0" borderId="0" xfId="0" applyNumberFormat="1"/>
    <xf numFmtId="0" fontId="2" fillId="0" borderId="2" xfId="0" applyFont="1" applyBorder="1"/>
    <xf numFmtId="0" fontId="29" fillId="0" borderId="0" xfId="0" applyFont="1"/>
    <xf numFmtId="2" fontId="29" fillId="0" borderId="0" xfId="0" applyNumberFormat="1" applyFont="1"/>
    <xf numFmtId="0" fontId="24" fillId="0" borderId="0" xfId="0" applyFont="1" applyAlignment="1">
      <alignment horizontal="left" indent="1"/>
    </xf>
    <xf numFmtId="3" fontId="30" fillId="0" borderId="0" xfId="0" applyNumberFormat="1" applyFont="1"/>
    <xf numFmtId="0" fontId="0" fillId="0" borderId="1" xfId="0" applyFill="1" applyBorder="1"/>
    <xf numFmtId="42" fontId="3" fillId="0" borderId="3" xfId="0" applyNumberFormat="1" applyFont="1" applyBorder="1"/>
    <xf numFmtId="9" fontId="3" fillId="0" borderId="0" xfId="0" applyNumberFormat="1" applyFont="1"/>
    <xf numFmtId="9" fontId="3" fillId="0" borderId="0" xfId="1" applyFont="1" applyBorder="1"/>
    <xf numFmtId="9" fontId="3" fillId="0" borderId="2" xfId="1" applyFont="1" applyBorder="1"/>
    <xf numFmtId="0" fontId="4" fillId="0" borderId="0" xfId="0" applyFont="1"/>
    <xf numFmtId="164" fontId="2" fillId="0" borderId="3" xfId="0" applyNumberFormat="1" applyFont="1" applyBorder="1"/>
    <xf numFmtId="10" fontId="2" fillId="0" borderId="3" xfId="0" applyNumberFormat="1" applyFont="1" applyBorder="1"/>
    <xf numFmtId="164" fontId="3" fillId="0" borderId="0" xfId="1" applyNumberFormat="1" applyFont="1"/>
    <xf numFmtId="9" fontId="2" fillId="0" borderId="0" xfId="0" applyNumberFormat="1" applyFont="1" applyBorder="1"/>
    <xf numFmtId="10" fontId="3" fillId="0" borderId="0" xfId="1" applyNumberFormat="1" applyFont="1"/>
    <xf numFmtId="3" fontId="31" fillId="0" borderId="0" xfId="0" applyNumberFormat="1" applyFont="1"/>
    <xf numFmtId="42" fontId="31" fillId="0" borderId="0" xfId="0" applyNumberFormat="1" applyFont="1" applyAlignment="1">
      <alignment horizontal="right"/>
    </xf>
    <xf numFmtId="0" fontId="31" fillId="0" borderId="0" xfId="0" applyFont="1"/>
    <xf numFmtId="42" fontId="31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164" fontId="29" fillId="0" borderId="0" xfId="1" applyNumberFormat="1" applyFont="1"/>
    <xf numFmtId="42" fontId="3" fillId="20" borderId="0" xfId="0" applyNumberFormat="1" applyFont="1" applyFill="1" applyBorder="1"/>
    <xf numFmtId="42" fontId="0" fillId="20" borderId="0" xfId="0" applyNumberFormat="1" applyFont="1" applyFill="1" applyBorder="1"/>
    <xf numFmtId="42" fontId="3" fillId="21" borderId="1" xfId="0" applyNumberFormat="1" applyFont="1" applyFill="1" applyBorder="1"/>
    <xf numFmtId="42" fontId="0" fillId="21" borderId="0" xfId="0" applyNumberFormat="1" applyFont="1" applyFill="1" applyBorder="1"/>
    <xf numFmtId="42" fontId="0" fillId="21" borderId="2" xfId="0" applyNumberFormat="1" applyFont="1" applyFill="1" applyBorder="1"/>
    <xf numFmtId="42" fontId="3" fillId="21" borderId="0" xfId="0" applyNumberFormat="1" applyFont="1" applyFill="1" applyBorder="1"/>
    <xf numFmtId="42" fontId="3" fillId="21" borderId="2" xfId="0" applyNumberFormat="1" applyFont="1" applyFill="1" applyBorder="1"/>
    <xf numFmtId="42" fontId="3" fillId="21" borderId="0" xfId="0" applyNumberFormat="1" applyFont="1" applyFill="1"/>
    <xf numFmtId="42" fontId="0" fillId="21" borderId="1" xfId="0" applyNumberFormat="1" applyFont="1" applyFill="1" applyBorder="1"/>
    <xf numFmtId="10" fontId="3" fillId="21" borderId="0" xfId="0" applyNumberFormat="1" applyFont="1" applyFill="1"/>
    <xf numFmtId="8" fontId="3" fillId="21" borderId="0" xfId="0" applyNumberFormat="1" applyFont="1" applyFill="1"/>
    <xf numFmtId="10" fontId="0" fillId="21" borderId="0" xfId="0" applyNumberFormat="1" applyFill="1"/>
    <xf numFmtId="0" fontId="0" fillId="0" borderId="0" xfId="0" applyFont="1" applyFill="1" applyBorder="1"/>
    <xf numFmtId="2" fontId="2" fillId="0" borderId="3" xfId="0" applyNumberFormat="1" applyFont="1" applyBorder="1"/>
    <xf numFmtId="9" fontId="0" fillId="0" borderId="3" xfId="0" applyNumberFormat="1" applyBorder="1" applyAlignment="1">
      <alignment horizontal="center"/>
    </xf>
    <xf numFmtId="0" fontId="6" fillId="0" borderId="12" xfId="0" applyFont="1" applyBorder="1" applyAlignment="1">
      <alignment vertical="center" wrapText="1"/>
    </xf>
    <xf numFmtId="0" fontId="14" fillId="15" borderId="6" xfId="0" applyFont="1" applyFill="1" applyBorder="1" applyAlignment="1">
      <alignment horizontal="left" vertical="center" wrapText="1" indent="2" readingOrder="1"/>
    </xf>
    <xf numFmtId="0" fontId="14" fillId="15" borderId="10" xfId="0" applyFont="1" applyFill="1" applyBorder="1" applyAlignment="1">
      <alignment horizontal="center" vertical="center" wrapText="1" readingOrder="1"/>
    </xf>
    <xf numFmtId="0" fontId="14" fillId="16" borderId="6" xfId="0" applyFont="1" applyFill="1" applyBorder="1" applyAlignment="1">
      <alignment horizontal="left" vertical="center" wrapText="1" indent="2" readingOrder="1"/>
    </xf>
    <xf numFmtId="0" fontId="14" fillId="16" borderId="10" xfId="0" applyFont="1" applyFill="1" applyBorder="1" applyAlignment="1">
      <alignment horizontal="center" vertical="center" wrapText="1" readingOrder="1"/>
    </xf>
    <xf numFmtId="164" fontId="14" fillId="15" borderId="10" xfId="0" applyNumberFormat="1" applyFont="1" applyFill="1" applyBorder="1" applyAlignment="1">
      <alignment horizontal="center" vertical="center" wrapText="1" readingOrder="1"/>
    </xf>
    <xf numFmtId="2" fontId="14" fillId="16" borderId="10" xfId="0" applyNumberFormat="1" applyFont="1" applyFill="1" applyBorder="1" applyAlignment="1">
      <alignment horizontal="center" vertical="center" wrapText="1" readingOrder="1"/>
    </xf>
    <xf numFmtId="164" fontId="14" fillId="16" borderId="10" xfId="0" applyNumberFormat="1" applyFont="1" applyFill="1" applyBorder="1" applyAlignment="1">
      <alignment horizontal="center" vertical="center" wrapText="1" readingOrder="1"/>
    </xf>
    <xf numFmtId="10" fontId="0" fillId="0" borderId="0" xfId="0" applyNumberFormat="1" applyAlignment="1">
      <alignment horizontal="center"/>
    </xf>
    <xf numFmtId="0" fontId="0" fillId="0" borderId="22" xfId="0" applyBorder="1"/>
    <xf numFmtId="0" fontId="3" fillId="0" borderId="23" xfId="0" applyFont="1" applyBorder="1"/>
    <xf numFmtId="0" fontId="0" fillId="0" borderId="23" xfId="0" applyBorder="1"/>
    <xf numFmtId="0" fontId="21" fillId="11" borderId="25" xfId="0" applyFont="1" applyFill="1" applyBorder="1" applyAlignment="1">
      <alignment horizontal="center" wrapText="1"/>
    </xf>
    <xf numFmtId="0" fontId="21" fillId="11" borderId="26" xfId="0" applyFont="1" applyFill="1" applyBorder="1" applyAlignment="1">
      <alignment horizontal="center" wrapText="1"/>
    </xf>
    <xf numFmtId="0" fontId="21" fillId="11" borderId="27" xfId="0" applyFont="1" applyFill="1" applyBorder="1" applyAlignment="1">
      <alignment horizontal="center" wrapText="1"/>
    </xf>
    <xf numFmtId="0" fontId="0" fillId="0" borderId="35" xfId="0" applyBorder="1"/>
    <xf numFmtId="0" fontId="0" fillId="0" borderId="43" xfId="0" applyBorder="1"/>
    <xf numFmtId="0" fontId="21" fillId="11" borderId="30" xfId="0" applyFont="1" applyFill="1" applyBorder="1" applyAlignment="1">
      <alignment horizontal="center" wrapText="1"/>
    </xf>
    <xf numFmtId="0" fontId="35" fillId="0" borderId="2" xfId="0" applyFont="1" applyBorder="1"/>
    <xf numFmtId="0" fontId="24" fillId="0" borderId="46" xfId="0" applyFont="1" applyBorder="1"/>
    <xf numFmtId="0" fontId="24" fillId="0" borderId="35" xfId="0" applyFont="1" applyBorder="1"/>
    <xf numFmtId="0" fontId="36" fillId="5" borderId="38" xfId="0" applyFont="1" applyFill="1" applyBorder="1" applyAlignment="1">
      <alignment horizontal="left" vertical="center" wrapText="1" indent="1"/>
    </xf>
    <xf numFmtId="0" fontId="21" fillId="11" borderId="26" xfId="0" applyFont="1" applyFill="1" applyBorder="1" applyAlignment="1">
      <alignment horizontal="left" vertical="center" wrapText="1" indent="1"/>
    </xf>
    <xf numFmtId="0" fontId="36" fillId="5" borderId="31" xfId="0" applyFont="1" applyFill="1" applyBorder="1" applyAlignment="1">
      <alignment horizontal="left" vertical="center" wrapText="1" indent="1"/>
    </xf>
    <xf numFmtId="0" fontId="21" fillId="11" borderId="31" xfId="0" applyFont="1" applyFill="1" applyBorder="1" applyAlignment="1">
      <alignment horizontal="left" vertical="center" wrapText="1" indent="1"/>
    </xf>
    <xf numFmtId="0" fontId="36" fillId="24" borderId="44" xfId="0" applyFont="1" applyFill="1" applyBorder="1" applyAlignment="1">
      <alignment horizontal="left" vertical="center" wrapText="1" indent="1"/>
    </xf>
    <xf numFmtId="0" fontId="36" fillId="24" borderId="32" xfId="0" applyFont="1" applyFill="1" applyBorder="1" applyAlignment="1">
      <alignment horizontal="left" vertical="center" wrapText="1" indent="1"/>
    </xf>
    <xf numFmtId="0" fontId="21" fillId="11" borderId="40" xfId="0" applyFont="1" applyFill="1" applyBorder="1" applyAlignment="1">
      <alignment horizontal="left" vertical="center" wrapText="1" indent="1"/>
    </xf>
    <xf numFmtId="0" fontId="34" fillId="4" borderId="24" xfId="0" applyFont="1" applyFill="1" applyBorder="1" applyAlignment="1">
      <alignment horizontal="left" vertical="center" wrapText="1"/>
    </xf>
    <xf numFmtId="0" fontId="34" fillId="4" borderId="59" xfId="0" applyFont="1" applyFill="1" applyBorder="1" applyAlignment="1">
      <alignment horizontal="left" vertical="center" wrapText="1"/>
    </xf>
    <xf numFmtId="0" fontId="20" fillId="17" borderId="0" xfId="0" applyFont="1" applyFill="1" applyBorder="1" applyAlignment="1">
      <alignment wrapText="1"/>
    </xf>
    <xf numFmtId="0" fontId="34" fillId="5" borderId="62" xfId="0" applyFont="1" applyFill="1" applyBorder="1" applyAlignment="1">
      <alignment horizontal="center" wrapText="1"/>
    </xf>
    <xf numFmtId="0" fontId="34" fillId="5" borderId="61" xfId="0" applyFont="1" applyFill="1" applyBorder="1" applyAlignment="1">
      <alignment horizontal="center" wrapText="1"/>
    </xf>
    <xf numFmtId="0" fontId="34" fillId="5" borderId="62" xfId="0" applyFont="1" applyFill="1" applyBorder="1" applyAlignment="1">
      <alignment horizontal="center" vertical="center" wrapText="1"/>
    </xf>
    <xf numFmtId="0" fontId="34" fillId="5" borderId="61" xfId="0" applyFont="1" applyFill="1" applyBorder="1" applyAlignment="1">
      <alignment horizontal="center" vertical="center" wrapText="1"/>
    </xf>
    <xf numFmtId="0" fontId="37" fillId="22" borderId="60" xfId="0" applyFont="1" applyFill="1" applyBorder="1" applyAlignment="1">
      <alignment horizontal="left" vertical="center" wrapText="1"/>
    </xf>
    <xf numFmtId="0" fontId="38" fillId="19" borderId="64" xfId="0" applyFont="1" applyFill="1" applyBorder="1" applyAlignment="1">
      <alignment horizontal="left" vertical="center" wrapText="1"/>
    </xf>
    <xf numFmtId="0" fontId="38" fillId="19" borderId="54" xfId="0" applyFont="1" applyFill="1" applyBorder="1" applyAlignment="1">
      <alignment horizontal="center" vertical="center" wrapText="1"/>
    </xf>
    <xf numFmtId="0" fontId="38" fillId="19" borderId="55" xfId="0" applyFont="1" applyFill="1" applyBorder="1" applyAlignment="1">
      <alignment horizontal="center" vertical="center" wrapText="1"/>
    </xf>
    <xf numFmtId="0" fontId="38" fillId="19" borderId="47" xfId="0" applyFont="1" applyFill="1" applyBorder="1" applyAlignment="1">
      <alignment horizontal="left" vertical="center" wrapText="1"/>
    </xf>
    <xf numFmtId="0" fontId="38" fillId="19" borderId="33" xfId="0" applyFont="1" applyFill="1" applyBorder="1" applyAlignment="1">
      <alignment horizontal="center" vertical="center" wrapText="1"/>
    </xf>
    <xf numFmtId="10" fontId="38" fillId="19" borderId="58" xfId="0" applyNumberFormat="1" applyFont="1" applyFill="1" applyBorder="1" applyAlignment="1">
      <alignment horizontal="center" vertical="center" wrapText="1"/>
    </xf>
    <xf numFmtId="0" fontId="20" fillId="17" borderId="68" xfId="0" applyFont="1" applyFill="1" applyBorder="1" applyAlignment="1">
      <alignment wrapText="1"/>
    </xf>
    <xf numFmtId="0" fontId="34" fillId="4" borderId="76" xfId="0" applyFont="1" applyFill="1" applyBorder="1" applyAlignment="1">
      <alignment horizontal="center" wrapText="1"/>
    </xf>
    <xf numFmtId="0" fontId="34" fillId="4" borderId="77" xfId="0" applyFont="1" applyFill="1" applyBorder="1" applyAlignment="1">
      <alignment horizontal="center" wrapText="1"/>
    </xf>
    <xf numFmtId="0" fontId="34" fillId="18" borderId="77" xfId="0" applyFont="1" applyFill="1" applyBorder="1" applyAlignment="1">
      <alignment horizontal="center" wrapText="1"/>
    </xf>
    <xf numFmtId="0" fontId="34" fillId="18" borderId="78" xfId="0" applyFont="1" applyFill="1" applyBorder="1" applyAlignment="1">
      <alignment horizontal="center" wrapText="1"/>
    </xf>
    <xf numFmtId="0" fontId="42" fillId="8" borderId="70" xfId="0" applyFont="1" applyFill="1" applyBorder="1" applyAlignment="1">
      <alignment horizontal="center" vertical="center" wrapText="1"/>
    </xf>
    <xf numFmtId="0" fontId="42" fillId="8" borderId="71" xfId="0" applyFont="1" applyFill="1" applyBorder="1" applyAlignment="1">
      <alignment horizontal="center" vertical="center" wrapText="1"/>
    </xf>
    <xf numFmtId="0" fontId="42" fillId="8" borderId="75" xfId="0" applyFont="1" applyFill="1" applyBorder="1" applyAlignment="1">
      <alignment horizontal="center" vertical="center" wrapText="1"/>
    </xf>
    <xf numFmtId="0" fontId="42" fillId="8" borderId="69" xfId="0" applyFont="1" applyFill="1" applyBorder="1" applyAlignment="1">
      <alignment horizontal="center" vertical="center" wrapText="1"/>
    </xf>
    <xf numFmtId="0" fontId="42" fillId="8" borderId="50" xfId="0" applyFont="1" applyFill="1" applyBorder="1" applyAlignment="1">
      <alignment horizontal="center" vertical="center" wrapText="1"/>
    </xf>
    <xf numFmtId="0" fontId="42" fillId="8" borderId="56" xfId="0" applyFont="1" applyFill="1" applyBorder="1" applyAlignment="1">
      <alignment horizontal="center" vertical="center" wrapText="1"/>
    </xf>
    <xf numFmtId="0" fontId="42" fillId="8" borderId="74" xfId="0" applyFont="1" applyFill="1" applyBorder="1" applyAlignment="1">
      <alignment horizontal="center" vertical="center" wrapText="1"/>
    </xf>
    <xf numFmtId="0" fontId="42" fillId="8" borderId="73" xfId="0" applyFont="1" applyFill="1" applyBorder="1" applyAlignment="1">
      <alignment horizontal="center" vertical="center" wrapText="1"/>
    </xf>
    <xf numFmtId="0" fontId="42" fillId="8" borderId="72" xfId="0" applyFont="1" applyFill="1" applyBorder="1" applyAlignment="1">
      <alignment horizontal="center" vertical="center" wrapText="1"/>
    </xf>
    <xf numFmtId="0" fontId="22" fillId="22" borderId="70" xfId="0" applyFont="1" applyFill="1" applyBorder="1" applyAlignment="1">
      <alignment horizontal="center" vertical="center" wrapText="1"/>
    </xf>
    <xf numFmtId="0" fontId="22" fillId="22" borderId="71" xfId="0" applyFont="1" applyFill="1" applyBorder="1" applyAlignment="1">
      <alignment horizontal="center" vertical="center" wrapText="1"/>
    </xf>
    <xf numFmtId="0" fontId="22" fillId="22" borderId="75" xfId="0" applyFont="1" applyFill="1" applyBorder="1" applyAlignment="1">
      <alignment horizontal="center" vertical="center" wrapText="1"/>
    </xf>
    <xf numFmtId="0" fontId="22" fillId="22" borderId="69" xfId="0" applyFont="1" applyFill="1" applyBorder="1" applyAlignment="1">
      <alignment horizontal="center" vertical="center" wrapText="1"/>
    </xf>
    <xf numFmtId="0" fontId="22" fillId="22" borderId="50" xfId="0" applyFont="1" applyFill="1" applyBorder="1" applyAlignment="1">
      <alignment horizontal="center" vertical="center" wrapText="1"/>
    </xf>
    <xf numFmtId="0" fontId="22" fillId="22" borderId="56" xfId="0" applyFont="1" applyFill="1" applyBorder="1" applyAlignment="1">
      <alignment horizontal="center" vertical="center" wrapText="1"/>
    </xf>
    <xf numFmtId="0" fontId="22" fillId="22" borderId="74" xfId="0" applyFont="1" applyFill="1" applyBorder="1" applyAlignment="1">
      <alignment horizontal="center" vertical="center" wrapText="1"/>
    </xf>
    <xf numFmtId="0" fontId="22" fillId="22" borderId="73" xfId="0" applyFont="1" applyFill="1" applyBorder="1" applyAlignment="1">
      <alignment horizontal="center" vertical="center" wrapText="1"/>
    </xf>
    <xf numFmtId="0" fontId="22" fillId="22" borderId="72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wrapText="1"/>
    </xf>
    <xf numFmtId="0" fontId="34" fillId="4" borderId="80" xfId="0" applyFont="1" applyFill="1" applyBorder="1" applyAlignment="1">
      <alignment horizontal="center" vertical="center" wrapText="1"/>
    </xf>
    <xf numFmtId="0" fontId="34" fillId="4" borderId="77" xfId="0" applyFont="1" applyFill="1" applyBorder="1" applyAlignment="1">
      <alignment horizontal="center" vertical="center" wrapText="1"/>
    </xf>
    <xf numFmtId="0" fontId="34" fillId="18" borderId="77" xfId="0" applyFont="1" applyFill="1" applyBorder="1" applyAlignment="1">
      <alignment horizontal="center" vertical="center" wrapText="1"/>
    </xf>
    <xf numFmtId="0" fontId="34" fillId="18" borderId="78" xfId="0" applyFont="1" applyFill="1" applyBorder="1" applyAlignment="1">
      <alignment horizontal="center" vertical="center" wrapText="1"/>
    </xf>
    <xf numFmtId="0" fontId="18" fillId="12" borderId="67" xfId="0" applyFont="1" applyFill="1" applyBorder="1" applyAlignment="1">
      <alignment horizontal="center" vertical="center" wrapText="1" readingOrder="1"/>
    </xf>
    <xf numFmtId="0" fontId="8" fillId="25" borderId="6" xfId="0" applyFont="1" applyFill="1" applyBorder="1" applyAlignment="1">
      <alignment horizontal="justify" vertical="center" wrapText="1" readingOrder="1"/>
    </xf>
    <xf numFmtId="0" fontId="6" fillId="0" borderId="66" xfId="0" applyFont="1" applyBorder="1" applyAlignment="1">
      <alignment horizontal="justify" vertical="center" wrapText="1"/>
    </xf>
    <xf numFmtId="0" fontId="7" fillId="6" borderId="82" xfId="0" applyFont="1" applyFill="1" applyBorder="1" applyAlignment="1">
      <alignment horizontal="center" vertical="center" wrapText="1" readingOrder="1"/>
    </xf>
    <xf numFmtId="164" fontId="37" fillId="22" borderId="65" xfId="0" applyNumberFormat="1" applyFont="1" applyFill="1" applyBorder="1" applyAlignment="1">
      <alignment horizontal="center" vertical="center" wrapText="1"/>
    </xf>
    <xf numFmtId="0" fontId="34" fillId="4" borderId="83" xfId="0" applyFont="1" applyFill="1" applyBorder="1" applyAlignment="1">
      <alignment horizontal="left" wrapText="1" indent="1"/>
    </xf>
    <xf numFmtId="0" fontId="34" fillId="24" borderId="84" xfId="0" applyFont="1" applyFill="1" applyBorder="1" applyAlignment="1">
      <alignment horizontal="left" wrapText="1" indent="1"/>
    </xf>
    <xf numFmtId="0" fontId="34" fillId="24" borderId="85" xfId="0" applyFont="1" applyFill="1" applyBorder="1" applyAlignment="1">
      <alignment horizontal="left" wrapText="1" indent="1"/>
    </xf>
    <xf numFmtId="0" fontId="34" fillId="24" borderId="25" xfId="0" applyFont="1" applyFill="1" applyBorder="1" applyAlignment="1">
      <alignment horizontal="left" wrapText="1" indent="1"/>
    </xf>
    <xf numFmtId="0" fontId="21" fillId="11" borderId="27" xfId="0" applyFont="1" applyFill="1" applyBorder="1" applyAlignment="1">
      <alignment horizontal="left" wrapText="1" indent="1"/>
    </xf>
    <xf numFmtId="0" fontId="38" fillId="22" borderId="28" xfId="0" applyFont="1" applyFill="1" applyBorder="1" applyAlignment="1">
      <alignment horizontal="left" vertical="center" wrapText="1" indent="1"/>
    </xf>
    <xf numFmtId="0" fontId="38" fillId="22" borderId="45" xfId="0" applyFont="1" applyFill="1" applyBorder="1" applyAlignment="1">
      <alignment horizontal="left" vertical="center" wrapText="1" indent="1"/>
    </xf>
    <xf numFmtId="0" fontId="38" fillId="22" borderId="32" xfId="0" applyFont="1" applyFill="1" applyBorder="1" applyAlignment="1">
      <alignment horizontal="left" vertical="center" wrapText="1" indent="1"/>
    </xf>
    <xf numFmtId="0" fontId="41" fillId="8" borderId="30" xfId="0" applyFont="1" applyFill="1" applyBorder="1" applyAlignment="1">
      <alignment horizontal="left" vertical="center" wrapText="1" indent="1"/>
    </xf>
    <xf numFmtId="0" fontId="41" fillId="8" borderId="45" xfId="0" applyFont="1" applyFill="1" applyBorder="1" applyAlignment="1">
      <alignment horizontal="left" vertical="center" wrapText="1" indent="1"/>
    </xf>
    <xf numFmtId="0" fontId="41" fillId="8" borderId="32" xfId="0" applyFont="1" applyFill="1" applyBorder="1" applyAlignment="1">
      <alignment horizontal="left" vertical="center" wrapText="1" indent="1"/>
    </xf>
    <xf numFmtId="0" fontId="20" fillId="17" borderId="81" xfId="0" applyFont="1" applyFill="1" applyBorder="1" applyAlignment="1">
      <alignment wrapText="1"/>
    </xf>
    <xf numFmtId="0" fontId="45" fillId="26" borderId="86" xfId="0" applyFont="1" applyFill="1" applyBorder="1" applyAlignment="1">
      <alignment horizontal="center" wrapText="1"/>
    </xf>
    <xf numFmtId="0" fontId="45" fillId="26" borderId="61" xfId="0" applyFont="1" applyFill="1" applyBorder="1" applyAlignment="1">
      <alignment horizontal="center" wrapText="1"/>
    </xf>
    <xf numFmtId="0" fontId="37" fillId="22" borderId="16" xfId="0" applyFont="1" applyFill="1" applyBorder="1" applyAlignment="1">
      <alignment horizontal="left" wrapText="1" indent="1"/>
    </xf>
    <xf numFmtId="0" fontId="38" fillId="19" borderId="64" xfId="0" applyFont="1" applyFill="1" applyBorder="1" applyAlignment="1">
      <alignment horizontal="left" wrapText="1" indent="1"/>
    </xf>
    <xf numFmtId="0" fontId="38" fillId="19" borderId="47" xfId="0" applyFont="1" applyFill="1" applyBorder="1" applyAlignment="1">
      <alignment horizontal="left" indent="1"/>
    </xf>
    <xf numFmtId="0" fontId="37" fillId="25" borderId="28" xfId="0" applyFont="1" applyFill="1" applyBorder="1" applyAlignment="1">
      <alignment horizontal="left" vertical="center" wrapText="1" indent="1"/>
    </xf>
    <xf numFmtId="0" fontId="39" fillId="21" borderId="30" xfId="0" applyFont="1" applyFill="1" applyBorder="1" applyAlignment="1">
      <alignment horizontal="left" vertical="center" wrapText="1" indent="1"/>
    </xf>
    <xf numFmtId="0" fontId="37" fillId="25" borderId="30" xfId="0" applyFont="1" applyFill="1" applyBorder="1" applyAlignment="1">
      <alignment horizontal="left" vertical="center" wrapText="1" indent="1"/>
    </xf>
    <xf numFmtId="0" fontId="43" fillId="21" borderId="45" xfId="0" applyFont="1" applyFill="1" applyBorder="1" applyAlignment="1">
      <alignment horizontal="left" vertical="center" wrapText="1" indent="1"/>
    </xf>
    <xf numFmtId="0" fontId="43" fillId="21" borderId="31" xfId="0" applyFont="1" applyFill="1" applyBorder="1" applyAlignment="1">
      <alignment horizontal="left" vertical="center" wrapText="1" indent="1"/>
    </xf>
    <xf numFmtId="0" fontId="38" fillId="27" borderId="24" xfId="0" applyFont="1" applyFill="1" applyBorder="1" applyAlignment="1">
      <alignment horizontal="left" vertical="center" wrapText="1" indent="1"/>
    </xf>
    <xf numFmtId="0" fontId="34" fillId="24" borderId="84" xfId="0" applyFont="1" applyFill="1" applyBorder="1" applyAlignment="1">
      <alignment horizontal="left" indent="1"/>
    </xf>
    <xf numFmtId="0" fontId="39" fillId="22" borderId="28" xfId="0" applyFont="1" applyFill="1" applyBorder="1" applyAlignment="1">
      <alignment horizontal="left" vertical="center" wrapText="1" indent="1"/>
    </xf>
    <xf numFmtId="0" fontId="39" fillId="22" borderId="30" xfId="0" applyFont="1" applyFill="1" applyBorder="1" applyAlignment="1">
      <alignment horizontal="left" vertical="center" wrapText="1" indent="1"/>
    </xf>
    <xf numFmtId="0" fontId="43" fillId="22" borderId="45" xfId="0" applyFont="1" applyFill="1" applyBorder="1" applyAlignment="1">
      <alignment horizontal="left" vertical="center" wrapText="1" indent="1"/>
    </xf>
    <xf numFmtId="0" fontId="43" fillId="22" borderId="31" xfId="0" applyFont="1" applyFill="1" applyBorder="1" applyAlignment="1">
      <alignment horizontal="left" vertical="center" wrapText="1" indent="1"/>
    </xf>
    <xf numFmtId="0" fontId="43" fillId="22" borderId="32" xfId="0" applyFont="1" applyFill="1" applyBorder="1" applyAlignment="1">
      <alignment horizontal="left" vertical="center" wrapText="1" indent="1"/>
    </xf>
    <xf numFmtId="0" fontId="38" fillId="19" borderId="24" xfId="0" applyFont="1" applyFill="1" applyBorder="1" applyAlignment="1">
      <alignment horizontal="left" vertical="center" wrapText="1" indent="1"/>
    </xf>
    <xf numFmtId="0" fontId="6" fillId="5" borderId="90" xfId="0" applyFont="1" applyFill="1" applyBorder="1" applyAlignment="1">
      <alignment horizontal="center" vertical="center" wrapText="1" readingOrder="1"/>
    </xf>
    <xf numFmtId="0" fontId="7" fillId="5" borderId="91" xfId="0" applyFont="1" applyFill="1" applyBorder="1" applyAlignment="1">
      <alignment horizontal="center" vertical="center" wrapText="1" readingOrder="1"/>
    </xf>
    <xf numFmtId="0" fontId="7" fillId="6" borderId="92" xfId="0" applyFont="1" applyFill="1" applyBorder="1" applyAlignment="1">
      <alignment horizontal="center" vertical="center" wrapText="1" readingOrder="1"/>
    </xf>
    <xf numFmtId="0" fontId="7" fillId="5" borderId="93" xfId="0" applyFont="1" applyFill="1" applyBorder="1" applyAlignment="1">
      <alignment horizontal="center" vertical="center" wrapText="1" readingOrder="1"/>
    </xf>
    <xf numFmtId="0" fontId="7" fillId="5" borderId="92" xfId="0" applyFont="1" applyFill="1" applyBorder="1" applyAlignment="1">
      <alignment horizontal="center" vertical="center" wrapText="1" readingOrder="1"/>
    </xf>
    <xf numFmtId="0" fontId="7" fillId="6" borderId="93" xfId="0" applyFont="1" applyFill="1" applyBorder="1" applyAlignment="1">
      <alignment horizontal="center" vertical="center" wrapText="1" readingOrder="1"/>
    </xf>
    <xf numFmtId="3" fontId="8" fillId="25" borderId="94" xfId="0" applyNumberFormat="1" applyFont="1" applyFill="1" applyBorder="1" applyAlignment="1">
      <alignment horizontal="center" vertical="center" wrapText="1" readingOrder="1"/>
    </xf>
    <xf numFmtId="3" fontId="8" fillId="25" borderId="95" xfId="0" applyNumberFormat="1" applyFont="1" applyFill="1" applyBorder="1" applyAlignment="1">
      <alignment horizontal="center" vertical="center" wrapText="1" readingOrder="1"/>
    </xf>
    <xf numFmtId="3" fontId="8" fillId="25" borderId="81" xfId="0" applyNumberFormat="1" applyFont="1" applyFill="1" applyBorder="1" applyAlignment="1">
      <alignment horizontal="center" vertical="center" wrapText="1" readingOrder="1"/>
    </xf>
    <xf numFmtId="3" fontId="8" fillId="25" borderId="10" xfId="0" applyNumberFormat="1" applyFont="1" applyFill="1" applyBorder="1" applyAlignment="1">
      <alignment horizontal="center" vertical="center" wrapText="1" readingOrder="1"/>
    </xf>
    <xf numFmtId="3" fontId="8" fillId="25" borderId="96" xfId="0" applyNumberFormat="1" applyFont="1" applyFill="1" applyBorder="1" applyAlignment="1">
      <alignment horizontal="center" vertical="center" wrapText="1" readingOrder="1"/>
    </xf>
    <xf numFmtId="0" fontId="19" fillId="8" borderId="6" xfId="0" applyFont="1" applyFill="1" applyBorder="1" applyAlignment="1">
      <alignment horizontal="justify" vertical="center" wrapText="1" readingOrder="1"/>
    </xf>
    <xf numFmtId="3" fontId="8" fillId="16" borderId="97" xfId="0" applyNumberFormat="1" applyFont="1" applyFill="1" applyBorder="1" applyAlignment="1">
      <alignment horizontal="center" vertical="center" wrapText="1" readingOrder="1"/>
    </xf>
    <xf numFmtId="3" fontId="8" fillId="16" borderId="81" xfId="0" applyNumberFormat="1" applyFont="1" applyFill="1" applyBorder="1" applyAlignment="1">
      <alignment horizontal="center" vertical="center" wrapText="1" readingOrder="1"/>
    </xf>
    <xf numFmtId="3" fontId="8" fillId="16" borderId="94" xfId="0" applyNumberFormat="1" applyFont="1" applyFill="1" applyBorder="1" applyAlignment="1">
      <alignment horizontal="center" vertical="center" wrapText="1" readingOrder="1"/>
    </xf>
    <xf numFmtId="3" fontId="8" fillId="16" borderId="98" xfId="0" applyNumberFormat="1" applyFont="1" applyFill="1" applyBorder="1" applyAlignment="1">
      <alignment horizontal="center" vertical="center" wrapText="1" readingOrder="1"/>
    </xf>
    <xf numFmtId="3" fontId="19" fillId="15" borderId="94" xfId="0" applyNumberFormat="1" applyFont="1" applyFill="1" applyBorder="1" applyAlignment="1">
      <alignment horizontal="center" vertical="center" wrapText="1" readingOrder="1"/>
    </xf>
    <xf numFmtId="3" fontId="19" fillId="15" borderId="98" xfId="0" applyNumberFormat="1" applyFont="1" applyFill="1" applyBorder="1" applyAlignment="1">
      <alignment horizontal="center" vertical="center" wrapText="1" readingOrder="1"/>
    </xf>
    <xf numFmtId="3" fontId="19" fillId="15" borderId="81" xfId="0" applyNumberFormat="1" applyFont="1" applyFill="1" applyBorder="1" applyAlignment="1">
      <alignment horizontal="center" vertical="center" wrapText="1" readingOrder="1"/>
    </xf>
    <xf numFmtId="3" fontId="19" fillId="8" borderId="94" xfId="0" applyNumberFormat="1" applyFont="1" applyFill="1" applyBorder="1" applyAlignment="1">
      <alignment horizontal="center" vertical="center" wrapText="1" readingOrder="1"/>
    </xf>
    <xf numFmtId="3" fontId="19" fillId="8" borderId="95" xfId="0" applyNumberFormat="1" applyFont="1" applyFill="1" applyBorder="1" applyAlignment="1">
      <alignment horizontal="center" vertical="center" wrapText="1" readingOrder="1"/>
    </xf>
    <xf numFmtId="3" fontId="19" fillId="8" borderId="81" xfId="0" applyNumberFormat="1" applyFont="1" applyFill="1" applyBorder="1" applyAlignment="1">
      <alignment horizontal="center" vertical="center" wrapText="1" readingOrder="1"/>
    </xf>
    <xf numFmtId="3" fontId="19" fillId="8" borderId="10" xfId="0" applyNumberFormat="1" applyFont="1" applyFill="1" applyBorder="1" applyAlignment="1">
      <alignment horizontal="center" vertical="center" wrapText="1" readingOrder="1"/>
    </xf>
    <xf numFmtId="0" fontId="6" fillId="5" borderId="99" xfId="0" applyFont="1" applyFill="1" applyBorder="1" applyAlignment="1">
      <alignment horizontal="center" vertical="center" wrapText="1" readingOrder="1"/>
    </xf>
    <xf numFmtId="0" fontId="7" fillId="5" borderId="100" xfId="0" applyFont="1" applyFill="1" applyBorder="1" applyAlignment="1">
      <alignment horizontal="center" vertical="center" wrapText="1" readingOrder="1"/>
    </xf>
    <xf numFmtId="0" fontId="7" fillId="6" borderId="101" xfId="0" applyFont="1" applyFill="1" applyBorder="1" applyAlignment="1">
      <alignment horizontal="center" vertical="center" wrapText="1" readingOrder="1"/>
    </xf>
    <xf numFmtId="0" fontId="7" fillId="5" borderId="101" xfId="0" applyFont="1" applyFill="1" applyBorder="1" applyAlignment="1">
      <alignment horizontal="center" vertical="center" wrapText="1" readingOrder="1"/>
    </xf>
    <xf numFmtId="0" fontId="7" fillId="5" borderId="102" xfId="0" applyFont="1" applyFill="1" applyBorder="1" applyAlignment="1">
      <alignment horizontal="center" vertical="center" wrapText="1" readingOrder="1"/>
    </xf>
    <xf numFmtId="0" fontId="7" fillId="6" borderId="100" xfId="0" applyFont="1" applyFill="1" applyBorder="1" applyAlignment="1">
      <alignment horizontal="center" vertical="center" wrapText="1" readingOrder="1"/>
    </xf>
    <xf numFmtId="0" fontId="7" fillId="6" borderId="102" xfId="0" applyFont="1" applyFill="1" applyBorder="1" applyAlignment="1">
      <alignment horizontal="center" vertical="center" wrapText="1" readingOrder="1"/>
    </xf>
    <xf numFmtId="165" fontId="9" fillId="7" borderId="103" xfId="0" applyNumberFormat="1" applyFont="1" applyFill="1" applyBorder="1" applyAlignment="1">
      <alignment horizontal="center" vertical="center" wrapText="1" readingOrder="1"/>
    </xf>
    <xf numFmtId="165" fontId="9" fillId="7" borderId="104" xfId="0" applyNumberFormat="1" applyFont="1" applyFill="1" applyBorder="1" applyAlignment="1">
      <alignment horizontal="center" vertical="center" wrapText="1" readingOrder="1"/>
    </xf>
    <xf numFmtId="165" fontId="9" fillId="7" borderId="105" xfId="0" applyNumberFormat="1" applyFont="1" applyFill="1" applyBorder="1" applyAlignment="1">
      <alignment horizontal="center" vertical="center" wrapText="1" readingOrder="1"/>
    </xf>
    <xf numFmtId="0" fontId="8" fillId="8" borderId="47" xfId="0" applyFont="1" applyFill="1" applyBorder="1" applyAlignment="1">
      <alignment horizontal="justify" vertical="center" wrapText="1" readingOrder="1"/>
    </xf>
    <xf numFmtId="165" fontId="8" fillId="8" borderId="95" xfId="0" applyNumberFormat="1" applyFont="1" applyFill="1" applyBorder="1" applyAlignment="1">
      <alignment horizontal="center" vertical="center" wrapText="1" readingOrder="1"/>
    </xf>
    <xf numFmtId="165" fontId="8" fillId="8" borderId="81" xfId="0" applyNumberFormat="1" applyFont="1" applyFill="1" applyBorder="1" applyAlignment="1">
      <alignment horizontal="center" vertical="center" wrapText="1" readingOrder="1"/>
    </xf>
    <xf numFmtId="165" fontId="8" fillId="8" borderId="106" xfId="0" applyNumberFormat="1" applyFont="1" applyFill="1" applyBorder="1" applyAlignment="1">
      <alignment horizontal="center" vertical="center" wrapText="1" readingOrder="1"/>
    </xf>
    <xf numFmtId="165" fontId="8" fillId="8" borderId="107" xfId="0" applyNumberFormat="1" applyFont="1" applyFill="1" applyBorder="1" applyAlignment="1">
      <alignment horizontal="center" vertical="center" wrapText="1" readingOrder="1"/>
    </xf>
    <xf numFmtId="165" fontId="8" fillId="8" borderId="94" xfId="0" applyNumberFormat="1" applyFont="1" applyFill="1" applyBorder="1" applyAlignment="1">
      <alignment horizontal="center" vertical="center" wrapText="1" readingOrder="1"/>
    </xf>
    <xf numFmtId="166" fontId="9" fillId="9" borderId="94" xfId="0" applyNumberFormat="1" applyFont="1" applyFill="1" applyBorder="1" applyAlignment="1">
      <alignment horizontal="center" vertical="center" wrapText="1" readingOrder="1"/>
    </xf>
    <xf numFmtId="166" fontId="9" fillId="9" borderId="95" xfId="0" applyNumberFormat="1" applyFont="1" applyFill="1" applyBorder="1" applyAlignment="1">
      <alignment horizontal="center" vertical="center" wrapText="1" readingOrder="1"/>
    </xf>
    <xf numFmtId="166" fontId="9" fillId="9" borderId="81" xfId="0" applyNumberFormat="1" applyFont="1" applyFill="1" applyBorder="1" applyAlignment="1">
      <alignment horizontal="center" vertical="center" wrapText="1" readingOrder="1"/>
    </xf>
    <xf numFmtId="166" fontId="8" fillId="10" borderId="94" xfId="0" applyNumberFormat="1" applyFont="1" applyFill="1" applyBorder="1" applyAlignment="1">
      <alignment horizontal="center" vertical="center" wrapText="1" readingOrder="1"/>
    </xf>
    <xf numFmtId="166" fontId="8" fillId="10" borderId="95" xfId="0" applyNumberFormat="1" applyFont="1" applyFill="1" applyBorder="1" applyAlignment="1">
      <alignment horizontal="center" vertical="center" wrapText="1" readingOrder="1"/>
    </xf>
    <xf numFmtId="166" fontId="8" fillId="10" borderId="81" xfId="0" applyNumberFormat="1" applyFont="1" applyFill="1" applyBorder="1" applyAlignment="1">
      <alignment horizontal="center" vertical="center" wrapText="1" readingOrder="1"/>
    </xf>
    <xf numFmtId="165" fontId="9" fillId="9" borderId="10" xfId="0" applyNumberFormat="1" applyFont="1" applyFill="1" applyBorder="1" applyAlignment="1">
      <alignment horizontal="center" vertical="center" wrapText="1" readingOrder="1"/>
    </xf>
    <xf numFmtId="165" fontId="9" fillId="9" borderId="95" xfId="0" applyNumberFormat="1" applyFont="1" applyFill="1" applyBorder="1" applyAlignment="1">
      <alignment horizontal="center" vertical="center" wrapText="1" readingOrder="1"/>
    </xf>
    <xf numFmtId="165" fontId="9" fillId="9" borderId="81" xfId="0" applyNumberFormat="1" applyFont="1" applyFill="1" applyBorder="1" applyAlignment="1">
      <alignment horizontal="center" vertical="center" wrapText="1" readingOrder="1"/>
    </xf>
    <xf numFmtId="165" fontId="8" fillId="10" borderId="10" xfId="0" applyNumberFormat="1" applyFont="1" applyFill="1" applyBorder="1" applyAlignment="1">
      <alignment horizontal="center" vertical="center" wrapText="1" readingOrder="1"/>
    </xf>
    <xf numFmtId="165" fontId="8" fillId="10" borderId="96" xfId="0" applyNumberFormat="1" applyFont="1" applyFill="1" applyBorder="1" applyAlignment="1">
      <alignment horizontal="center" vertical="center" wrapText="1" readingOrder="1"/>
    </xf>
    <xf numFmtId="165" fontId="8" fillId="10" borderId="95" xfId="0" applyNumberFormat="1" applyFont="1" applyFill="1" applyBorder="1" applyAlignment="1">
      <alignment horizontal="center" vertical="center" wrapText="1" readingOrder="1"/>
    </xf>
    <xf numFmtId="165" fontId="8" fillId="10" borderId="81" xfId="0" applyNumberFormat="1" applyFont="1" applyFill="1" applyBorder="1" applyAlignment="1">
      <alignment horizontal="center" vertical="center" wrapText="1" readingOrder="1"/>
    </xf>
    <xf numFmtId="165" fontId="8" fillId="10" borderId="108" xfId="0" applyNumberFormat="1" applyFont="1" applyFill="1" applyBorder="1" applyAlignment="1">
      <alignment horizontal="center" vertical="center" wrapText="1" readingOrder="1"/>
    </xf>
    <xf numFmtId="165" fontId="9" fillId="7" borderId="94" xfId="0" applyNumberFormat="1" applyFont="1" applyFill="1" applyBorder="1" applyAlignment="1">
      <alignment horizontal="center" vertical="center" wrapText="1" readingOrder="1"/>
    </xf>
    <xf numFmtId="165" fontId="9" fillId="9" borderId="94" xfId="0" applyNumberFormat="1" applyFont="1" applyFill="1" applyBorder="1" applyAlignment="1">
      <alignment horizontal="center" vertical="center" wrapText="1" readingOrder="1"/>
    </xf>
    <xf numFmtId="165" fontId="8" fillId="10" borderId="94" xfId="0" applyNumberFormat="1" applyFont="1" applyFill="1" applyBorder="1" applyAlignment="1">
      <alignment horizontal="center" vertical="center" wrapText="1" readingOrder="1"/>
    </xf>
    <xf numFmtId="165" fontId="9" fillId="7" borderId="95" xfId="0" applyNumberFormat="1" applyFont="1" applyFill="1" applyBorder="1" applyAlignment="1">
      <alignment horizontal="center" vertical="center" wrapText="1" readingOrder="1"/>
    </xf>
    <xf numFmtId="165" fontId="9" fillId="7" borderId="81" xfId="0" applyNumberFormat="1" applyFont="1" applyFill="1" applyBorder="1" applyAlignment="1">
      <alignment horizontal="center" vertical="center" wrapText="1" readingOrder="1"/>
    </xf>
    <xf numFmtId="0" fontId="40" fillId="0" borderId="0" xfId="0" applyFont="1"/>
    <xf numFmtId="165" fontId="9" fillId="7" borderId="10" xfId="0" applyNumberFormat="1" applyFont="1" applyFill="1" applyBorder="1" applyAlignment="1">
      <alignment horizontal="center" vertical="center" wrapText="1" readingOrder="1"/>
    </xf>
    <xf numFmtId="165" fontId="9" fillId="7" borderId="96" xfId="0" applyNumberFormat="1" applyFont="1" applyFill="1" applyBorder="1" applyAlignment="1">
      <alignment horizontal="center" vertical="center" wrapText="1" readingOrder="1"/>
    </xf>
    <xf numFmtId="165" fontId="9" fillId="7" borderId="108" xfId="0" applyNumberFormat="1" applyFont="1" applyFill="1" applyBorder="1" applyAlignment="1">
      <alignment horizontal="center" vertical="center" wrapText="1" readingOrder="1"/>
    </xf>
    <xf numFmtId="165" fontId="9" fillId="9" borderId="96" xfId="0" applyNumberFormat="1" applyFont="1" applyFill="1" applyBorder="1" applyAlignment="1">
      <alignment horizontal="center" vertical="center" wrapText="1" readingOrder="1"/>
    </xf>
    <xf numFmtId="165" fontId="9" fillId="9" borderId="108" xfId="0" applyNumberFormat="1" applyFont="1" applyFill="1" applyBorder="1" applyAlignment="1">
      <alignment horizontal="center" vertical="center" wrapText="1" readingOrder="1"/>
    </xf>
    <xf numFmtId="0" fontId="7" fillId="6" borderId="110" xfId="0" applyFont="1" applyFill="1" applyBorder="1" applyAlignment="1">
      <alignment horizontal="center" vertical="center" wrapText="1" readingOrder="1"/>
    </xf>
    <xf numFmtId="0" fontId="9" fillId="7" borderId="111" xfId="0" applyFont="1" applyFill="1" applyBorder="1" applyAlignment="1">
      <alignment horizontal="justify" vertical="center" wrapText="1" readingOrder="1"/>
    </xf>
    <xf numFmtId="166" fontId="9" fillId="7" borderId="112" xfId="0" applyNumberFormat="1" applyFont="1" applyFill="1" applyBorder="1" applyAlignment="1">
      <alignment horizontal="center" vertical="center" wrapText="1" readingOrder="1"/>
    </xf>
    <xf numFmtId="166" fontId="9" fillId="7" borderId="113" xfId="0" applyNumberFormat="1" applyFont="1" applyFill="1" applyBorder="1" applyAlignment="1">
      <alignment horizontal="center" vertical="center" wrapText="1" readingOrder="1"/>
    </xf>
    <xf numFmtId="166" fontId="9" fillId="7" borderId="114" xfId="0" applyNumberFormat="1" applyFont="1" applyFill="1" applyBorder="1" applyAlignment="1">
      <alignment horizontal="center" vertical="center" wrapText="1" readingOrder="1"/>
    </xf>
    <xf numFmtId="0" fontId="9" fillId="7" borderId="115" xfId="0" applyFont="1" applyFill="1" applyBorder="1" applyAlignment="1">
      <alignment horizontal="justify" vertical="center" wrapText="1" readingOrder="1"/>
    </xf>
    <xf numFmtId="166" fontId="9" fillId="7" borderId="116" xfId="0" applyNumberFormat="1" applyFont="1" applyFill="1" applyBorder="1" applyAlignment="1">
      <alignment horizontal="center" vertical="center" wrapText="1" readingOrder="1"/>
    </xf>
    <xf numFmtId="166" fontId="9" fillId="7" borderId="117" xfId="0" applyNumberFormat="1" applyFont="1" applyFill="1" applyBorder="1" applyAlignment="1">
      <alignment horizontal="center" vertical="center" wrapText="1" readingOrder="1"/>
    </xf>
    <xf numFmtId="166" fontId="9" fillId="7" borderId="118" xfId="0" applyNumberFormat="1" applyFont="1" applyFill="1" applyBorder="1" applyAlignment="1">
      <alignment horizontal="center" vertical="center" wrapText="1" readingOrder="1"/>
    </xf>
    <xf numFmtId="0" fontId="9" fillId="9" borderId="115" xfId="0" applyFont="1" applyFill="1" applyBorder="1" applyAlignment="1">
      <alignment horizontal="justify" vertical="center" wrapText="1" readingOrder="1"/>
    </xf>
    <xf numFmtId="166" fontId="9" fillId="9" borderId="116" xfId="0" applyNumberFormat="1" applyFont="1" applyFill="1" applyBorder="1" applyAlignment="1">
      <alignment horizontal="center" vertical="center" wrapText="1" readingOrder="1"/>
    </xf>
    <xf numFmtId="166" fontId="9" fillId="9" borderId="117" xfId="0" applyNumberFormat="1" applyFont="1" applyFill="1" applyBorder="1" applyAlignment="1">
      <alignment horizontal="center" vertical="center" wrapText="1" readingOrder="1"/>
    </xf>
    <xf numFmtId="166" fontId="9" fillId="9" borderId="118" xfId="0" applyNumberFormat="1" applyFont="1" applyFill="1" applyBorder="1" applyAlignment="1">
      <alignment horizontal="center" vertical="center" wrapText="1" readingOrder="1"/>
    </xf>
    <xf numFmtId="0" fontId="6" fillId="0" borderId="119" xfId="0" applyFont="1" applyBorder="1" applyAlignment="1">
      <alignment horizontal="justify" vertical="center" wrapText="1"/>
    </xf>
    <xf numFmtId="0" fontId="9" fillId="7" borderId="120" xfId="0" applyFont="1" applyFill="1" applyBorder="1" applyAlignment="1">
      <alignment horizontal="justify" vertical="center" wrapText="1" readingOrder="1"/>
    </xf>
    <xf numFmtId="166" fontId="9" fillId="7" borderId="121" xfId="0" applyNumberFormat="1" applyFont="1" applyFill="1" applyBorder="1" applyAlignment="1">
      <alignment horizontal="center" vertical="center" wrapText="1" readingOrder="1"/>
    </xf>
    <xf numFmtId="166" fontId="9" fillId="7" borderId="122" xfId="0" applyNumberFormat="1" applyFont="1" applyFill="1" applyBorder="1" applyAlignment="1">
      <alignment horizontal="center" vertical="center" wrapText="1" readingOrder="1"/>
    </xf>
    <xf numFmtId="0" fontId="9" fillId="7" borderId="123" xfId="0" applyFont="1" applyFill="1" applyBorder="1" applyAlignment="1">
      <alignment horizontal="justify" vertical="center" wrapText="1" readingOrder="1"/>
    </xf>
    <xf numFmtId="166" fontId="9" fillId="7" borderId="124" xfId="0" applyNumberFormat="1" applyFont="1" applyFill="1" applyBorder="1" applyAlignment="1">
      <alignment horizontal="center" vertical="center" wrapText="1" readingOrder="1"/>
    </xf>
    <xf numFmtId="166" fontId="9" fillId="7" borderId="125" xfId="0" applyNumberFormat="1" applyFont="1" applyFill="1" applyBorder="1" applyAlignment="1">
      <alignment horizontal="center" vertical="center" wrapText="1" readingOrder="1"/>
    </xf>
    <xf numFmtId="166" fontId="9" fillId="7" borderId="126" xfId="0" applyNumberFormat="1" applyFont="1" applyFill="1" applyBorder="1" applyAlignment="1">
      <alignment horizontal="center" vertical="center" wrapText="1" readingOrder="1"/>
    </xf>
    <xf numFmtId="0" fontId="9" fillId="9" borderId="127" xfId="0" applyFont="1" applyFill="1" applyBorder="1" applyAlignment="1">
      <alignment horizontal="justify" vertical="center" wrapText="1" readingOrder="1"/>
    </xf>
    <xf numFmtId="166" fontId="9" fillId="9" borderId="128" xfId="0" applyNumberFormat="1" applyFont="1" applyFill="1" applyBorder="1" applyAlignment="1">
      <alignment horizontal="center" vertical="center" wrapText="1" readingOrder="1"/>
    </xf>
    <xf numFmtId="166" fontId="9" fillId="9" borderId="129" xfId="0" applyNumberFormat="1" applyFont="1" applyFill="1" applyBorder="1" applyAlignment="1">
      <alignment horizontal="center" vertical="center" wrapText="1" readingOrder="1"/>
    </xf>
    <xf numFmtId="166" fontId="9" fillId="9" borderId="130" xfId="0" applyNumberFormat="1" applyFont="1" applyFill="1" applyBorder="1" applyAlignment="1">
      <alignment horizontal="center" vertical="center" wrapText="1" readingOrder="1"/>
    </xf>
    <xf numFmtId="0" fontId="0" fillId="0" borderId="130" xfId="0" applyBorder="1" applyAlignment="1"/>
    <xf numFmtId="0" fontId="7" fillId="6" borderId="131" xfId="0" applyFont="1" applyFill="1" applyBorder="1" applyAlignment="1">
      <alignment horizontal="center" vertical="center" wrapText="1" readingOrder="1"/>
    </xf>
    <xf numFmtId="0" fontId="7" fillId="5" borderId="119" xfId="0" applyFont="1" applyFill="1" applyBorder="1" applyAlignment="1">
      <alignment horizontal="center" vertical="center" wrapText="1" readingOrder="1"/>
    </xf>
    <xf numFmtId="0" fontId="18" fillId="12" borderId="119" xfId="0" applyFont="1" applyFill="1" applyBorder="1" applyAlignment="1">
      <alignment horizontal="center" vertical="center" wrapText="1" readingOrder="1"/>
    </xf>
    <xf numFmtId="0" fontId="8" fillId="8" borderId="135" xfId="0" applyFont="1" applyFill="1" applyBorder="1" applyAlignment="1">
      <alignment horizontal="left" vertical="center" wrapText="1" indent="2" readingOrder="1"/>
    </xf>
    <xf numFmtId="0" fontId="8" fillId="8" borderId="136" xfId="0" applyFont="1" applyFill="1" applyBorder="1" applyAlignment="1">
      <alignment horizontal="center" vertical="center" wrapText="1" readingOrder="1"/>
    </xf>
    <xf numFmtId="0" fontId="8" fillId="8" borderId="14" xfId="0" applyFont="1" applyFill="1" applyBorder="1" applyAlignment="1">
      <alignment horizontal="center" vertical="center" wrapText="1" readingOrder="1"/>
    </xf>
    <xf numFmtId="0" fontId="8" fillId="15" borderId="137" xfId="0" applyFont="1" applyFill="1" applyBorder="1" applyAlignment="1">
      <alignment horizontal="left" vertical="center" wrapText="1" indent="2" readingOrder="1"/>
    </xf>
    <xf numFmtId="0" fontId="8" fillId="15" borderId="14" xfId="0" applyFont="1" applyFill="1" applyBorder="1" applyAlignment="1">
      <alignment horizontal="center" vertical="center" wrapText="1" readingOrder="1"/>
    </xf>
    <xf numFmtId="0" fontId="8" fillId="15" borderId="138" xfId="0" applyFont="1" applyFill="1" applyBorder="1" applyAlignment="1">
      <alignment horizontal="center" vertical="center" wrapText="1" readingOrder="1"/>
    </xf>
    <xf numFmtId="164" fontId="8" fillId="15" borderId="14" xfId="0" applyNumberFormat="1" applyFont="1" applyFill="1" applyBorder="1" applyAlignment="1">
      <alignment horizontal="center" vertical="center" wrapText="1" readingOrder="1"/>
    </xf>
    <xf numFmtId="164" fontId="8" fillId="15" borderId="138" xfId="0" applyNumberFormat="1" applyFont="1" applyFill="1" applyBorder="1" applyAlignment="1">
      <alignment horizontal="center" vertical="center" wrapText="1" readingOrder="1"/>
    </xf>
    <xf numFmtId="0" fontId="8" fillId="16" borderId="137" xfId="0" applyFont="1" applyFill="1" applyBorder="1" applyAlignment="1">
      <alignment horizontal="left" vertical="center" wrapText="1" indent="2" readingOrder="1"/>
    </xf>
    <xf numFmtId="0" fontId="8" fillId="16" borderId="14" xfId="0" applyFont="1" applyFill="1" applyBorder="1" applyAlignment="1">
      <alignment horizontal="center" vertical="center" wrapText="1" readingOrder="1"/>
    </xf>
    <xf numFmtId="0" fontId="8" fillId="16" borderId="138" xfId="0" applyFont="1" applyFill="1" applyBorder="1" applyAlignment="1">
      <alignment horizontal="center" vertical="center" wrapText="1" readingOrder="1"/>
    </xf>
    <xf numFmtId="164" fontId="8" fillId="16" borderId="14" xfId="0" applyNumberFormat="1" applyFont="1" applyFill="1" applyBorder="1" applyAlignment="1">
      <alignment horizontal="center" vertical="center" wrapText="1" readingOrder="1"/>
    </xf>
    <xf numFmtId="164" fontId="8" fillId="16" borderId="138" xfId="0" applyNumberFormat="1" applyFont="1" applyFill="1" applyBorder="1" applyAlignment="1">
      <alignment horizontal="center" vertical="center" wrapText="1" readingOrder="1"/>
    </xf>
    <xf numFmtId="0" fontId="8" fillId="15" borderId="6" xfId="0" applyFont="1" applyFill="1" applyBorder="1" applyAlignment="1">
      <alignment horizontal="left" vertical="center" wrapText="1" indent="2" readingOrder="1"/>
    </xf>
    <xf numFmtId="0" fontId="8" fillId="15" borderId="10" xfId="0" applyFont="1" applyFill="1" applyBorder="1" applyAlignment="1">
      <alignment horizontal="center" vertical="center" wrapText="1" readingOrder="1"/>
    </xf>
    <xf numFmtId="164" fontId="8" fillId="15" borderId="10" xfId="0" applyNumberFormat="1" applyFont="1" applyFill="1" applyBorder="1" applyAlignment="1">
      <alignment horizontal="center" vertical="center" wrapText="1" readingOrder="1"/>
    </xf>
    <xf numFmtId="0" fontId="8" fillId="16" borderId="6" xfId="0" applyFont="1" applyFill="1" applyBorder="1" applyAlignment="1">
      <alignment horizontal="left" vertical="center" wrapText="1" indent="2" readingOrder="1"/>
    </xf>
    <xf numFmtId="0" fontId="8" fillId="16" borderId="10" xfId="0" applyFont="1" applyFill="1" applyBorder="1" applyAlignment="1">
      <alignment horizontal="center" vertical="center" wrapText="1" readingOrder="1"/>
    </xf>
    <xf numFmtId="164" fontId="8" fillId="16" borderId="10" xfId="0" applyNumberFormat="1" applyFont="1" applyFill="1" applyBorder="1" applyAlignment="1">
      <alignment horizontal="center" vertical="center" wrapText="1" readingOrder="1"/>
    </xf>
    <xf numFmtId="0" fontId="6" fillId="0" borderId="67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center" vertical="center"/>
    </xf>
    <xf numFmtId="165" fontId="8" fillId="8" borderId="141" xfId="0" applyNumberFormat="1" applyFont="1" applyFill="1" applyBorder="1" applyAlignment="1">
      <alignment horizontal="center" vertical="center" wrapText="1" readingOrder="1"/>
    </xf>
    <xf numFmtId="0" fontId="6" fillId="5" borderId="142" xfId="0" applyFont="1" applyFill="1" applyBorder="1" applyAlignment="1">
      <alignment horizontal="center" vertical="center" wrapText="1" readingOrder="1"/>
    </xf>
    <xf numFmtId="0" fontId="6" fillId="5" borderId="101" xfId="0" applyFont="1" applyFill="1" applyBorder="1" applyAlignment="1">
      <alignment horizontal="center" vertical="center" wrapText="1" readingOrder="1"/>
    </xf>
    <xf numFmtId="0" fontId="0" fillId="0" borderId="143" xfId="0" applyBorder="1"/>
    <xf numFmtId="165" fontId="9" fillId="7" borderId="109" xfId="0" applyNumberFormat="1" applyFont="1" applyFill="1" applyBorder="1" applyAlignment="1">
      <alignment horizontal="center" vertical="center" wrapText="1" readingOrder="1"/>
    </xf>
    <xf numFmtId="165" fontId="8" fillId="8" borderId="98" xfId="0" applyNumberFormat="1" applyFont="1" applyFill="1" applyBorder="1" applyAlignment="1">
      <alignment horizontal="center" vertical="center" wrapText="1" readingOrder="1"/>
    </xf>
    <xf numFmtId="165" fontId="8" fillId="8" borderId="144" xfId="0" applyNumberFormat="1" applyFont="1" applyFill="1" applyBorder="1" applyAlignment="1">
      <alignment horizontal="center" vertical="center" wrapText="1" readingOrder="1"/>
    </xf>
    <xf numFmtId="0" fontId="0" fillId="0" borderId="126" xfId="0" applyBorder="1"/>
    <xf numFmtId="0" fontId="7" fillId="5" borderId="99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/>
    <xf numFmtId="0" fontId="0" fillId="0" borderId="145" xfId="0" applyBorder="1"/>
    <xf numFmtId="165" fontId="8" fillId="8" borderId="146" xfId="0" applyNumberFormat="1" applyFont="1" applyFill="1" applyBorder="1" applyAlignment="1">
      <alignment horizontal="center" vertical="center" wrapText="1" readingOrder="1"/>
    </xf>
    <xf numFmtId="0" fontId="0" fillId="0" borderId="9" xfId="0" applyBorder="1" applyAlignment="1"/>
    <xf numFmtId="0" fontId="15" fillId="7" borderId="10" xfId="0" applyFont="1" applyFill="1" applyBorder="1" applyAlignment="1">
      <alignment horizontal="justify" vertical="center" wrapText="1" readingOrder="1"/>
    </xf>
    <xf numFmtId="0" fontId="0" fillId="0" borderId="147" xfId="0" applyBorder="1"/>
    <xf numFmtId="10" fontId="37" fillId="22" borderId="63" xfId="0" applyNumberFormat="1" applyFont="1" applyFill="1" applyBorder="1" applyAlignment="1">
      <alignment horizontal="center" vertical="center" wrapText="1"/>
    </xf>
    <xf numFmtId="10" fontId="37" fillId="22" borderId="20" xfId="0" applyNumberFormat="1" applyFont="1" applyFill="1" applyBorder="1" applyAlignment="1">
      <alignment horizontal="center" vertical="center" wrapText="1"/>
    </xf>
    <xf numFmtId="10" fontId="38" fillId="19" borderId="54" xfId="1" applyNumberFormat="1" applyFont="1" applyFill="1" applyBorder="1" applyAlignment="1">
      <alignment horizontal="center" vertical="center" wrapText="1"/>
    </xf>
    <xf numFmtId="10" fontId="38" fillId="19" borderId="55" xfId="1" applyNumberFormat="1" applyFont="1" applyFill="1" applyBorder="1" applyAlignment="1">
      <alignment horizontal="center" vertical="center" wrapText="1"/>
    </xf>
    <xf numFmtId="0" fontId="38" fillId="25" borderId="47" xfId="0" applyFont="1" applyFill="1" applyBorder="1" applyAlignment="1">
      <alignment horizontal="left" vertical="center" wrapText="1"/>
    </xf>
    <xf numFmtId="166" fontId="38" fillId="25" borderId="48" xfId="0" applyNumberFormat="1" applyFont="1" applyFill="1" applyBorder="1" applyAlignment="1">
      <alignment horizontal="center" vertical="center" wrapText="1"/>
    </xf>
    <xf numFmtId="166" fontId="38" fillId="25" borderId="52" xfId="0" applyNumberFormat="1" applyFont="1" applyFill="1" applyBorder="1" applyAlignment="1">
      <alignment horizontal="center" vertical="center" wrapText="1"/>
    </xf>
    <xf numFmtId="3" fontId="22" fillId="22" borderId="70" xfId="0" applyNumberFormat="1" applyFont="1" applyFill="1" applyBorder="1" applyAlignment="1">
      <alignment horizontal="center" vertical="center" wrapText="1"/>
    </xf>
    <xf numFmtId="3" fontId="22" fillId="22" borderId="71" xfId="0" applyNumberFormat="1" applyFont="1" applyFill="1" applyBorder="1" applyAlignment="1">
      <alignment horizontal="center" vertical="center" wrapText="1"/>
    </xf>
    <xf numFmtId="3" fontId="22" fillId="22" borderId="75" xfId="0" applyNumberFormat="1" applyFont="1" applyFill="1" applyBorder="1" applyAlignment="1">
      <alignment horizontal="center" vertical="center" wrapText="1"/>
    </xf>
    <xf numFmtId="3" fontId="22" fillId="22" borderId="69" xfId="0" applyNumberFormat="1" applyFont="1" applyFill="1" applyBorder="1" applyAlignment="1">
      <alignment horizontal="center" vertical="center" wrapText="1"/>
    </xf>
    <xf numFmtId="3" fontId="22" fillId="22" borderId="50" xfId="0" applyNumberFormat="1" applyFont="1" applyFill="1" applyBorder="1" applyAlignment="1">
      <alignment horizontal="center" vertical="center" wrapText="1"/>
    </xf>
    <xf numFmtId="3" fontId="22" fillId="22" borderId="56" xfId="0" applyNumberFormat="1" applyFont="1" applyFill="1" applyBorder="1" applyAlignment="1">
      <alignment horizontal="center" vertical="center" wrapText="1"/>
    </xf>
    <xf numFmtId="3" fontId="22" fillId="22" borderId="74" xfId="0" applyNumberFormat="1" applyFont="1" applyFill="1" applyBorder="1" applyAlignment="1">
      <alignment horizontal="center" vertical="center" wrapText="1"/>
    </xf>
    <xf numFmtId="3" fontId="22" fillId="22" borderId="73" xfId="0" applyNumberFormat="1" applyFont="1" applyFill="1" applyBorder="1" applyAlignment="1">
      <alignment horizontal="center" vertical="center" wrapText="1"/>
    </xf>
    <xf numFmtId="3" fontId="22" fillId="22" borderId="72" xfId="0" applyNumberFormat="1" applyFont="1" applyFill="1" applyBorder="1" applyAlignment="1">
      <alignment horizontal="center" vertical="center" wrapText="1"/>
    </xf>
    <xf numFmtId="3" fontId="42" fillId="8" borderId="70" xfId="0" applyNumberFormat="1" applyFont="1" applyFill="1" applyBorder="1" applyAlignment="1">
      <alignment horizontal="center" vertical="center" wrapText="1"/>
    </xf>
    <xf numFmtId="3" fontId="42" fillId="8" borderId="71" xfId="0" applyNumberFormat="1" applyFont="1" applyFill="1" applyBorder="1" applyAlignment="1">
      <alignment horizontal="center" vertical="center" wrapText="1"/>
    </xf>
    <xf numFmtId="3" fontId="42" fillId="8" borderId="75" xfId="0" applyNumberFormat="1" applyFont="1" applyFill="1" applyBorder="1" applyAlignment="1">
      <alignment horizontal="center" vertical="center" wrapText="1"/>
    </xf>
    <xf numFmtId="3" fontId="42" fillId="8" borderId="69" xfId="0" applyNumberFormat="1" applyFont="1" applyFill="1" applyBorder="1" applyAlignment="1">
      <alignment horizontal="center" vertical="center" wrapText="1"/>
    </xf>
    <xf numFmtId="3" fontId="42" fillId="8" borderId="50" xfId="0" applyNumberFormat="1" applyFont="1" applyFill="1" applyBorder="1" applyAlignment="1">
      <alignment horizontal="center" vertical="center" wrapText="1"/>
    </xf>
    <xf numFmtId="3" fontId="42" fillId="8" borderId="56" xfId="0" applyNumberFormat="1" applyFont="1" applyFill="1" applyBorder="1" applyAlignment="1">
      <alignment horizontal="center" vertical="center" wrapText="1"/>
    </xf>
    <xf numFmtId="3" fontId="42" fillId="8" borderId="74" xfId="0" applyNumberFormat="1" applyFont="1" applyFill="1" applyBorder="1" applyAlignment="1">
      <alignment horizontal="center" vertical="center" wrapText="1"/>
    </xf>
    <xf numFmtId="3" fontId="42" fillId="8" borderId="73" xfId="0" applyNumberFormat="1" applyFont="1" applyFill="1" applyBorder="1" applyAlignment="1">
      <alignment horizontal="center" vertical="center" wrapText="1"/>
    </xf>
    <xf numFmtId="3" fontId="42" fillId="8" borderId="72" xfId="0" applyNumberFormat="1" applyFont="1" applyFill="1" applyBorder="1" applyAlignment="1">
      <alignment horizontal="center" vertical="center" wrapText="1"/>
    </xf>
    <xf numFmtId="166" fontId="42" fillId="21" borderId="70" xfId="0" applyNumberFormat="1" applyFont="1" applyFill="1" applyBorder="1" applyAlignment="1">
      <alignment horizontal="center" wrapText="1"/>
    </xf>
    <xf numFmtId="166" fontId="42" fillId="21" borderId="71" xfId="0" applyNumberFormat="1" applyFont="1" applyFill="1" applyBorder="1" applyAlignment="1">
      <alignment horizontal="center" wrapText="1"/>
    </xf>
    <xf numFmtId="166" fontId="42" fillId="21" borderId="25" xfId="0" applyNumberFormat="1" applyFont="1" applyFill="1" applyBorder="1" applyAlignment="1">
      <alignment horizontal="center" wrapText="1"/>
    </xf>
    <xf numFmtId="166" fontId="42" fillId="21" borderId="69" xfId="0" applyNumberFormat="1" applyFont="1" applyFill="1" applyBorder="1" applyAlignment="1">
      <alignment horizontal="center" wrapText="1"/>
    </xf>
    <xf numFmtId="166" fontId="42" fillId="21" borderId="50" xfId="0" applyNumberFormat="1" applyFont="1" applyFill="1" applyBorder="1" applyAlignment="1">
      <alignment horizontal="center" wrapText="1"/>
    </xf>
    <xf numFmtId="166" fontId="42" fillId="21" borderId="56" xfId="0" applyNumberFormat="1" applyFont="1" applyFill="1" applyBorder="1" applyAlignment="1">
      <alignment horizontal="center" wrapText="1"/>
    </xf>
    <xf numFmtId="166" fontId="44" fillId="21" borderId="69" xfId="0" applyNumberFormat="1" applyFont="1" applyFill="1" applyBorder="1" applyAlignment="1">
      <alignment horizontal="center" wrapText="1"/>
    </xf>
    <xf numFmtId="166" fontId="44" fillId="21" borderId="50" xfId="0" applyNumberFormat="1" applyFont="1" applyFill="1" applyBorder="1" applyAlignment="1">
      <alignment horizontal="center" wrapText="1"/>
    </xf>
    <xf numFmtId="166" fontId="44" fillId="21" borderId="22" xfId="0" applyNumberFormat="1" applyFont="1" applyFill="1" applyBorder="1" applyAlignment="1">
      <alignment horizontal="center" wrapText="1"/>
    </xf>
    <xf numFmtId="166" fontId="44" fillId="21" borderId="79" xfId="0" applyNumberFormat="1" applyFont="1" applyFill="1" applyBorder="1" applyAlignment="1">
      <alignment horizontal="center" wrapText="1"/>
    </xf>
    <xf numFmtId="166" fontId="44" fillId="21" borderId="51" xfId="0" applyNumberFormat="1" applyFont="1" applyFill="1" applyBorder="1" applyAlignment="1">
      <alignment horizontal="center" wrapText="1"/>
    </xf>
    <xf numFmtId="166" fontId="23" fillId="27" borderId="35" xfId="0" applyNumberFormat="1" applyFont="1" applyFill="1" applyBorder="1" applyAlignment="1">
      <alignment horizontal="center" wrapText="1"/>
    </xf>
    <xf numFmtId="166" fontId="23" fillId="27" borderId="77" xfId="0" applyNumberFormat="1" applyFont="1" applyFill="1" applyBorder="1" applyAlignment="1">
      <alignment horizontal="center" wrapText="1"/>
    </xf>
    <xf numFmtId="166" fontId="23" fillId="27" borderId="80" xfId="0" applyNumberFormat="1" applyFont="1" applyFill="1" applyBorder="1" applyAlignment="1">
      <alignment horizontal="center" wrapText="1"/>
    </xf>
    <xf numFmtId="166" fontId="23" fillId="27" borderId="42" xfId="0" applyNumberFormat="1" applyFont="1" applyFill="1" applyBorder="1" applyAlignment="1">
      <alignment horizontal="center" wrapText="1"/>
    </xf>
    <xf numFmtId="166" fontId="22" fillId="25" borderId="70" xfId="0" applyNumberFormat="1" applyFont="1" applyFill="1" applyBorder="1" applyAlignment="1">
      <alignment horizontal="center" wrapText="1"/>
    </xf>
    <xf numFmtId="166" fontId="22" fillId="25" borderId="71" xfId="0" applyNumberFormat="1" applyFont="1" applyFill="1" applyBorder="1" applyAlignment="1">
      <alignment horizontal="center" wrapText="1"/>
    </xf>
    <xf numFmtId="166" fontId="22" fillId="25" borderId="25" xfId="0" applyNumberFormat="1" applyFont="1" applyFill="1" applyBorder="1" applyAlignment="1">
      <alignment horizontal="center" wrapText="1"/>
    </xf>
    <xf numFmtId="166" fontId="42" fillId="22" borderId="70" xfId="0" applyNumberFormat="1" applyFont="1" applyFill="1" applyBorder="1" applyAlignment="1">
      <alignment horizontal="center" wrapText="1"/>
    </xf>
    <xf numFmtId="166" fontId="42" fillId="22" borderId="71" xfId="0" applyNumberFormat="1" applyFont="1" applyFill="1" applyBorder="1" applyAlignment="1">
      <alignment horizontal="center" wrapText="1"/>
    </xf>
    <xf numFmtId="166" fontId="42" fillId="22" borderId="25" xfId="0" applyNumberFormat="1" applyFont="1" applyFill="1" applyBorder="1" applyAlignment="1">
      <alignment horizontal="center" wrapText="1"/>
    </xf>
    <xf numFmtId="166" fontId="42" fillId="22" borderId="69" xfId="0" applyNumberFormat="1" applyFont="1" applyFill="1" applyBorder="1" applyAlignment="1">
      <alignment horizontal="center" wrapText="1"/>
    </xf>
    <xf numFmtId="166" fontId="42" fillId="22" borderId="50" xfId="0" applyNumberFormat="1" applyFont="1" applyFill="1" applyBorder="1" applyAlignment="1">
      <alignment horizontal="center" wrapText="1"/>
    </xf>
    <xf numFmtId="166" fontId="42" fillId="22" borderId="56" xfId="0" applyNumberFormat="1" applyFont="1" applyFill="1" applyBorder="1" applyAlignment="1">
      <alignment horizontal="center" wrapText="1"/>
    </xf>
    <xf numFmtId="166" fontId="44" fillId="22" borderId="69" xfId="0" applyNumberFormat="1" applyFont="1" applyFill="1" applyBorder="1" applyAlignment="1">
      <alignment horizontal="center" wrapText="1"/>
    </xf>
    <xf numFmtId="166" fontId="44" fillId="22" borderId="50" xfId="0" applyNumberFormat="1" applyFont="1" applyFill="1" applyBorder="1" applyAlignment="1">
      <alignment horizontal="center" wrapText="1"/>
    </xf>
    <xf numFmtId="166" fontId="44" fillId="22" borderId="22" xfId="0" applyNumberFormat="1" applyFont="1" applyFill="1" applyBorder="1" applyAlignment="1">
      <alignment horizontal="center" wrapText="1"/>
    </xf>
    <xf numFmtId="166" fontId="44" fillId="22" borderId="79" xfId="0" applyNumberFormat="1" applyFont="1" applyFill="1" applyBorder="1" applyAlignment="1">
      <alignment horizontal="center" wrapText="1"/>
    </xf>
    <xf numFmtId="166" fontId="44" fillId="22" borderId="51" xfId="0" applyNumberFormat="1" applyFont="1" applyFill="1" applyBorder="1" applyAlignment="1">
      <alignment horizontal="center" wrapText="1"/>
    </xf>
    <xf numFmtId="166" fontId="44" fillId="22" borderId="73" xfId="0" applyNumberFormat="1" applyFont="1" applyFill="1" applyBorder="1" applyAlignment="1">
      <alignment horizontal="center" wrapText="1"/>
    </xf>
    <xf numFmtId="166" fontId="44" fillId="22" borderId="72" xfId="0" applyNumberFormat="1" applyFont="1" applyFill="1" applyBorder="1" applyAlignment="1">
      <alignment horizontal="center" wrapText="1"/>
    </xf>
    <xf numFmtId="166" fontId="23" fillId="19" borderId="35" xfId="0" applyNumberFormat="1" applyFont="1" applyFill="1" applyBorder="1" applyAlignment="1">
      <alignment horizontal="center" wrapText="1"/>
    </xf>
    <xf numFmtId="166" fontId="23" fillId="19" borderId="77" xfId="0" applyNumberFormat="1" applyFont="1" applyFill="1" applyBorder="1" applyAlignment="1">
      <alignment horizontal="center" wrapText="1"/>
    </xf>
    <xf numFmtId="166" fontId="23" fillId="19" borderId="80" xfId="0" applyNumberFormat="1" applyFont="1" applyFill="1" applyBorder="1" applyAlignment="1">
      <alignment horizontal="center" wrapText="1"/>
    </xf>
    <xf numFmtId="166" fontId="23" fillId="19" borderId="42" xfId="0" applyNumberFormat="1" applyFont="1" applyFill="1" applyBorder="1" applyAlignment="1">
      <alignment horizontal="center" wrapText="1"/>
    </xf>
    <xf numFmtId="164" fontId="9" fillId="22" borderId="148" xfId="0" applyNumberFormat="1" applyFont="1" applyFill="1" applyBorder="1" applyAlignment="1">
      <alignment horizontal="center" wrapText="1"/>
    </xf>
    <xf numFmtId="0" fontId="25" fillId="19" borderId="149" xfId="0" applyFont="1" applyFill="1" applyBorder="1" applyAlignment="1">
      <alignment horizontal="center" wrapText="1"/>
    </xf>
    <xf numFmtId="10" fontId="25" fillId="19" borderId="150" xfId="0" applyNumberFormat="1" applyFont="1" applyFill="1" applyBorder="1" applyAlignment="1">
      <alignment horizontal="center" wrapText="1"/>
    </xf>
    <xf numFmtId="0" fontId="38" fillId="28" borderId="24" xfId="0" applyFont="1" applyFill="1" applyBorder="1" applyAlignment="1">
      <alignment horizontal="left" vertical="center" wrapText="1" indent="1"/>
    </xf>
    <xf numFmtId="166" fontId="23" fillId="28" borderId="35" xfId="0" applyNumberFormat="1" applyFont="1" applyFill="1" applyBorder="1" applyAlignment="1">
      <alignment horizontal="center" wrapText="1"/>
    </xf>
    <xf numFmtId="166" fontId="23" fillId="28" borderId="77" xfId="0" applyNumberFormat="1" applyFont="1" applyFill="1" applyBorder="1" applyAlignment="1">
      <alignment horizontal="center" wrapText="1"/>
    </xf>
    <xf numFmtId="166" fontId="23" fillId="28" borderId="80" xfId="0" applyNumberFormat="1" applyFont="1" applyFill="1" applyBorder="1" applyAlignment="1">
      <alignment horizontal="center" wrapText="1"/>
    </xf>
    <xf numFmtId="166" fontId="23" fillId="28" borderId="42" xfId="0" applyNumberFormat="1" applyFont="1" applyFill="1" applyBorder="1" applyAlignment="1">
      <alignment horizontal="center" wrapText="1"/>
    </xf>
    <xf numFmtId="0" fontId="46" fillId="28" borderId="24" xfId="0" applyFont="1" applyFill="1" applyBorder="1" applyAlignment="1">
      <alignment horizontal="left" vertical="center" wrapText="1" indent="1"/>
    </xf>
    <xf numFmtId="166" fontId="47" fillId="28" borderId="35" xfId="0" applyNumberFormat="1" applyFont="1" applyFill="1" applyBorder="1" applyAlignment="1">
      <alignment horizontal="center" wrapText="1"/>
    </xf>
    <xf numFmtId="166" fontId="47" fillId="28" borderId="77" xfId="0" applyNumberFormat="1" applyFont="1" applyFill="1" applyBorder="1" applyAlignment="1">
      <alignment horizontal="center" wrapText="1"/>
    </xf>
    <xf numFmtId="166" fontId="47" fillId="28" borderId="80" xfId="0" applyNumberFormat="1" applyFont="1" applyFill="1" applyBorder="1" applyAlignment="1">
      <alignment horizontal="center" wrapText="1"/>
    </xf>
    <xf numFmtId="166" fontId="47" fillId="28" borderId="42" xfId="0" applyNumberFormat="1" applyFont="1" applyFill="1" applyBorder="1" applyAlignment="1">
      <alignment horizontal="center" wrapTex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0" fontId="34" fillId="4" borderId="30" xfId="0" applyFont="1" applyFill="1" applyBorder="1" applyAlignment="1">
      <alignment horizontal="left" vertical="center" wrapText="1" indent="1"/>
    </xf>
    <xf numFmtId="0" fontId="34" fillId="24" borderId="39" xfId="0" applyFont="1" applyFill="1" applyBorder="1" applyAlignment="1">
      <alignment horizontal="left" vertical="center" wrapText="1" indent="1"/>
    </xf>
    <xf numFmtId="0" fontId="34" fillId="24" borderId="40" xfId="0" applyFont="1" applyFill="1" applyBorder="1" applyAlignment="1">
      <alignment horizontal="left" vertical="center" wrapText="1" indent="1"/>
    </xf>
    <xf numFmtId="0" fontId="34" fillId="4" borderId="31" xfId="0" applyFont="1" applyFill="1" applyBorder="1" applyAlignment="1">
      <alignment horizontal="left" vertical="center" wrapText="1" indent="1"/>
    </xf>
    <xf numFmtId="0" fontId="34" fillId="23" borderId="32" xfId="0" applyFont="1" applyFill="1" applyBorder="1" applyAlignment="1">
      <alignment horizontal="left" vertical="center" wrapText="1" indent="1"/>
    </xf>
    <xf numFmtId="0" fontId="34" fillId="23" borderId="37" xfId="0" applyFont="1" applyFill="1" applyBorder="1" applyAlignment="1">
      <alignment horizontal="left" vertical="center" wrapText="1" indent="1"/>
    </xf>
    <xf numFmtId="0" fontId="36" fillId="5" borderId="38" xfId="0" applyFont="1" applyFill="1" applyBorder="1" applyAlignment="1">
      <alignment horizontal="left" vertical="center" wrapText="1" indent="2"/>
    </xf>
    <xf numFmtId="0" fontId="36" fillId="5" borderId="30" xfId="0" applyFont="1" applyFill="1" applyBorder="1" applyAlignment="1">
      <alignment horizontal="left" vertical="center" wrapText="1" indent="2"/>
    </xf>
    <xf numFmtId="0" fontId="36" fillId="5" borderId="32" xfId="0" applyFont="1" applyFill="1" applyBorder="1" applyAlignment="1">
      <alignment horizontal="left" vertical="center" wrapText="1" indent="2"/>
    </xf>
    <xf numFmtId="0" fontId="21" fillId="11" borderId="26" xfId="0" applyFont="1" applyFill="1" applyBorder="1" applyAlignment="1">
      <alignment horizontal="left" wrapText="1"/>
    </xf>
    <xf numFmtId="0" fontId="25" fillId="11" borderId="26" xfId="0" applyFont="1" applyFill="1" applyBorder="1" applyAlignment="1">
      <alignment horizontal="center" wrapText="1"/>
    </xf>
    <xf numFmtId="0" fontId="21" fillId="11" borderId="24" xfId="0" applyFont="1" applyFill="1" applyBorder="1" applyAlignment="1">
      <alignment horizontal="left" vertical="center" wrapText="1" indent="1"/>
    </xf>
    <xf numFmtId="0" fontId="48" fillId="25" borderId="25" xfId="0" applyFont="1" applyFill="1" applyBorder="1" applyAlignment="1">
      <alignment horizontal="left" wrapText="1"/>
    </xf>
    <xf numFmtId="0" fontId="37" fillId="25" borderId="36" xfId="0" applyFont="1" applyFill="1" applyBorder="1" applyAlignment="1">
      <alignment horizontal="left" vertical="center" wrapText="1"/>
    </xf>
    <xf numFmtId="0" fontId="37" fillId="25" borderId="34" xfId="0" applyFont="1" applyFill="1" applyBorder="1" applyAlignment="1">
      <alignment horizontal="left" vertical="center" wrapText="1"/>
    </xf>
    <xf numFmtId="0" fontId="37" fillId="25" borderId="33" xfId="0" applyFont="1" applyFill="1" applyBorder="1" applyAlignment="1">
      <alignment horizontal="left" vertical="center" wrapText="1"/>
    </xf>
    <xf numFmtId="0" fontId="37" fillId="25" borderId="58" xfId="0" applyFont="1" applyFill="1" applyBorder="1" applyAlignment="1">
      <alignment horizontal="left" vertical="center" wrapText="1"/>
    </xf>
    <xf numFmtId="0" fontId="37" fillId="25" borderId="21" xfId="0" applyFont="1" applyFill="1" applyBorder="1" applyAlignment="1">
      <alignment horizontal="left" vertical="center" wrapText="1"/>
    </xf>
    <xf numFmtId="0" fontId="20" fillId="25" borderId="22" xfId="0" applyFont="1" applyFill="1" applyBorder="1" applyAlignment="1">
      <alignment horizontal="left" wrapText="1"/>
    </xf>
    <xf numFmtId="0" fontId="38" fillId="25" borderId="17" xfId="0" applyFont="1" applyFill="1" applyBorder="1" applyAlignment="1">
      <alignment horizontal="left" vertical="center" wrapText="1"/>
    </xf>
    <xf numFmtId="0" fontId="48" fillId="25" borderId="41" xfId="0" applyFont="1" applyFill="1" applyBorder="1" applyAlignment="1">
      <alignment horizontal="left" wrapText="1"/>
    </xf>
    <xf numFmtId="0" fontId="48" fillId="25" borderId="26" xfId="0" applyFont="1" applyFill="1" applyBorder="1" applyAlignment="1">
      <alignment horizontal="left" wrapText="1"/>
    </xf>
    <xf numFmtId="0" fontId="37" fillId="25" borderId="53" xfId="0" applyFont="1" applyFill="1" applyBorder="1" applyAlignment="1">
      <alignment horizontal="left" vertical="center" wrapText="1"/>
    </xf>
    <xf numFmtId="0" fontId="37" fillId="25" borderId="49" xfId="0" applyFont="1" applyFill="1" applyBorder="1" applyAlignment="1">
      <alignment horizontal="left" vertical="center" wrapText="1"/>
    </xf>
    <xf numFmtId="0" fontId="48" fillId="25" borderId="57" xfId="0" applyFont="1" applyFill="1" applyBorder="1" applyAlignment="1">
      <alignment horizontal="left" wrapText="1"/>
    </xf>
    <xf numFmtId="0" fontId="21" fillId="11" borderId="25" xfId="0" applyFont="1" applyFill="1" applyBorder="1" applyAlignment="1">
      <alignment horizontal="left" wrapText="1" indent="1"/>
    </xf>
    <xf numFmtId="0" fontId="8" fillId="29" borderId="6" xfId="0" applyFont="1" applyFill="1" applyBorder="1" applyAlignment="1">
      <alignment horizontal="justify" vertical="center" wrapText="1" readingOrder="1"/>
    </xf>
    <xf numFmtId="0" fontId="9" fillId="29" borderId="6" xfId="0" applyFont="1" applyFill="1" applyBorder="1" applyAlignment="1">
      <alignment horizontal="justify" vertical="center" wrapText="1" readingOrder="1"/>
    </xf>
    <xf numFmtId="0" fontId="15" fillId="9" borderId="115" xfId="0" applyFont="1" applyFill="1" applyBorder="1" applyAlignment="1">
      <alignment horizontal="justify" vertical="center" wrapText="1" readingOrder="1"/>
    </xf>
    <xf numFmtId="166" fontId="15" fillId="9" borderId="116" xfId="0" applyNumberFormat="1" applyFont="1" applyFill="1" applyBorder="1" applyAlignment="1">
      <alignment horizontal="center" vertical="center" wrapText="1" readingOrder="1"/>
    </xf>
    <xf numFmtId="166" fontId="15" fillId="9" borderId="117" xfId="0" applyNumberFormat="1" applyFont="1" applyFill="1" applyBorder="1" applyAlignment="1">
      <alignment horizontal="center" vertical="center" wrapText="1" readingOrder="1"/>
    </xf>
    <xf numFmtId="166" fontId="15" fillId="9" borderId="118" xfId="0" applyNumberFormat="1" applyFont="1" applyFill="1" applyBorder="1" applyAlignment="1">
      <alignment horizontal="center" vertical="center" wrapText="1" readingOrder="1"/>
    </xf>
    <xf numFmtId="164" fontId="9" fillId="22" borderId="0" xfId="0" applyNumberFormat="1" applyFont="1" applyFill="1" applyBorder="1" applyAlignment="1">
      <alignment horizontal="center" vertical="center" wrapText="1"/>
    </xf>
    <xf numFmtId="164" fontId="9" fillId="22" borderId="87" xfId="0" applyNumberFormat="1" applyFont="1" applyFill="1" applyBorder="1" applyAlignment="1">
      <alignment horizontal="center" vertical="center" wrapText="1"/>
    </xf>
    <xf numFmtId="0" fontId="25" fillId="19" borderId="54" xfId="0" applyFont="1" applyFill="1" applyBorder="1" applyAlignment="1">
      <alignment horizontal="center" vertical="center" wrapText="1"/>
    </xf>
    <xf numFmtId="0" fontId="25" fillId="19" borderId="88" xfId="0" applyFont="1" applyFill="1" applyBorder="1" applyAlignment="1">
      <alignment horizontal="center" vertical="center" wrapText="1"/>
    </xf>
    <xf numFmtId="10" fontId="25" fillId="19" borderId="54" xfId="1" applyNumberFormat="1" applyFont="1" applyFill="1" applyBorder="1" applyAlignment="1">
      <alignment horizontal="center" vertical="center" wrapText="1"/>
    </xf>
    <xf numFmtId="10" fontId="25" fillId="19" borderId="55" xfId="1" applyNumberFormat="1" applyFont="1" applyFill="1" applyBorder="1" applyAlignment="1">
      <alignment horizontal="center" vertical="center" wrapText="1"/>
    </xf>
    <xf numFmtId="166" fontId="25" fillId="19" borderId="89" xfId="0" applyNumberFormat="1" applyFont="1" applyFill="1" applyBorder="1" applyAlignment="1">
      <alignment horizontal="center" vertical="center" wrapText="1"/>
    </xf>
    <xf numFmtId="166" fontId="25" fillId="19" borderId="52" xfId="0" applyNumberFormat="1" applyFont="1" applyFill="1" applyBorder="1" applyAlignment="1">
      <alignment horizontal="center" vertical="center" wrapText="1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20" fillId="0" borderId="0" xfId="0" applyFont="1" applyBorder="1"/>
    <xf numFmtId="0" fontId="0" fillId="0" borderId="155" xfId="0" applyBorder="1"/>
    <xf numFmtId="0" fontId="49" fillId="0" borderId="0" xfId="0" applyFont="1" applyBorder="1"/>
    <xf numFmtId="0" fontId="0" fillId="0" borderId="156" xfId="0" applyBorder="1"/>
    <xf numFmtId="0" fontId="50" fillId="0" borderId="0" xfId="0" applyFont="1"/>
    <xf numFmtId="49" fontId="51" fillId="0" borderId="0" xfId="0" applyNumberFormat="1" applyFont="1" applyBorder="1" applyAlignment="1">
      <alignment horizontal="right"/>
    </xf>
    <xf numFmtId="0" fontId="53" fillId="0" borderId="0" xfId="2" applyFont="1" applyAlignment="1" applyProtection="1"/>
    <xf numFmtId="0" fontId="54" fillId="0" borderId="0" xfId="2" applyFont="1" applyAlignment="1" applyProtection="1">
      <alignment horizontal="left" indent="1"/>
    </xf>
    <xf numFmtId="0" fontId="55" fillId="0" borderId="0" xfId="2" applyFont="1" applyAlignment="1" applyProtection="1">
      <alignment horizontal="left" indent="1"/>
    </xf>
    <xf numFmtId="0" fontId="56" fillId="0" borderId="0" xfId="2" applyFont="1" applyAlignment="1" applyProtection="1">
      <alignment horizontal="left" indent="2"/>
    </xf>
    <xf numFmtId="0" fontId="0" fillId="0" borderId="157" xfId="0" applyBorder="1"/>
    <xf numFmtId="0" fontId="0" fillId="0" borderId="158" xfId="0" applyBorder="1"/>
    <xf numFmtId="0" fontId="0" fillId="0" borderId="159" xfId="0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58" fillId="3" borderId="0" xfId="0" applyFont="1" applyFill="1" applyAlignment="1">
      <alignment horizontal="right"/>
    </xf>
    <xf numFmtId="164" fontId="58" fillId="3" borderId="0" xfId="1" applyNumberFormat="1" applyFont="1" applyFill="1" applyAlignment="1">
      <alignment horizontal="right"/>
    </xf>
    <xf numFmtId="164" fontId="58" fillId="3" borderId="0" xfId="1" applyNumberFormat="1" applyFont="1" applyFill="1" applyBorder="1" applyAlignment="1">
      <alignment horizontal="right"/>
    </xf>
    <xf numFmtId="3" fontId="0" fillId="3" borderId="3" xfId="0" applyNumberFormat="1" applyFont="1" applyFill="1" applyBorder="1" applyAlignment="1">
      <alignment horizontal="right" wrapText="1"/>
    </xf>
    <xf numFmtId="9" fontId="3" fillId="0" borderId="3" xfId="0" applyNumberFormat="1" applyFont="1" applyBorder="1"/>
    <xf numFmtId="0" fontId="3" fillId="0" borderId="3" xfId="0" applyFont="1" applyBorder="1"/>
    <xf numFmtId="0" fontId="0" fillId="0" borderId="3" xfId="0" applyFont="1" applyBorder="1"/>
    <xf numFmtId="0" fontId="59" fillId="0" borderId="0" xfId="0" applyFont="1"/>
    <xf numFmtId="2" fontId="59" fillId="0" borderId="0" xfId="0" applyNumberFormat="1" applyFont="1"/>
    <xf numFmtId="9" fontId="11" fillId="0" borderId="3" xfId="0" applyNumberFormat="1" applyFont="1" applyBorder="1"/>
    <xf numFmtId="9" fontId="26" fillId="0" borderId="3" xfId="0" applyNumberFormat="1" applyFont="1" applyBorder="1"/>
    <xf numFmtId="0" fontId="11" fillId="0" borderId="3" xfId="0" applyFont="1" applyBorder="1"/>
    <xf numFmtId="9" fontId="8" fillId="8" borderId="136" xfId="1" applyFont="1" applyFill="1" applyBorder="1" applyAlignment="1">
      <alignment horizontal="center" vertical="center" wrapText="1" readingOrder="1"/>
    </xf>
    <xf numFmtId="9" fontId="8" fillId="8" borderId="14" xfId="1" applyFont="1" applyFill="1" applyBorder="1" applyAlignment="1">
      <alignment horizontal="center" vertical="center" wrapText="1" readingOrder="1"/>
    </xf>
    <xf numFmtId="0" fontId="43" fillId="21" borderId="40" xfId="0" applyFont="1" applyFill="1" applyBorder="1" applyAlignment="1">
      <alignment horizontal="left" vertical="center" wrapText="1" indent="1"/>
    </xf>
    <xf numFmtId="166" fontId="44" fillId="21" borderId="0" xfId="0" applyNumberFormat="1" applyFont="1" applyFill="1" applyBorder="1" applyAlignment="1">
      <alignment horizontal="center" wrapText="1"/>
    </xf>
    <xf numFmtId="166" fontId="44" fillId="21" borderId="125" xfId="0" applyNumberFormat="1" applyFont="1" applyFill="1" applyBorder="1" applyAlignment="1">
      <alignment horizontal="center" wrapText="1"/>
    </xf>
    <xf numFmtId="166" fontId="44" fillId="21" borderId="160" xfId="0" applyNumberFormat="1" applyFont="1" applyFill="1" applyBorder="1" applyAlignment="1">
      <alignment horizontal="center" wrapText="1"/>
    </xf>
    <xf numFmtId="166" fontId="44" fillId="21" borderId="161" xfId="0" applyNumberFormat="1" applyFont="1" applyFill="1" applyBorder="1" applyAlignment="1">
      <alignment horizontal="center" wrapText="1"/>
    </xf>
    <xf numFmtId="166" fontId="44" fillId="21" borderId="42" xfId="0" applyNumberFormat="1" applyFont="1" applyFill="1" applyBorder="1" applyAlignment="1">
      <alignment horizontal="center" wrapText="1"/>
    </xf>
    <xf numFmtId="0" fontId="34" fillId="4" borderId="151" xfId="0" applyFont="1" applyFill="1" applyBorder="1" applyAlignment="1">
      <alignment horizontal="left" vertical="center" wrapText="1"/>
    </xf>
    <xf numFmtId="0" fontId="34" fillId="4" borderId="84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left" vertical="center" wrapText="1" readingOrder="1"/>
    </xf>
    <xf numFmtId="0" fontId="9" fillId="7" borderId="14" xfId="0" applyFont="1" applyFill="1" applyBorder="1" applyAlignment="1">
      <alignment horizontal="left" vertical="center" wrapText="1" readingOrder="1"/>
    </xf>
    <xf numFmtId="0" fontId="9" fillId="7" borderId="81" xfId="0" applyFont="1" applyFill="1" applyBorder="1" applyAlignment="1">
      <alignment horizontal="left" vertical="center" wrapText="1" readingOrder="1"/>
    </xf>
    <xf numFmtId="0" fontId="9" fillId="7" borderId="13" xfId="0" applyFont="1" applyFill="1" applyBorder="1" applyAlignment="1">
      <alignment horizontal="left" vertical="center" wrapText="1" readingOrder="1"/>
    </xf>
    <xf numFmtId="0" fontId="9" fillId="7" borderId="19" xfId="0" applyFont="1" applyFill="1" applyBorder="1" applyAlignment="1">
      <alignment horizontal="left" vertical="center" wrapText="1" readingOrder="1"/>
    </xf>
    <xf numFmtId="0" fontId="9" fillId="7" borderId="15" xfId="0" applyFont="1" applyFill="1" applyBorder="1" applyAlignment="1">
      <alignment horizontal="left" vertical="center" wrapText="1" readingOrder="1"/>
    </xf>
    <xf numFmtId="0" fontId="9" fillId="9" borderId="10" xfId="0" applyFont="1" applyFill="1" applyBorder="1" applyAlignment="1">
      <alignment horizontal="left" vertical="center" wrapText="1" readingOrder="1"/>
    </xf>
    <xf numFmtId="0" fontId="9" fillId="9" borderId="14" xfId="0" applyFont="1" applyFill="1" applyBorder="1" applyAlignment="1">
      <alignment horizontal="left" vertical="center" wrapText="1" readingOrder="1"/>
    </xf>
    <xf numFmtId="0" fontId="9" fillId="9" borderId="81" xfId="0" applyFont="1" applyFill="1" applyBorder="1" applyAlignment="1">
      <alignment horizontal="left" vertical="center" wrapText="1" readingOrder="1"/>
    </xf>
    <xf numFmtId="0" fontId="9" fillId="13" borderId="132" xfId="0" applyFont="1" applyFill="1" applyBorder="1" applyAlignment="1">
      <alignment horizontal="left" vertical="center" wrapText="1" readingOrder="1"/>
    </xf>
    <xf numFmtId="0" fontId="9" fillId="13" borderId="133" xfId="0" applyFont="1" applyFill="1" applyBorder="1" applyAlignment="1">
      <alignment horizontal="left" vertical="center" wrapText="1" readingOrder="1"/>
    </xf>
    <xf numFmtId="0" fontId="9" fillId="13" borderId="134" xfId="0" applyFont="1" applyFill="1" applyBorder="1" applyAlignment="1">
      <alignment horizontal="left" vertical="center" wrapText="1" readingOrder="1"/>
    </xf>
    <xf numFmtId="0" fontId="9" fillId="14" borderId="136" xfId="0" applyFont="1" applyFill="1" applyBorder="1" applyAlignment="1">
      <alignment horizontal="left" vertical="center" wrapText="1" readingOrder="1"/>
    </xf>
    <xf numFmtId="0" fontId="9" fillId="14" borderId="14" xfId="0" applyFont="1" applyFill="1" applyBorder="1" applyAlignment="1">
      <alignment horizontal="left" vertical="center" wrapText="1" readingOrder="1"/>
    </xf>
    <xf numFmtId="0" fontId="9" fillId="14" borderId="83" xfId="0" applyFont="1" applyFill="1" applyBorder="1" applyAlignment="1">
      <alignment horizontal="left" vertical="center" wrapText="1" readingOrder="1"/>
    </xf>
    <xf numFmtId="0" fontId="9" fillId="7" borderId="139" xfId="0" applyFont="1" applyFill="1" applyBorder="1" applyAlignment="1">
      <alignment horizontal="left" vertical="center" wrapText="1" readingOrder="1"/>
    </xf>
    <xf numFmtId="0" fontId="9" fillId="7" borderId="133" xfId="0" applyFont="1" applyFill="1" applyBorder="1" applyAlignment="1">
      <alignment horizontal="left" vertical="center" wrapText="1" readingOrder="1"/>
    </xf>
    <xf numFmtId="0" fontId="9" fillId="7" borderId="140" xfId="0" applyFont="1" applyFill="1" applyBorder="1" applyAlignment="1">
      <alignment horizontal="left" vertical="center" wrapText="1" readingOrder="1"/>
    </xf>
  </cellXfs>
  <cellStyles count="7">
    <cellStyle name="Hipervínculo 2" xfId="2"/>
    <cellStyle name="Millares 2" xfId="3"/>
    <cellStyle name="Normal" xfId="0" builtinId="0"/>
    <cellStyle name="Normal 2" xfId="4"/>
    <cellStyle name="Normal 2 2" xfId="5"/>
    <cellStyle name="Porcentual" xfId="1" builtinId="5"/>
    <cellStyle name="Porcentu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19050</xdr:rowOff>
    </xdr:from>
    <xdr:to>
      <xdr:col>6</xdr:col>
      <xdr:colOff>176506</xdr:colOff>
      <xdr:row>2</xdr:row>
      <xdr:rowOff>240734</xdr:rowOff>
    </xdr:to>
    <xdr:pic>
      <xdr:nvPicPr>
        <xdr:cNvPr id="2" name="Picture 1" descr="P:\DEPARTAMENTO PRODUCCIÓN\B_Imagen Corporativa\ALG LOGOS 2011\alg-0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285" t="25147" r="8278" b="44198"/>
        <a:stretch>
          <a:fillRect/>
        </a:stretch>
      </xdr:blipFill>
      <xdr:spPr bwMode="auto">
        <a:xfrm>
          <a:off x="4657725" y="209550"/>
          <a:ext cx="2014831" cy="51695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161924</xdr:colOff>
      <xdr:row>1</xdr:row>
      <xdr:rowOff>57149</xdr:rowOff>
    </xdr:from>
    <xdr:to>
      <xdr:col>3</xdr:col>
      <xdr:colOff>990599</xdr:colOff>
      <xdr:row>3</xdr:row>
      <xdr:rowOff>28574</xdr:rowOff>
    </xdr:to>
    <xdr:pic>
      <xdr:nvPicPr>
        <xdr:cNvPr id="3" name="2 Imagen" descr="puertos_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3924" y="247649"/>
          <a:ext cx="2505075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9</xdr:row>
      <xdr:rowOff>95249</xdr:rowOff>
    </xdr:from>
    <xdr:to>
      <xdr:col>5</xdr:col>
      <xdr:colOff>1114425</xdr:colOff>
      <xdr:row>22</xdr:row>
      <xdr:rowOff>152261</xdr:rowOff>
    </xdr:to>
    <xdr:pic>
      <xdr:nvPicPr>
        <xdr:cNvPr id="11265" name="Picture 1" descr="http://www.constructalia.com/repository/transfer/en/resources/ContenidoProyect/04192421FOTO_AMPLIADA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13154"/>
        <a:stretch>
          <a:fillRect/>
        </a:stretch>
      </xdr:blipFill>
      <xdr:spPr bwMode="auto">
        <a:xfrm>
          <a:off x="1190625" y="2038349"/>
          <a:ext cx="5067300" cy="2581137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685800</xdr:colOff>
      <xdr:row>24</xdr:row>
      <xdr:rowOff>1</xdr:rowOff>
    </xdr:from>
    <xdr:to>
      <xdr:col>5</xdr:col>
      <xdr:colOff>542926</xdr:colOff>
      <xdr:row>35</xdr:row>
      <xdr:rowOff>111319</xdr:rowOff>
    </xdr:to>
    <xdr:pic>
      <xdr:nvPicPr>
        <xdr:cNvPr id="11266" name="Picture 2" descr="https://upload.wikimedia.org/wikipedia/commons/thumb/3/31/Maersk_at_montevideo.JPG/400px-Maersk_at_montevideo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b="13000"/>
        <a:stretch>
          <a:fillRect/>
        </a:stretch>
      </xdr:blipFill>
      <xdr:spPr bwMode="auto">
        <a:xfrm>
          <a:off x="1771650" y="4848226"/>
          <a:ext cx="3914776" cy="2206818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LG">
      <a:dk1>
        <a:sysClr val="windowText" lastClr="000000"/>
      </a:dk1>
      <a:lt1>
        <a:sysClr val="window" lastClr="FFFFFF"/>
      </a:lt1>
      <a:dk2>
        <a:srgbClr val="9FAAAF"/>
      </a:dk2>
      <a:lt2>
        <a:srgbClr val="E6EAEA"/>
      </a:lt2>
      <a:accent1>
        <a:srgbClr val="1D5C0C"/>
      </a:accent1>
      <a:accent2>
        <a:srgbClr val="73A81C"/>
      </a:accent2>
      <a:accent3>
        <a:srgbClr val="C0DE8E"/>
      </a:accent3>
      <a:accent4>
        <a:srgbClr val="718188"/>
      </a:accent4>
      <a:accent5>
        <a:srgbClr val="9FAAAF"/>
      </a:accent5>
      <a:accent6>
        <a:srgbClr val="BFC9C9"/>
      </a:accent6>
      <a:hlink>
        <a:srgbClr val="C0DE8E"/>
      </a:hlink>
      <a:folHlink>
        <a:srgbClr val="C0DE8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K38"/>
  <sheetViews>
    <sheetView showGridLines="0" tabSelected="1" zoomScale="70" zoomScaleNormal="70" workbookViewId="0"/>
  </sheetViews>
  <sheetFormatPr baseColWidth="10" defaultRowHeight="15"/>
  <cols>
    <col min="2" max="2" width="4.85546875" customWidth="1"/>
    <col min="3" max="6" width="20.28515625" customWidth="1"/>
    <col min="7" max="7" width="5.85546875" customWidth="1"/>
    <col min="8" max="8" width="4.42578125" customWidth="1"/>
    <col min="9" max="9" width="2" customWidth="1"/>
  </cols>
  <sheetData>
    <row r="2" spans="2:10" ht="23.25" customHeight="1"/>
    <row r="3" spans="2:10" ht="21.75" customHeight="1"/>
    <row r="4" spans="2:10" ht="15.75" thickBot="1"/>
    <row r="5" spans="2:10">
      <c r="B5" s="467"/>
      <c r="C5" s="468"/>
      <c r="D5" s="468"/>
      <c r="E5" s="468"/>
      <c r="F5" s="468"/>
      <c r="G5" s="469"/>
      <c r="J5" s="470"/>
    </row>
    <row r="6" spans="2:10" ht="21">
      <c r="B6" s="471"/>
      <c r="C6" s="472" t="s">
        <v>482</v>
      </c>
      <c r="D6" s="63"/>
      <c r="E6" s="63"/>
      <c r="F6" s="63"/>
      <c r="G6" s="473"/>
      <c r="I6" s="474" t="s">
        <v>462</v>
      </c>
    </row>
    <row r="7" spans="2:10" ht="9.75" customHeight="1">
      <c r="B7" s="471"/>
      <c r="C7" s="63"/>
      <c r="D7" s="63"/>
      <c r="E7" s="63"/>
      <c r="F7" s="63"/>
      <c r="G7" s="473"/>
    </row>
    <row r="8" spans="2:10" ht="15.75">
      <c r="B8" s="471"/>
      <c r="C8" s="63"/>
      <c r="D8" s="63"/>
      <c r="E8" s="63"/>
      <c r="F8" s="475" t="s">
        <v>463</v>
      </c>
      <c r="G8" s="473"/>
      <c r="J8" s="476" t="s">
        <v>464</v>
      </c>
    </row>
    <row r="9" spans="2:10" ht="15.75">
      <c r="B9" s="471"/>
      <c r="C9" s="63"/>
      <c r="D9" s="63"/>
      <c r="E9" s="63"/>
      <c r="F9" s="63"/>
      <c r="G9" s="473"/>
      <c r="J9" s="476"/>
    </row>
    <row r="10" spans="2:10" ht="15.75">
      <c r="B10" s="471"/>
      <c r="C10" s="63"/>
      <c r="D10" s="63"/>
      <c r="E10" s="63"/>
      <c r="F10" s="63"/>
      <c r="G10" s="473"/>
      <c r="J10" s="476" t="s">
        <v>465</v>
      </c>
    </row>
    <row r="11" spans="2:10">
      <c r="B11" s="471"/>
      <c r="D11" s="63"/>
      <c r="E11" s="63"/>
      <c r="F11" s="63"/>
      <c r="G11" s="473"/>
    </row>
    <row r="12" spans="2:10" ht="15.75">
      <c r="B12" s="471"/>
      <c r="C12" s="63"/>
      <c r="D12" s="63"/>
      <c r="E12" s="63"/>
      <c r="F12" s="63"/>
      <c r="G12" s="473"/>
      <c r="J12" s="476" t="s">
        <v>466</v>
      </c>
    </row>
    <row r="13" spans="2:10">
      <c r="B13" s="471"/>
      <c r="C13" s="63"/>
      <c r="D13" s="63"/>
      <c r="E13" s="63"/>
      <c r="F13" s="63"/>
      <c r="G13" s="473"/>
    </row>
    <row r="14" spans="2:10" ht="15.75">
      <c r="B14" s="471"/>
      <c r="C14" s="63"/>
      <c r="D14" s="63"/>
      <c r="E14" s="63"/>
      <c r="F14" s="63"/>
      <c r="G14" s="473"/>
      <c r="J14" s="476" t="s">
        <v>467</v>
      </c>
    </row>
    <row r="15" spans="2:10">
      <c r="B15" s="471"/>
      <c r="C15" s="63"/>
      <c r="D15" s="63"/>
      <c r="E15" s="63"/>
      <c r="F15" s="63"/>
      <c r="G15" s="473"/>
    </row>
    <row r="16" spans="2:10" ht="15.75">
      <c r="B16" s="471"/>
      <c r="C16" s="63"/>
      <c r="D16" s="63"/>
      <c r="E16" s="63"/>
      <c r="F16" s="63"/>
      <c r="G16" s="473"/>
      <c r="J16" s="476" t="s">
        <v>483</v>
      </c>
    </row>
    <row r="17" spans="2:11">
      <c r="B17" s="471"/>
      <c r="C17" s="63"/>
      <c r="D17" s="63"/>
      <c r="E17" s="63"/>
      <c r="F17" s="63"/>
      <c r="G17" s="473"/>
    </row>
    <row r="18" spans="2:11" ht="15.75">
      <c r="B18" s="471"/>
      <c r="C18" s="63"/>
      <c r="D18" s="63"/>
      <c r="E18" s="63"/>
      <c r="F18" s="63"/>
      <c r="G18" s="473"/>
      <c r="J18" s="476" t="s">
        <v>468</v>
      </c>
    </row>
    <row r="19" spans="2:11">
      <c r="B19" s="471"/>
      <c r="C19" s="63"/>
      <c r="D19" s="63"/>
      <c r="E19" s="63"/>
      <c r="F19" s="63"/>
      <c r="G19" s="473"/>
      <c r="J19" s="477" t="s">
        <v>469</v>
      </c>
    </row>
    <row r="20" spans="2:11">
      <c r="B20" s="471"/>
      <c r="C20" s="63"/>
      <c r="D20" s="63"/>
      <c r="E20" s="63"/>
      <c r="F20" s="63"/>
      <c r="G20" s="473"/>
      <c r="J20" s="477" t="s">
        <v>470</v>
      </c>
      <c r="K20" s="478"/>
    </row>
    <row r="21" spans="2:11">
      <c r="B21" s="471"/>
      <c r="C21" s="63"/>
      <c r="D21" s="63"/>
      <c r="E21" s="63"/>
      <c r="F21" s="63"/>
      <c r="G21" s="473"/>
      <c r="J21" s="477" t="s">
        <v>471</v>
      </c>
    </row>
    <row r="22" spans="2:11">
      <c r="B22" s="471"/>
      <c r="C22" s="63"/>
      <c r="D22" s="63"/>
      <c r="E22" s="63"/>
      <c r="F22" s="63"/>
      <c r="G22" s="473"/>
      <c r="J22" s="479" t="s">
        <v>472</v>
      </c>
    </row>
    <row r="23" spans="2:11">
      <c r="B23" s="471"/>
      <c r="C23" s="63"/>
      <c r="D23" s="63"/>
      <c r="E23" s="63"/>
      <c r="F23" s="63"/>
      <c r="G23" s="473"/>
      <c r="J23" s="479" t="s">
        <v>31</v>
      </c>
    </row>
    <row r="24" spans="2:11">
      <c r="B24" s="471"/>
      <c r="C24" s="63"/>
      <c r="D24" s="63"/>
      <c r="E24" s="63"/>
      <c r="F24" s="63"/>
      <c r="G24" s="473"/>
      <c r="J24" s="479" t="s">
        <v>473</v>
      </c>
    </row>
    <row r="25" spans="2:11">
      <c r="B25" s="471"/>
      <c r="C25" s="63"/>
      <c r="D25" s="63"/>
      <c r="E25" s="63"/>
      <c r="F25" s="63"/>
      <c r="G25" s="473"/>
      <c r="J25" s="479" t="s">
        <v>513</v>
      </c>
    </row>
    <row r="26" spans="2:11">
      <c r="B26" s="471"/>
      <c r="C26" s="63"/>
      <c r="D26" s="63"/>
      <c r="E26" s="63"/>
      <c r="F26" s="63"/>
      <c r="G26" s="473"/>
      <c r="J26" s="479" t="s">
        <v>474</v>
      </c>
    </row>
    <row r="27" spans="2:11">
      <c r="B27" s="471"/>
      <c r="D27" s="63"/>
      <c r="E27" s="63"/>
      <c r="F27" s="63"/>
      <c r="G27" s="473"/>
      <c r="J27" s="479" t="s">
        <v>514</v>
      </c>
    </row>
    <row r="28" spans="2:11">
      <c r="B28" s="471"/>
      <c r="C28" s="63"/>
      <c r="D28" s="63"/>
      <c r="E28" s="63"/>
      <c r="F28" s="63"/>
      <c r="G28" s="473"/>
      <c r="J28" s="479" t="s">
        <v>475</v>
      </c>
    </row>
    <row r="29" spans="2:11">
      <c r="B29" s="471"/>
      <c r="C29" s="63"/>
      <c r="D29" s="63"/>
      <c r="E29" s="63"/>
      <c r="F29" s="63"/>
      <c r="G29" s="473"/>
      <c r="J29" s="477" t="s">
        <v>487</v>
      </c>
    </row>
    <row r="30" spans="2:11">
      <c r="B30" s="471"/>
      <c r="C30" s="63"/>
      <c r="D30" s="63"/>
      <c r="E30" s="63"/>
      <c r="F30" s="63"/>
      <c r="G30" s="473"/>
      <c r="J30" s="479" t="s">
        <v>476</v>
      </c>
    </row>
    <row r="31" spans="2:11">
      <c r="B31" s="471"/>
      <c r="C31" s="63"/>
      <c r="D31" s="63"/>
      <c r="E31" s="63"/>
      <c r="F31" s="63"/>
      <c r="G31" s="473"/>
      <c r="J31" s="479" t="s">
        <v>477</v>
      </c>
    </row>
    <row r="32" spans="2:11">
      <c r="B32" s="471"/>
      <c r="C32" s="63"/>
      <c r="D32" s="63"/>
      <c r="E32" s="63"/>
      <c r="F32" s="63"/>
      <c r="G32" s="473"/>
      <c r="J32" s="479" t="s">
        <v>478</v>
      </c>
    </row>
    <row r="33" spans="2:10">
      <c r="B33" s="471"/>
      <c r="C33" s="63"/>
      <c r="D33" s="63"/>
      <c r="E33" s="63"/>
      <c r="F33" s="63"/>
      <c r="G33" s="473"/>
      <c r="J33" s="479" t="s">
        <v>479</v>
      </c>
    </row>
    <row r="34" spans="2:10">
      <c r="B34" s="471"/>
      <c r="C34" s="63"/>
      <c r="D34" s="63"/>
      <c r="E34" s="63"/>
      <c r="F34" s="63"/>
      <c r="G34" s="473"/>
      <c r="J34" s="479" t="s">
        <v>480</v>
      </c>
    </row>
    <row r="35" spans="2:10">
      <c r="B35" s="471"/>
      <c r="C35" s="63"/>
      <c r="D35" s="63"/>
      <c r="E35" s="63"/>
      <c r="F35" s="63"/>
      <c r="G35" s="473"/>
      <c r="J35" s="479" t="s">
        <v>320</v>
      </c>
    </row>
    <row r="36" spans="2:10">
      <c r="B36" s="471"/>
      <c r="C36" s="63"/>
      <c r="D36" s="63"/>
      <c r="E36" s="63"/>
      <c r="F36" s="63"/>
      <c r="G36" s="473"/>
      <c r="J36" s="477" t="s">
        <v>481</v>
      </c>
    </row>
    <row r="37" spans="2:10" ht="15.75" thickBot="1">
      <c r="B37" s="480"/>
      <c r="C37" s="481"/>
      <c r="D37" s="481"/>
      <c r="E37" s="481"/>
      <c r="F37" s="481"/>
      <c r="G37" s="482"/>
    </row>
    <row r="38" spans="2:10">
      <c r="B38" s="63"/>
      <c r="C38" s="63"/>
      <c r="D38" s="63"/>
      <c r="E38" s="63"/>
      <c r="F38" s="63"/>
      <c r="G38" s="63"/>
    </row>
  </sheetData>
  <hyperlinks>
    <hyperlink ref="J8" location="'Datos Proyecto'!A1" display="Datos Proyecto"/>
    <hyperlink ref="J10" location="'Descripción del Proyecto'!A1" display="Descripción del Proyecto"/>
    <hyperlink ref="J12" location="'Resultados Rentabilidad'!A1" display="Resultados Rentabilidad"/>
    <hyperlink ref="J14" location="'Resultados Detallados'!A1" display="Resultados Detallados"/>
    <hyperlink ref="J16" location="'Resumen Ejecutivo Word'!A1" display="Resumen Ejecutivo Word"/>
    <hyperlink ref="J19" location="Inputs!A1" display="Inputs"/>
    <hyperlink ref="J20" location="Demanda!A1" display="Demanda"/>
    <hyperlink ref="J22" location="'Costes de Inversión'!A1" display="Costes de Inversión"/>
    <hyperlink ref="J23" location="'Costes de Operación'!A1" display="Costes de Operación"/>
    <hyperlink ref="J24" location="'Ingresos de Operación'!A1" display="Ingresos de Operación"/>
    <hyperlink ref="J25" location="'F. Caja Libre Proyecto'!A1" display="Flujos de Caja Libres del Proyecto"/>
    <hyperlink ref="J26" location="'F. Financiación'!A1" display="Fuentes de Financiación"/>
    <hyperlink ref="J27" location="'F. Caja Capital'!A1" display="Flujos de Caja del Capital"/>
    <hyperlink ref="J28" location="'Sostenib financiera'!A1" display="Sostenibilidad Financiera"/>
    <hyperlink ref="J30" location="'Var. Exced Aut. Portuaria'!A1" display="Variación del Excedente Autoridad Portuaria"/>
    <hyperlink ref="J31" location="'Var. Exced Op. Partícipe'!A1" display="Variación del Excedente Operador Partícipe"/>
    <hyperlink ref="J32" location="'Var. Exced Otras A. Portuaria'!A1" display="Variación del Excedente Otras Autoridades Portuarias"/>
    <hyperlink ref="J33" location="'Var. Exced Otros Operad'!A1" display="Variación del Excedente Otros Operadores"/>
    <hyperlink ref="J34" location="'Var. Excedente Cliente'!A1" display="Variación del Excedente Cliente"/>
    <hyperlink ref="J35" location="'Var. Excedente Total'!A1" display="Variación del Excedente Total"/>
    <hyperlink ref="J36" location="'Análisis Sensibilidad'!A1" display="Análisis de Sensibilidad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/>
  </sheetPr>
  <dimension ref="C1:AI135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4.5703125" customWidth="1"/>
    <col min="4" max="4" width="16.140625" customWidth="1"/>
    <col min="5" max="5" width="15.28515625" customWidth="1"/>
    <col min="6" max="35" width="13.7109375" customWidth="1"/>
  </cols>
  <sheetData>
    <row r="1" spans="3:35" ht="21">
      <c r="C1" s="484" t="s">
        <v>22</v>
      </c>
    </row>
    <row r="3" spans="3:35" ht="21">
      <c r="C3" s="74" t="s">
        <v>354</v>
      </c>
    </row>
    <row r="4" spans="3:35" ht="21">
      <c r="C4" s="74"/>
    </row>
    <row r="5" spans="3:35" ht="15.75">
      <c r="C5" s="281" t="s">
        <v>365</v>
      </c>
    </row>
    <row r="6" spans="3:35" ht="15.75" thickBot="1"/>
    <row r="7" spans="3:35" ht="15.75" thickBot="1">
      <c r="C7" s="12"/>
      <c r="E7" s="338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7</v>
      </c>
      <c r="E8" s="253">
        <f>+E68/1000000</f>
        <v>26.250000000000007</v>
      </c>
      <c r="F8" s="254">
        <f t="shared" ref="F8:AI8" si="0">+F68/1000000</f>
        <v>27.053930027519371</v>
      </c>
      <c r="G8" s="254">
        <f t="shared" si="0"/>
        <v>27.85498362442209</v>
      </c>
      <c r="H8" s="254">
        <f t="shared" si="0"/>
        <v>28.651444321500016</v>
      </c>
      <c r="I8" s="254">
        <f t="shared" si="0"/>
        <v>29.441557085740651</v>
      </c>
      <c r="J8" s="254">
        <f t="shared" si="0"/>
        <v>30.223534274512364</v>
      </c>
      <c r="K8" s="254">
        <f t="shared" si="0"/>
        <v>31.026281027950056</v>
      </c>
      <c r="L8" s="254">
        <f t="shared" si="0"/>
        <v>31.85034899234547</v>
      </c>
      <c r="M8" s="254">
        <f t="shared" si="0"/>
        <v>32.696304465892588</v>
      </c>
      <c r="N8" s="254">
        <f t="shared" si="0"/>
        <v>33.136542527375916</v>
      </c>
      <c r="O8" s="254">
        <f t="shared" si="0"/>
        <v>33.467907952649675</v>
      </c>
      <c r="P8" s="254">
        <f t="shared" si="0"/>
        <v>33.802587032176177</v>
      </c>
      <c r="Q8" s="254">
        <f t="shared" si="0"/>
        <v>34.140612902497935</v>
      </c>
      <c r="R8" s="254">
        <f t="shared" si="0"/>
        <v>34.482019031522917</v>
      </c>
      <c r="S8" s="254">
        <f t="shared" si="0"/>
        <v>34.826839221838142</v>
      </c>
      <c r="T8" s="254">
        <f t="shared" si="0"/>
        <v>35.175107614056529</v>
      </c>
      <c r="U8" s="254">
        <f t="shared" si="0"/>
        <v>35.526858690197095</v>
      </c>
      <c r="V8" s="254">
        <f t="shared" si="0"/>
        <v>35.882127277099066</v>
      </c>
      <c r="W8" s="254">
        <f t="shared" si="0"/>
        <v>36.240948549870062</v>
      </c>
      <c r="X8" s="254">
        <f t="shared" si="0"/>
        <v>36.603358035368757</v>
      </c>
      <c r="Y8" s="254">
        <f t="shared" si="0"/>
        <v>36.969391615722444</v>
      </c>
      <c r="Z8" s="254">
        <f t="shared" si="0"/>
        <v>37.339085531879661</v>
      </c>
      <c r="AA8" s="254">
        <f t="shared" si="0"/>
        <v>37.712476387198464</v>
      </c>
      <c r="AB8" s="254">
        <f t="shared" si="0"/>
        <v>38.089601151070454</v>
      </c>
      <c r="AC8" s="254">
        <f t="shared" si="0"/>
        <v>38.470497162581154</v>
      </c>
      <c r="AD8" s="254">
        <f t="shared" si="0"/>
        <v>38.855202134206962</v>
      </c>
      <c r="AE8" s="254">
        <f t="shared" si="0"/>
        <v>39.243754155549034</v>
      </c>
      <c r="AF8" s="254">
        <f t="shared" si="0"/>
        <v>39.636191697104529</v>
      </c>
      <c r="AG8" s="254">
        <f t="shared" si="0"/>
        <v>40.032553614075582</v>
      </c>
      <c r="AH8" s="254">
        <f t="shared" si="0"/>
        <v>40.432879150216337</v>
      </c>
      <c r="AI8" s="255">
        <f t="shared" si="0"/>
        <v>40.837207941718503</v>
      </c>
    </row>
    <row r="9" spans="3:35" ht="15.75" thickBot="1">
      <c r="C9" s="14" t="s">
        <v>18</v>
      </c>
      <c r="E9" s="337">
        <f t="shared" ref="E9:E11" si="1">+E69/1000000</f>
        <v>15.750000000000004</v>
      </c>
      <c r="F9" s="257">
        <f t="shared" ref="F9:AI9" si="2">+F69/1000000</f>
        <v>16.232358016511622</v>
      </c>
      <c r="G9" s="257">
        <f t="shared" si="2"/>
        <v>16.712990174653253</v>
      </c>
      <c r="H9" s="257">
        <f t="shared" si="2"/>
        <v>17.190866592900008</v>
      </c>
      <c r="I9" s="257">
        <f t="shared" si="2"/>
        <v>17.664934251444393</v>
      </c>
      <c r="J9" s="257">
        <f t="shared" si="2"/>
        <v>18.134120564707416</v>
      </c>
      <c r="K9" s="257">
        <f t="shared" si="2"/>
        <v>18.615768616770033</v>
      </c>
      <c r="L9" s="257">
        <f t="shared" si="2"/>
        <v>19.110209395407281</v>
      </c>
      <c r="M9" s="257">
        <f t="shared" si="2"/>
        <v>19.617782679535551</v>
      </c>
      <c r="N9" s="257">
        <f t="shared" si="2"/>
        <v>19.881925516425547</v>
      </c>
      <c r="O9" s="257">
        <f t="shared" si="2"/>
        <v>20.080744771589803</v>
      </c>
      <c r="P9" s="257">
        <f t="shared" si="2"/>
        <v>20.281552219305706</v>
      </c>
      <c r="Q9" s="257">
        <f t="shared" si="2"/>
        <v>20.484367741498758</v>
      </c>
      <c r="R9" s="257">
        <f t="shared" si="2"/>
        <v>20.689211418913747</v>
      </c>
      <c r="S9" s="257">
        <f t="shared" si="2"/>
        <v>20.896103533102881</v>
      </c>
      <c r="T9" s="257">
        <f t="shared" si="2"/>
        <v>21.105064568433914</v>
      </c>
      <c r="U9" s="257">
        <f t="shared" si="2"/>
        <v>21.316115214118255</v>
      </c>
      <c r="V9" s="257">
        <f t="shared" si="2"/>
        <v>21.529276366259438</v>
      </c>
      <c r="W9" s="257">
        <f t="shared" si="2"/>
        <v>21.744569129922038</v>
      </c>
      <c r="X9" s="257">
        <f t="shared" si="2"/>
        <v>21.962014821221253</v>
      </c>
      <c r="Y9" s="257">
        <f t="shared" si="2"/>
        <v>22.181634969433464</v>
      </c>
      <c r="Z9" s="257">
        <f t="shared" si="2"/>
        <v>22.403451319127797</v>
      </c>
      <c r="AA9" s="257">
        <f t="shared" si="2"/>
        <v>22.627485832319078</v>
      </c>
      <c r="AB9" s="257">
        <f t="shared" si="2"/>
        <v>22.853760690642272</v>
      </c>
      <c r="AC9" s="257">
        <f t="shared" si="2"/>
        <v>23.082298297548693</v>
      </c>
      <c r="AD9" s="257">
        <f t="shared" si="2"/>
        <v>23.313121280524179</v>
      </c>
      <c r="AE9" s="257">
        <f t="shared" si="2"/>
        <v>23.546252493329419</v>
      </c>
      <c r="AF9" s="257">
        <f t="shared" si="2"/>
        <v>23.781715018262719</v>
      </c>
      <c r="AG9" s="257">
        <f t="shared" si="2"/>
        <v>24.019532168445345</v>
      </c>
      <c r="AH9" s="257">
        <f t="shared" si="2"/>
        <v>24.259727490129798</v>
      </c>
      <c r="AI9" s="258">
        <f t="shared" si="2"/>
        <v>24.502324765031101</v>
      </c>
    </row>
    <row r="10" spans="3:35" ht="15.75" thickBot="1">
      <c r="C10" s="14" t="s">
        <v>19</v>
      </c>
      <c r="E10" s="259">
        <f t="shared" si="1"/>
        <v>3.9375000000000009</v>
      </c>
      <c r="F10" s="260">
        <f t="shared" ref="F10:AI10" si="3">+F70/1000000</f>
        <v>4.0580895041279055</v>
      </c>
      <c r="G10" s="257">
        <f t="shared" si="3"/>
        <v>4.1782475436633133</v>
      </c>
      <c r="H10" s="257">
        <f t="shared" si="3"/>
        <v>4.297716648225002</v>
      </c>
      <c r="I10" s="257">
        <f t="shared" si="3"/>
        <v>4.4162335628610982</v>
      </c>
      <c r="J10" s="257">
        <f t="shared" si="3"/>
        <v>4.533530141176854</v>
      </c>
      <c r="K10" s="257">
        <f t="shared" si="3"/>
        <v>4.6539421541925083</v>
      </c>
      <c r="L10" s="257">
        <f t="shared" si="3"/>
        <v>4.7775523488518203</v>
      </c>
      <c r="M10" s="257">
        <f t="shared" si="3"/>
        <v>4.9044456698838879</v>
      </c>
      <c r="N10" s="257">
        <f t="shared" si="3"/>
        <v>4.9704813791063867</v>
      </c>
      <c r="O10" s="257">
        <f t="shared" si="3"/>
        <v>5.0201861928974507</v>
      </c>
      <c r="P10" s="257">
        <f t="shared" si="3"/>
        <v>5.0703880548264264</v>
      </c>
      <c r="Q10" s="257">
        <f t="shared" si="3"/>
        <v>5.1210919353746895</v>
      </c>
      <c r="R10" s="257">
        <f t="shared" si="3"/>
        <v>5.1723028547284366</v>
      </c>
      <c r="S10" s="257">
        <f t="shared" si="3"/>
        <v>5.2240258832757203</v>
      </c>
      <c r="T10" s="257">
        <f t="shared" si="3"/>
        <v>5.2762661421084784</v>
      </c>
      <c r="U10" s="257">
        <f t="shared" si="3"/>
        <v>5.3290288035295639</v>
      </c>
      <c r="V10" s="257">
        <f t="shared" si="3"/>
        <v>5.3823190915648595</v>
      </c>
      <c r="W10" s="257">
        <f t="shared" si="3"/>
        <v>5.4361422824805095</v>
      </c>
      <c r="X10" s="257">
        <f t="shared" si="3"/>
        <v>5.4905037053053132</v>
      </c>
      <c r="Y10" s="257">
        <f t="shared" si="3"/>
        <v>5.545408742358366</v>
      </c>
      <c r="Z10" s="257">
        <f t="shared" si="3"/>
        <v>5.6008628297819492</v>
      </c>
      <c r="AA10" s="257">
        <f t="shared" si="3"/>
        <v>5.6568714580797694</v>
      </c>
      <c r="AB10" s="257">
        <f t="shared" si="3"/>
        <v>5.7134401726605679</v>
      </c>
      <c r="AC10" s="257">
        <f t="shared" si="3"/>
        <v>5.7705745743871733</v>
      </c>
      <c r="AD10" s="257">
        <f t="shared" si="3"/>
        <v>5.8282803201310447</v>
      </c>
      <c r="AE10" s="257">
        <f t="shared" si="3"/>
        <v>5.8865631233323548</v>
      </c>
      <c r="AF10" s="257">
        <f t="shared" si="3"/>
        <v>5.9454287545656799</v>
      </c>
      <c r="AG10" s="257">
        <f t="shared" si="3"/>
        <v>6.0048830421113362</v>
      </c>
      <c r="AH10" s="257">
        <f t="shared" si="3"/>
        <v>6.0649318725324495</v>
      </c>
      <c r="AI10" s="258">
        <f t="shared" si="3"/>
        <v>6.1255811912577753</v>
      </c>
    </row>
    <row r="11" spans="3:35" ht="15.75" thickBot="1">
      <c r="C11" s="14" t="s">
        <v>20</v>
      </c>
      <c r="E11" s="261">
        <f t="shared" si="1"/>
        <v>6.5625000000000018</v>
      </c>
      <c r="F11" s="257">
        <f t="shared" ref="F11:AI11" si="4">+F71/1000000</f>
        <v>6.7634825068798428</v>
      </c>
      <c r="G11" s="257">
        <f t="shared" si="4"/>
        <v>6.9637459061055225</v>
      </c>
      <c r="H11" s="257">
        <f t="shared" si="4"/>
        <v>7.1628610803750039</v>
      </c>
      <c r="I11" s="257">
        <f t="shared" si="4"/>
        <v>7.3603892714351629</v>
      </c>
      <c r="J11" s="257">
        <f t="shared" si="4"/>
        <v>7.555883568628091</v>
      </c>
      <c r="K11" s="257">
        <f t="shared" si="4"/>
        <v>7.7565702569875139</v>
      </c>
      <c r="L11" s="257">
        <f t="shared" si="4"/>
        <v>7.9625872480863675</v>
      </c>
      <c r="M11" s="257">
        <f t="shared" si="4"/>
        <v>8.174076116473147</v>
      </c>
      <c r="N11" s="257">
        <f t="shared" si="4"/>
        <v>8.2841356318439789</v>
      </c>
      <c r="O11" s="257">
        <f t="shared" si="4"/>
        <v>8.3669769881624187</v>
      </c>
      <c r="P11" s="257">
        <f t="shared" si="4"/>
        <v>8.4506467580440443</v>
      </c>
      <c r="Q11" s="257">
        <f t="shared" si="4"/>
        <v>8.5351532256244838</v>
      </c>
      <c r="R11" s="257">
        <f t="shared" si="4"/>
        <v>8.6205047578807292</v>
      </c>
      <c r="S11" s="257">
        <f t="shared" si="4"/>
        <v>8.7067098054595355</v>
      </c>
      <c r="T11" s="257">
        <f t="shared" si="4"/>
        <v>8.7937769035141322</v>
      </c>
      <c r="U11" s="257">
        <f t="shared" si="4"/>
        <v>8.8817146725492737</v>
      </c>
      <c r="V11" s="257">
        <f t="shared" si="4"/>
        <v>8.9705318192747665</v>
      </c>
      <c r="W11" s="257">
        <f t="shared" si="4"/>
        <v>9.0602371374675155</v>
      </c>
      <c r="X11" s="257">
        <f t="shared" si="4"/>
        <v>9.1508395088421892</v>
      </c>
      <c r="Y11" s="257">
        <f t="shared" si="4"/>
        <v>9.2423479039306109</v>
      </c>
      <c r="Z11" s="257">
        <f t="shared" si="4"/>
        <v>9.3347713829699153</v>
      </c>
      <c r="AA11" s="257">
        <f t="shared" si="4"/>
        <v>9.428119096799616</v>
      </c>
      <c r="AB11" s="257">
        <f t="shared" si="4"/>
        <v>9.5224002877676135</v>
      </c>
      <c r="AC11" s="257">
        <f t="shared" si="4"/>
        <v>9.6176242906452885</v>
      </c>
      <c r="AD11" s="257">
        <f t="shared" si="4"/>
        <v>9.7138005335517406</v>
      </c>
      <c r="AE11" s="257">
        <f t="shared" si="4"/>
        <v>9.8109385388872585</v>
      </c>
      <c r="AF11" s="257">
        <f t="shared" si="4"/>
        <v>9.9090479242761322</v>
      </c>
      <c r="AG11" s="257">
        <f t="shared" si="4"/>
        <v>10.008138403518895</v>
      </c>
      <c r="AH11" s="257">
        <f t="shared" si="4"/>
        <v>10.108219787554084</v>
      </c>
      <c r="AI11" s="258">
        <f t="shared" si="4"/>
        <v>10.209301985429626</v>
      </c>
    </row>
    <row r="12" spans="3:35" ht="15.75" thickBot="1">
      <c r="C12" s="13" t="s">
        <v>8</v>
      </c>
      <c r="E12" s="253">
        <f>+E76/1000000</f>
        <v>26.250000000000007</v>
      </c>
      <c r="F12" s="254">
        <f t="shared" ref="F12:AI12" si="5">+F76/1000000</f>
        <v>27.053930027519371</v>
      </c>
      <c r="G12" s="254">
        <f t="shared" si="5"/>
        <v>28.775912673770979</v>
      </c>
      <c r="H12" s="254">
        <f t="shared" si="5"/>
        <v>30.023981558257773</v>
      </c>
      <c r="I12" s="254">
        <f t="shared" si="5"/>
        <v>31.264872716060566</v>
      </c>
      <c r="J12" s="254">
        <f t="shared" si="5"/>
        <v>32.493269565074584</v>
      </c>
      <c r="K12" s="254">
        <f t="shared" si="5"/>
        <v>33.737111924025641</v>
      </c>
      <c r="L12" s="254">
        <f t="shared" si="5"/>
        <v>34.994494085434077</v>
      </c>
      <c r="M12" s="254">
        <f t="shared" si="5"/>
        <v>36.228050001945626</v>
      </c>
      <c r="N12" s="254">
        <f t="shared" si="5"/>
        <v>37.431908103510274</v>
      </c>
      <c r="O12" s="254">
        <f t="shared" si="5"/>
        <v>38.600157955420826</v>
      </c>
      <c r="P12" s="254">
        <f t="shared" si="5"/>
        <v>39.765882725674537</v>
      </c>
      <c r="Q12" s="254">
        <f t="shared" si="5"/>
        <v>40.886485300884047</v>
      </c>
      <c r="R12" s="254">
        <f t="shared" si="5"/>
        <v>42.038666456662959</v>
      </c>
      <c r="S12" s="254">
        <f t="shared" si="5"/>
        <v>43.180857024290496</v>
      </c>
      <c r="T12" s="254">
        <f t="shared" si="5"/>
        <v>44.310468244045936</v>
      </c>
      <c r="U12" s="254">
        <f t="shared" si="5"/>
        <v>45.424876520383684</v>
      </c>
      <c r="V12" s="254">
        <f t="shared" si="5"/>
        <v>46.567312164871332</v>
      </c>
      <c r="W12" s="254">
        <f t="shared" si="5"/>
        <v>47.738480065817839</v>
      </c>
      <c r="X12" s="254">
        <f t="shared" si="5"/>
        <v>48.939102839473158</v>
      </c>
      <c r="Y12" s="254">
        <f t="shared" si="5"/>
        <v>50.169921275885905</v>
      </c>
      <c r="Z12" s="254">
        <f t="shared" si="5"/>
        <v>51.431694795974423</v>
      </c>
      <c r="AA12" s="254">
        <f t="shared" si="5"/>
        <v>52.725201920093177</v>
      </c>
      <c r="AB12" s="254">
        <f t="shared" si="5"/>
        <v>54.05124074838352</v>
      </c>
      <c r="AC12" s="254">
        <f t="shared" si="5"/>
        <v>55.41062945320536</v>
      </c>
      <c r="AD12" s="254">
        <f t="shared" si="5"/>
        <v>56.804206783953482</v>
      </c>
      <c r="AE12" s="254">
        <f t="shared" si="5"/>
        <v>58.232832584569898</v>
      </c>
      <c r="AF12" s="254">
        <f t="shared" si="5"/>
        <v>59.697388324071831</v>
      </c>
      <c r="AG12" s="254">
        <f t="shared" si="5"/>
        <v>61.198777640422243</v>
      </c>
      <c r="AH12" s="254">
        <f t="shared" si="5"/>
        <v>62.737926898078861</v>
      </c>
      <c r="AI12" s="255">
        <f t="shared" si="5"/>
        <v>64.315785759565543</v>
      </c>
    </row>
    <row r="13" spans="3:35" ht="15.75" thickBot="1">
      <c r="C13" s="14" t="s">
        <v>18</v>
      </c>
      <c r="E13" s="261">
        <f t="shared" ref="E13:E15" si="6">+E77/1000000</f>
        <v>15.750000000000004</v>
      </c>
      <c r="F13" s="257">
        <f t="shared" ref="F13:AI13" si="7">+F77/1000000</f>
        <v>16.232358016511622</v>
      </c>
      <c r="G13" s="257">
        <f t="shared" si="7"/>
        <v>17.265547604262586</v>
      </c>
      <c r="H13" s="257">
        <f t="shared" si="7"/>
        <v>18.014388934954663</v>
      </c>
      <c r="I13" s="257">
        <f t="shared" si="7"/>
        <v>18.758923629636339</v>
      </c>
      <c r="J13" s="257">
        <f t="shared" si="7"/>
        <v>19.495961739044752</v>
      </c>
      <c r="K13" s="257">
        <f t="shared" si="7"/>
        <v>20.242267154415384</v>
      </c>
      <c r="L13" s="257">
        <f t="shared" si="7"/>
        <v>20.996696451260448</v>
      </c>
      <c r="M13" s="257">
        <f t="shared" si="7"/>
        <v>21.736830001167373</v>
      </c>
      <c r="N13" s="257">
        <f t="shared" si="7"/>
        <v>22.459144862106164</v>
      </c>
      <c r="O13" s="257">
        <f t="shared" si="7"/>
        <v>23.160094773252499</v>
      </c>
      <c r="P13" s="257">
        <f t="shared" si="7"/>
        <v>23.859529635404726</v>
      </c>
      <c r="Q13" s="257">
        <f t="shared" si="7"/>
        <v>24.531891180530426</v>
      </c>
      <c r="R13" s="257">
        <f t="shared" si="7"/>
        <v>25.223199873997775</v>
      </c>
      <c r="S13" s="257">
        <f t="shared" si="7"/>
        <v>25.908514214574296</v>
      </c>
      <c r="T13" s="257">
        <f t="shared" si="7"/>
        <v>26.586280946427561</v>
      </c>
      <c r="U13" s="257">
        <f t="shared" si="7"/>
        <v>27.254925912230213</v>
      </c>
      <c r="V13" s="257">
        <f t="shared" si="7"/>
        <v>27.940387298922801</v>
      </c>
      <c r="W13" s="257">
        <f t="shared" si="7"/>
        <v>28.643088039490703</v>
      </c>
      <c r="X13" s="257">
        <f t="shared" si="7"/>
        <v>29.363461703683893</v>
      </c>
      <c r="Y13" s="257">
        <f t="shared" si="7"/>
        <v>30.101952765531539</v>
      </c>
      <c r="Z13" s="257">
        <f t="shared" si="7"/>
        <v>30.859016877584654</v>
      </c>
      <c r="AA13" s="257">
        <f t="shared" si="7"/>
        <v>31.635121152055905</v>
      </c>
      <c r="AB13" s="257">
        <f t="shared" si="7"/>
        <v>32.430744449030115</v>
      </c>
      <c r="AC13" s="257">
        <f t="shared" si="7"/>
        <v>33.246377671923213</v>
      </c>
      <c r="AD13" s="257">
        <f t="shared" si="7"/>
        <v>34.082524070372088</v>
      </c>
      <c r="AE13" s="257">
        <f t="shared" si="7"/>
        <v>34.939699550741942</v>
      </c>
      <c r="AF13" s="257">
        <f t="shared" si="7"/>
        <v>35.818432994443093</v>
      </c>
      <c r="AG13" s="257">
        <f t="shared" si="7"/>
        <v>36.71926658425334</v>
      </c>
      <c r="AH13" s="257">
        <f t="shared" si="7"/>
        <v>37.642756138847311</v>
      </c>
      <c r="AI13" s="258">
        <f t="shared" si="7"/>
        <v>38.589471455739321</v>
      </c>
    </row>
    <row r="14" spans="3:35" ht="15.75" thickBot="1">
      <c r="C14" s="14" t="s">
        <v>19</v>
      </c>
      <c r="E14" s="261">
        <f t="shared" si="6"/>
        <v>3.9375000000000009</v>
      </c>
      <c r="F14" s="257">
        <f t="shared" ref="F14:AI14" si="8">+F78/1000000</f>
        <v>4.0580895041279055</v>
      </c>
      <c r="G14" s="257">
        <f t="shared" si="8"/>
        <v>4.3163869010656466</v>
      </c>
      <c r="H14" s="257">
        <f t="shared" si="8"/>
        <v>4.5035972337386658</v>
      </c>
      <c r="I14" s="257">
        <f t="shared" si="8"/>
        <v>4.6897309074090847</v>
      </c>
      <c r="J14" s="257">
        <f t="shared" si="8"/>
        <v>4.873990434761188</v>
      </c>
      <c r="K14" s="257">
        <f t="shared" si="8"/>
        <v>5.0605667886038459</v>
      </c>
      <c r="L14" s="257">
        <f t="shared" si="8"/>
        <v>5.2491741128151119</v>
      </c>
      <c r="M14" s="257">
        <f t="shared" si="8"/>
        <v>5.4342075002918433</v>
      </c>
      <c r="N14" s="257">
        <f t="shared" si="8"/>
        <v>5.6147862155265411</v>
      </c>
      <c r="O14" s="257">
        <f t="shared" si="8"/>
        <v>5.7900236933131248</v>
      </c>
      <c r="P14" s="257">
        <f t="shared" si="8"/>
        <v>5.9648824088511816</v>
      </c>
      <c r="Q14" s="257">
        <f t="shared" si="8"/>
        <v>6.1329727951326065</v>
      </c>
      <c r="R14" s="257">
        <f t="shared" si="8"/>
        <v>6.3057999684994437</v>
      </c>
      <c r="S14" s="257">
        <f t="shared" si="8"/>
        <v>6.4771285536435741</v>
      </c>
      <c r="T14" s="257">
        <f t="shared" si="8"/>
        <v>6.6465702366068902</v>
      </c>
      <c r="U14" s="257">
        <f t="shared" si="8"/>
        <v>6.8137314780575533</v>
      </c>
      <c r="V14" s="257">
        <f t="shared" si="8"/>
        <v>6.9850968247307001</v>
      </c>
      <c r="W14" s="257">
        <f t="shared" si="8"/>
        <v>7.1607720098726757</v>
      </c>
      <c r="X14" s="257">
        <f t="shared" si="8"/>
        <v>7.3408654259209731</v>
      </c>
      <c r="Y14" s="257">
        <f t="shared" si="8"/>
        <v>7.5254881913828848</v>
      </c>
      <c r="Z14" s="257">
        <f t="shared" si="8"/>
        <v>7.7147542193961636</v>
      </c>
      <c r="AA14" s="257">
        <f t="shared" si="8"/>
        <v>7.9087802880139764</v>
      </c>
      <c r="AB14" s="257">
        <f t="shared" si="8"/>
        <v>8.1076861122575288</v>
      </c>
      <c r="AC14" s="257">
        <f t="shared" si="8"/>
        <v>8.3115944179808032</v>
      </c>
      <c r="AD14" s="257">
        <f t="shared" si="8"/>
        <v>8.520631017593022</v>
      </c>
      <c r="AE14" s="257">
        <f t="shared" si="8"/>
        <v>8.7349248876854855</v>
      </c>
      <c r="AF14" s="257">
        <f t="shared" si="8"/>
        <v>8.9546082486107732</v>
      </c>
      <c r="AG14" s="257">
        <f t="shared" si="8"/>
        <v>9.179816646063335</v>
      </c>
      <c r="AH14" s="257">
        <f t="shared" si="8"/>
        <v>9.4106890347118277</v>
      </c>
      <c r="AI14" s="258">
        <f t="shared" si="8"/>
        <v>9.6473678639348304</v>
      </c>
    </row>
    <row r="15" spans="3:35" ht="15.75" thickBot="1">
      <c r="C15" s="14" t="s">
        <v>20</v>
      </c>
      <c r="E15" s="261">
        <f t="shared" si="6"/>
        <v>6.5625000000000018</v>
      </c>
      <c r="F15" s="257">
        <f t="shared" ref="F15:AI15" si="9">+F79/1000000</f>
        <v>6.7634825068798428</v>
      </c>
      <c r="G15" s="257">
        <f t="shared" si="9"/>
        <v>7.1939781684427446</v>
      </c>
      <c r="H15" s="257">
        <f t="shared" si="9"/>
        <v>7.5059953895644433</v>
      </c>
      <c r="I15" s="257">
        <f t="shared" si="9"/>
        <v>7.8162181790151415</v>
      </c>
      <c r="J15" s="257">
        <f t="shared" si="9"/>
        <v>8.123317391268646</v>
      </c>
      <c r="K15" s="257">
        <f t="shared" si="9"/>
        <v>8.4342779810064101</v>
      </c>
      <c r="L15" s="257">
        <f t="shared" si="9"/>
        <v>8.7486235213585193</v>
      </c>
      <c r="M15" s="257">
        <f t="shared" si="9"/>
        <v>9.0570125004864064</v>
      </c>
      <c r="N15" s="257">
        <f t="shared" si="9"/>
        <v>9.3579770258775685</v>
      </c>
      <c r="O15" s="257">
        <f t="shared" si="9"/>
        <v>9.6500394888552066</v>
      </c>
      <c r="P15" s="257">
        <f t="shared" si="9"/>
        <v>9.9414706814186342</v>
      </c>
      <c r="Q15" s="257">
        <f t="shared" si="9"/>
        <v>10.221621325221012</v>
      </c>
      <c r="R15" s="257">
        <f t="shared" si="9"/>
        <v>10.50966661416574</v>
      </c>
      <c r="S15" s="257">
        <f t="shared" si="9"/>
        <v>10.795214256072624</v>
      </c>
      <c r="T15" s="257">
        <f t="shared" si="9"/>
        <v>11.077617061011484</v>
      </c>
      <c r="U15" s="257">
        <f t="shared" si="9"/>
        <v>11.356219130095921</v>
      </c>
      <c r="V15" s="257">
        <f t="shared" si="9"/>
        <v>11.641828041217833</v>
      </c>
      <c r="W15" s="257">
        <f t="shared" si="9"/>
        <v>11.93462001645446</v>
      </c>
      <c r="X15" s="257">
        <f t="shared" si="9"/>
        <v>12.234775709868289</v>
      </c>
      <c r="Y15" s="257">
        <f t="shared" si="9"/>
        <v>12.542480318971476</v>
      </c>
      <c r="Z15" s="257">
        <f t="shared" si="9"/>
        <v>12.857923698993606</v>
      </c>
      <c r="AA15" s="257">
        <f t="shared" si="9"/>
        <v>13.181300480023294</v>
      </c>
      <c r="AB15" s="257">
        <f t="shared" si="9"/>
        <v>13.51281018709588</v>
      </c>
      <c r="AC15" s="257">
        <f t="shared" si="9"/>
        <v>13.85265736330134</v>
      </c>
      <c r="AD15" s="257">
        <f t="shared" si="9"/>
        <v>14.201051695988371</v>
      </c>
      <c r="AE15" s="257">
        <f t="shared" si="9"/>
        <v>14.558208146142475</v>
      </c>
      <c r="AF15" s="257">
        <f t="shared" si="9"/>
        <v>14.924347081017958</v>
      </c>
      <c r="AG15" s="257">
        <f t="shared" si="9"/>
        <v>15.299694410105561</v>
      </c>
      <c r="AH15" s="257">
        <f t="shared" si="9"/>
        <v>15.684481724519715</v>
      </c>
      <c r="AI15" s="258">
        <f t="shared" si="9"/>
        <v>16.078946439891386</v>
      </c>
    </row>
    <row r="16" spans="3:35" ht="15.75" thickBot="1">
      <c r="C16" s="15" t="s">
        <v>9</v>
      </c>
      <c r="E16" s="262">
        <f>+E12-E8</f>
        <v>0</v>
      </c>
      <c r="F16" s="263">
        <f t="shared" ref="F16:AI16" si="10">+F12-F8</f>
        <v>0</v>
      </c>
      <c r="G16" s="263">
        <f t="shared" si="10"/>
        <v>0.92092904934888864</v>
      </c>
      <c r="H16" s="263">
        <f t="shared" si="10"/>
        <v>1.3725372367577577</v>
      </c>
      <c r="I16" s="263">
        <f t="shared" si="10"/>
        <v>1.8233156303199145</v>
      </c>
      <c r="J16" s="263">
        <f t="shared" si="10"/>
        <v>2.2697352905622203</v>
      </c>
      <c r="K16" s="263">
        <f t="shared" si="10"/>
        <v>2.7108308960755849</v>
      </c>
      <c r="L16" s="263">
        <f t="shared" si="10"/>
        <v>3.144145093088607</v>
      </c>
      <c r="M16" s="263">
        <f t="shared" si="10"/>
        <v>3.5317455360530374</v>
      </c>
      <c r="N16" s="263">
        <f t="shared" si="10"/>
        <v>4.2953655761343583</v>
      </c>
      <c r="O16" s="263">
        <f t="shared" si="10"/>
        <v>5.1322500027711513</v>
      </c>
      <c r="P16" s="263">
        <f t="shared" si="10"/>
        <v>5.9632956934983596</v>
      </c>
      <c r="Q16" s="263">
        <f t="shared" si="10"/>
        <v>6.745872398386112</v>
      </c>
      <c r="R16" s="263">
        <f t="shared" si="10"/>
        <v>7.5566474251400422</v>
      </c>
      <c r="S16" s="263">
        <f t="shared" si="10"/>
        <v>8.3540178024523541</v>
      </c>
      <c r="T16" s="263">
        <f t="shared" si="10"/>
        <v>9.1353606299894068</v>
      </c>
      <c r="U16" s="263">
        <f t="shared" si="10"/>
        <v>9.8980178301865891</v>
      </c>
      <c r="V16" s="263">
        <f t="shared" si="10"/>
        <v>10.685184887772266</v>
      </c>
      <c r="W16" s="263">
        <f t="shared" si="10"/>
        <v>11.497531515947777</v>
      </c>
      <c r="X16" s="263">
        <f t="shared" si="10"/>
        <v>12.335744804104401</v>
      </c>
      <c r="Y16" s="263">
        <f t="shared" si="10"/>
        <v>13.200529660163461</v>
      </c>
      <c r="Z16" s="263">
        <f t="shared" si="10"/>
        <v>14.092609264094762</v>
      </c>
      <c r="AA16" s="263">
        <f t="shared" si="10"/>
        <v>15.012725532894713</v>
      </c>
      <c r="AB16" s="263">
        <f t="shared" si="10"/>
        <v>15.961639597313066</v>
      </c>
      <c r="AC16" s="263">
        <f t="shared" si="10"/>
        <v>16.940132290624206</v>
      </c>
      <c r="AD16" s="263">
        <f t="shared" si="10"/>
        <v>17.94900464974652</v>
      </c>
      <c r="AE16" s="263">
        <f t="shared" si="10"/>
        <v>18.989078429020864</v>
      </c>
      <c r="AF16" s="263">
        <f t="shared" si="10"/>
        <v>20.061196626967302</v>
      </c>
      <c r="AG16" s="263">
        <f t="shared" si="10"/>
        <v>21.166224026346661</v>
      </c>
      <c r="AH16" s="263">
        <f t="shared" si="10"/>
        <v>22.305047747862524</v>
      </c>
      <c r="AI16" s="264">
        <f t="shared" si="10"/>
        <v>23.478577817847039</v>
      </c>
    </row>
    <row r="17" spans="3:35" ht="15.75" thickBot="1">
      <c r="C17" s="39" t="s">
        <v>18</v>
      </c>
      <c r="E17" s="265">
        <f t="shared" ref="E17:E19" si="11">+E13-E9</f>
        <v>0</v>
      </c>
      <c r="F17" s="266">
        <f t="shared" ref="F17:AI17" si="12">+F13-F9</f>
        <v>0</v>
      </c>
      <c r="G17" s="266">
        <f t="shared" si="12"/>
        <v>0.55255742960933318</v>
      </c>
      <c r="H17" s="266">
        <f t="shared" si="12"/>
        <v>0.82352234205465535</v>
      </c>
      <c r="I17" s="266">
        <f t="shared" si="12"/>
        <v>1.0939893781919459</v>
      </c>
      <c r="J17" s="266">
        <f t="shared" si="12"/>
        <v>1.3618411743373358</v>
      </c>
      <c r="K17" s="266">
        <f t="shared" si="12"/>
        <v>1.6264985376453502</v>
      </c>
      <c r="L17" s="266">
        <f t="shared" si="12"/>
        <v>1.8864870558531663</v>
      </c>
      <c r="M17" s="266">
        <f t="shared" si="12"/>
        <v>2.1190473216318217</v>
      </c>
      <c r="N17" s="266">
        <f t="shared" si="12"/>
        <v>2.5772193456806178</v>
      </c>
      <c r="O17" s="266">
        <f t="shared" si="12"/>
        <v>3.0793500016626965</v>
      </c>
      <c r="P17" s="266">
        <f t="shared" si="12"/>
        <v>3.5779774160990208</v>
      </c>
      <c r="Q17" s="266">
        <f t="shared" si="12"/>
        <v>4.0475234390316679</v>
      </c>
      <c r="R17" s="266">
        <f t="shared" si="12"/>
        <v>4.5339884550840281</v>
      </c>
      <c r="S17" s="266">
        <f t="shared" si="12"/>
        <v>5.0124106814714153</v>
      </c>
      <c r="T17" s="266">
        <f t="shared" si="12"/>
        <v>5.4812163779936469</v>
      </c>
      <c r="U17" s="266">
        <f t="shared" si="12"/>
        <v>5.9388106981119577</v>
      </c>
      <c r="V17" s="266">
        <f t="shared" si="12"/>
        <v>6.4111109326633624</v>
      </c>
      <c r="W17" s="266">
        <f t="shared" si="12"/>
        <v>6.898518909568665</v>
      </c>
      <c r="X17" s="266">
        <f t="shared" si="12"/>
        <v>7.4014468824626398</v>
      </c>
      <c r="Y17" s="266">
        <f t="shared" si="12"/>
        <v>7.9203177960980753</v>
      </c>
      <c r="Z17" s="266">
        <f t="shared" si="12"/>
        <v>8.4555655584568576</v>
      </c>
      <c r="AA17" s="266">
        <f t="shared" si="12"/>
        <v>9.0076353197368277</v>
      </c>
      <c r="AB17" s="266">
        <f t="shared" si="12"/>
        <v>9.5769837583878434</v>
      </c>
      <c r="AC17" s="266">
        <f t="shared" si="12"/>
        <v>10.16407937437452</v>
      </c>
      <c r="AD17" s="266">
        <f t="shared" si="12"/>
        <v>10.769402789847909</v>
      </c>
      <c r="AE17" s="266">
        <f t="shared" si="12"/>
        <v>11.393447057412523</v>
      </c>
      <c r="AF17" s="266">
        <f t="shared" si="12"/>
        <v>12.036717976180373</v>
      </c>
      <c r="AG17" s="266">
        <f t="shared" si="12"/>
        <v>12.699734415807995</v>
      </c>
      <c r="AH17" s="266">
        <f t="shared" si="12"/>
        <v>13.383028648717513</v>
      </c>
      <c r="AI17" s="267">
        <f t="shared" si="12"/>
        <v>14.08714669070822</v>
      </c>
    </row>
    <row r="18" spans="3:35" ht="15.75" thickBot="1">
      <c r="C18" s="39" t="s">
        <v>19</v>
      </c>
      <c r="E18" s="265">
        <f t="shared" si="11"/>
        <v>0</v>
      </c>
      <c r="F18" s="266">
        <f t="shared" ref="F18:AI18" si="13">+F14-F10</f>
        <v>0</v>
      </c>
      <c r="G18" s="266">
        <f t="shared" si="13"/>
        <v>0.1381393574023333</v>
      </c>
      <c r="H18" s="266">
        <f t="shared" si="13"/>
        <v>0.20588058551366384</v>
      </c>
      <c r="I18" s="266">
        <f t="shared" si="13"/>
        <v>0.27349734454798647</v>
      </c>
      <c r="J18" s="266">
        <f t="shared" si="13"/>
        <v>0.34046029358433394</v>
      </c>
      <c r="K18" s="266">
        <f t="shared" si="13"/>
        <v>0.40662463441133756</v>
      </c>
      <c r="L18" s="266">
        <f t="shared" si="13"/>
        <v>0.47162176396329158</v>
      </c>
      <c r="M18" s="266">
        <f t="shared" si="13"/>
        <v>0.52976183040795544</v>
      </c>
      <c r="N18" s="266">
        <f t="shared" si="13"/>
        <v>0.64430483642015446</v>
      </c>
      <c r="O18" s="266">
        <f t="shared" si="13"/>
        <v>0.76983750041567411</v>
      </c>
      <c r="P18" s="266">
        <f t="shared" si="13"/>
        <v>0.89449435402475519</v>
      </c>
      <c r="Q18" s="266">
        <f t="shared" si="13"/>
        <v>1.011880859757917</v>
      </c>
      <c r="R18" s="266">
        <f t="shared" si="13"/>
        <v>1.133497113771007</v>
      </c>
      <c r="S18" s="266">
        <f t="shared" si="13"/>
        <v>1.2531026703678538</v>
      </c>
      <c r="T18" s="266">
        <f t="shared" si="13"/>
        <v>1.3703040944984117</v>
      </c>
      <c r="U18" s="266">
        <f t="shared" si="13"/>
        <v>1.4847026745279894</v>
      </c>
      <c r="V18" s="266">
        <f t="shared" si="13"/>
        <v>1.6027777331658406</v>
      </c>
      <c r="W18" s="266">
        <f t="shared" si="13"/>
        <v>1.7246297273921662</v>
      </c>
      <c r="X18" s="266">
        <f t="shared" si="13"/>
        <v>1.85036172061566</v>
      </c>
      <c r="Y18" s="266">
        <f t="shared" si="13"/>
        <v>1.9800794490245188</v>
      </c>
      <c r="Z18" s="266">
        <f t="shared" si="13"/>
        <v>2.1138913896142144</v>
      </c>
      <c r="AA18" s="266">
        <f t="shared" si="13"/>
        <v>2.2519088299342069</v>
      </c>
      <c r="AB18" s="266">
        <f t="shared" si="13"/>
        <v>2.3942459395969609</v>
      </c>
      <c r="AC18" s="266">
        <f t="shared" si="13"/>
        <v>2.54101984359363</v>
      </c>
      <c r="AD18" s="266">
        <f t="shared" si="13"/>
        <v>2.6923506974619773</v>
      </c>
      <c r="AE18" s="266">
        <f t="shared" si="13"/>
        <v>2.8483617643531307</v>
      </c>
      <c r="AF18" s="266">
        <f t="shared" si="13"/>
        <v>3.0091794940450933</v>
      </c>
      <c r="AG18" s="266">
        <f t="shared" si="13"/>
        <v>3.1749336039519989</v>
      </c>
      <c r="AH18" s="266">
        <f t="shared" si="13"/>
        <v>3.3457571621793782</v>
      </c>
      <c r="AI18" s="267">
        <f t="shared" si="13"/>
        <v>3.521786672677055</v>
      </c>
    </row>
    <row r="19" spans="3:35" ht="15.75" thickBot="1">
      <c r="C19" s="39" t="s">
        <v>20</v>
      </c>
      <c r="E19" s="265">
        <f t="shared" si="11"/>
        <v>0</v>
      </c>
      <c r="F19" s="266">
        <f t="shared" ref="F19:AI19" si="14">+F15-F11</f>
        <v>0</v>
      </c>
      <c r="G19" s="266">
        <f t="shared" si="14"/>
        <v>0.23023226233722216</v>
      </c>
      <c r="H19" s="266">
        <f t="shared" si="14"/>
        <v>0.34313430918943943</v>
      </c>
      <c r="I19" s="266">
        <f t="shared" si="14"/>
        <v>0.45582890757997863</v>
      </c>
      <c r="J19" s="266">
        <f t="shared" si="14"/>
        <v>0.56743382264055509</v>
      </c>
      <c r="K19" s="266">
        <f t="shared" si="14"/>
        <v>0.67770772401889623</v>
      </c>
      <c r="L19" s="266">
        <f t="shared" si="14"/>
        <v>0.78603627327215175</v>
      </c>
      <c r="M19" s="266">
        <f t="shared" si="14"/>
        <v>0.88293638401325936</v>
      </c>
      <c r="N19" s="266">
        <f t="shared" si="14"/>
        <v>1.0738413940335896</v>
      </c>
      <c r="O19" s="266">
        <f t="shared" si="14"/>
        <v>1.2830625006927878</v>
      </c>
      <c r="P19" s="266">
        <f t="shared" si="14"/>
        <v>1.4908239233745899</v>
      </c>
      <c r="Q19" s="266">
        <f t="shared" si="14"/>
        <v>1.686468099596528</v>
      </c>
      <c r="R19" s="266">
        <f t="shared" si="14"/>
        <v>1.8891618562850105</v>
      </c>
      <c r="S19" s="266">
        <f t="shared" si="14"/>
        <v>2.0885044506130885</v>
      </c>
      <c r="T19" s="266">
        <f t="shared" si="14"/>
        <v>2.2838401574973517</v>
      </c>
      <c r="U19" s="266">
        <f t="shared" si="14"/>
        <v>2.4745044575466473</v>
      </c>
      <c r="V19" s="266">
        <f t="shared" si="14"/>
        <v>2.6712962219430665</v>
      </c>
      <c r="W19" s="266">
        <f t="shared" si="14"/>
        <v>2.8743828789869443</v>
      </c>
      <c r="X19" s="266">
        <f t="shared" si="14"/>
        <v>3.0839362010261002</v>
      </c>
      <c r="Y19" s="266">
        <f t="shared" si="14"/>
        <v>3.3001324150408653</v>
      </c>
      <c r="Z19" s="266">
        <f t="shared" si="14"/>
        <v>3.5231523160236904</v>
      </c>
      <c r="AA19" s="266">
        <f t="shared" si="14"/>
        <v>3.7531813832236782</v>
      </c>
      <c r="AB19" s="266">
        <f t="shared" si="14"/>
        <v>3.9904098993282666</v>
      </c>
      <c r="AC19" s="266">
        <f t="shared" si="14"/>
        <v>4.2350330726560514</v>
      </c>
      <c r="AD19" s="266">
        <f t="shared" si="14"/>
        <v>4.48725116243663</v>
      </c>
      <c r="AE19" s="266">
        <f t="shared" si="14"/>
        <v>4.7472696072552161</v>
      </c>
      <c r="AF19" s="266">
        <f t="shared" si="14"/>
        <v>5.0152991567418255</v>
      </c>
      <c r="AG19" s="266">
        <f t="shared" si="14"/>
        <v>5.2915560065866654</v>
      </c>
      <c r="AH19" s="266">
        <f t="shared" si="14"/>
        <v>5.576261936965631</v>
      </c>
      <c r="AI19" s="267">
        <f t="shared" si="14"/>
        <v>5.8696444544617599</v>
      </c>
    </row>
    <row r="22" spans="3:35" ht="15.75">
      <c r="C22" s="281" t="s">
        <v>366</v>
      </c>
    </row>
    <row r="23" spans="3:35" ht="15.75" thickBot="1"/>
    <row r="24" spans="3:35" ht="15.75" thickBot="1">
      <c r="C24" s="12"/>
      <c r="E24" s="338">
        <v>0</v>
      </c>
      <c r="F24" s="247">
        <v>1</v>
      </c>
      <c r="G24" s="247">
        <v>2</v>
      </c>
      <c r="H24" s="247">
        <v>3</v>
      </c>
      <c r="I24" s="247">
        <v>4</v>
      </c>
      <c r="J24" s="247">
        <v>5</v>
      </c>
      <c r="K24" s="247">
        <v>6</v>
      </c>
      <c r="L24" s="247">
        <v>7</v>
      </c>
      <c r="M24" s="247">
        <v>8</v>
      </c>
      <c r="N24" s="247">
        <v>9</v>
      </c>
      <c r="O24" s="247">
        <v>10</v>
      </c>
      <c r="P24" s="247">
        <v>11</v>
      </c>
      <c r="Q24" s="247">
        <v>12</v>
      </c>
      <c r="R24" s="247">
        <v>13</v>
      </c>
      <c r="S24" s="247">
        <v>14</v>
      </c>
      <c r="T24" s="248">
        <v>15</v>
      </c>
      <c r="U24" s="247">
        <v>16</v>
      </c>
      <c r="V24" s="249">
        <v>17</v>
      </c>
      <c r="W24" s="250">
        <v>18</v>
      </c>
      <c r="X24" s="250">
        <v>19</v>
      </c>
      <c r="Y24" s="251">
        <v>20</v>
      </c>
      <c r="Z24" s="247">
        <v>21</v>
      </c>
      <c r="AA24" s="249">
        <v>22</v>
      </c>
      <c r="AB24" s="250">
        <v>23</v>
      </c>
      <c r="AC24" s="250">
        <v>24</v>
      </c>
      <c r="AD24" s="251">
        <v>25</v>
      </c>
      <c r="AE24" s="247">
        <v>26</v>
      </c>
      <c r="AF24" s="249">
        <v>27</v>
      </c>
      <c r="AG24" s="250">
        <v>28</v>
      </c>
      <c r="AH24" s="250">
        <v>29</v>
      </c>
      <c r="AI24" s="252">
        <v>30</v>
      </c>
    </row>
    <row r="25" spans="3:35" ht="15.75" thickBot="1">
      <c r="C25" s="13" t="s">
        <v>7</v>
      </c>
      <c r="E25" s="253">
        <f>+E114/1000000</f>
        <v>68.250000000000014</v>
      </c>
      <c r="F25" s="254">
        <f t="shared" ref="F25:AI25" si="15">+F114/1000000</f>
        <v>70.340218071550353</v>
      </c>
      <c r="G25" s="254">
        <f t="shared" si="15"/>
        <v>72.422957423497408</v>
      </c>
      <c r="H25" s="254">
        <f t="shared" si="15"/>
        <v>74.493755235900011</v>
      </c>
      <c r="I25" s="254">
        <f t="shared" si="15"/>
        <v>76.548048422925675</v>
      </c>
      <c r="J25" s="254">
        <f t="shared" si="15"/>
        <v>78.581189113732151</v>
      </c>
      <c r="K25" s="254">
        <f t="shared" si="15"/>
        <v>80.668330672670137</v>
      </c>
      <c r="L25" s="254">
        <f t="shared" si="15"/>
        <v>82.810907380098229</v>
      </c>
      <c r="M25" s="254">
        <f t="shared" si="15"/>
        <v>85.010391611320728</v>
      </c>
      <c r="N25" s="254">
        <f t="shared" si="15"/>
        <v>86.155010571177385</v>
      </c>
      <c r="O25" s="254">
        <f t="shared" si="15"/>
        <v>87.016560676889156</v>
      </c>
      <c r="P25" s="254">
        <f t="shared" si="15"/>
        <v>87.886726283658049</v>
      </c>
      <c r="Q25" s="254">
        <f t="shared" si="15"/>
        <v>88.765593546494614</v>
      </c>
      <c r="R25" s="254">
        <f t="shared" si="15"/>
        <v>89.653249481959563</v>
      </c>
      <c r="S25" s="254">
        <f t="shared" si="15"/>
        <v>90.549781976779158</v>
      </c>
      <c r="T25" s="254">
        <f t="shared" si="15"/>
        <v>91.455279796546961</v>
      </c>
      <c r="U25" s="254">
        <f t="shared" si="15"/>
        <v>92.369832594512445</v>
      </c>
      <c r="V25" s="254">
        <f t="shared" si="15"/>
        <v>93.29353092045757</v>
      </c>
      <c r="W25" s="254">
        <f t="shared" si="15"/>
        <v>94.226466229662151</v>
      </c>
      <c r="X25" s="254">
        <f t="shared" si="15"/>
        <v>95.168730891958774</v>
      </c>
      <c r="Y25" s="254">
        <f t="shared" si="15"/>
        <v>96.120418200878362</v>
      </c>
      <c r="Z25" s="254">
        <f t="shared" si="15"/>
        <v>97.081622382887133</v>
      </c>
      <c r="AA25" s="254">
        <f t="shared" si="15"/>
        <v>98.052438606716009</v>
      </c>
      <c r="AB25" s="254">
        <f t="shared" si="15"/>
        <v>99.032962992783169</v>
      </c>
      <c r="AC25" s="254">
        <f t="shared" si="15"/>
        <v>100.023292622711</v>
      </c>
      <c r="AD25" s="254">
        <f t="shared" si="15"/>
        <v>101.02352554893811</v>
      </c>
      <c r="AE25" s="254">
        <f t="shared" si="15"/>
        <v>102.03376080442749</v>
      </c>
      <c r="AF25" s="254">
        <f t="shared" si="15"/>
        <v>103.05409841247177</v>
      </c>
      <c r="AG25" s="254">
        <f t="shared" si="15"/>
        <v>104.08463939659649</v>
      </c>
      <c r="AH25" s="254">
        <f t="shared" si="15"/>
        <v>105.12548579056245</v>
      </c>
      <c r="AI25" s="255">
        <f t="shared" si="15"/>
        <v>106.1767406484681</v>
      </c>
    </row>
    <row r="26" spans="3:35" ht="15.75" thickBot="1">
      <c r="C26" s="14" t="s">
        <v>18</v>
      </c>
      <c r="E26" s="337">
        <f t="shared" ref="E26:E28" si="16">+E115/1000000</f>
        <v>40.95000000000001</v>
      </c>
      <c r="F26" s="257">
        <f t="shared" ref="F26:AI26" si="17">+F115/1000000</f>
        <v>42.204130842930212</v>
      </c>
      <c r="G26" s="257">
        <f t="shared" si="17"/>
        <v>43.453774454098443</v>
      </c>
      <c r="H26" s="257">
        <f t="shared" si="17"/>
        <v>44.696253141540005</v>
      </c>
      <c r="I26" s="257">
        <f t="shared" si="17"/>
        <v>45.928829053755408</v>
      </c>
      <c r="J26" s="257">
        <f t="shared" si="17"/>
        <v>47.148713468239286</v>
      </c>
      <c r="K26" s="257">
        <f t="shared" si="17"/>
        <v>48.400998403602088</v>
      </c>
      <c r="L26" s="257">
        <f t="shared" si="17"/>
        <v>49.68654442805893</v>
      </c>
      <c r="M26" s="257">
        <f t="shared" si="17"/>
        <v>51.006234966792441</v>
      </c>
      <c r="N26" s="257">
        <f t="shared" si="17"/>
        <v>51.693006342706425</v>
      </c>
      <c r="O26" s="257">
        <f t="shared" si="17"/>
        <v>52.209936406133487</v>
      </c>
      <c r="P26" s="257">
        <f t="shared" si="17"/>
        <v>52.73203577019482</v>
      </c>
      <c r="Q26" s="257">
        <f t="shared" si="17"/>
        <v>53.259356127896773</v>
      </c>
      <c r="R26" s="257">
        <f t="shared" si="17"/>
        <v>53.791949689175738</v>
      </c>
      <c r="S26" s="257">
        <f t="shared" si="17"/>
        <v>54.329869186067498</v>
      </c>
      <c r="T26" s="257">
        <f t="shared" si="17"/>
        <v>54.873167877928175</v>
      </c>
      <c r="U26" s="257">
        <f t="shared" si="17"/>
        <v>55.421899556707466</v>
      </c>
      <c r="V26" s="257">
        <f t="shared" si="17"/>
        <v>55.976118552274542</v>
      </c>
      <c r="W26" s="257">
        <f t="shared" si="17"/>
        <v>56.535879737797288</v>
      </c>
      <c r="X26" s="257">
        <f t="shared" si="17"/>
        <v>57.101238535175263</v>
      </c>
      <c r="Y26" s="257">
        <f t="shared" si="17"/>
        <v>57.67225092052702</v>
      </c>
      <c r="Z26" s="257">
        <f t="shared" si="17"/>
        <v>58.248973429732288</v>
      </c>
      <c r="AA26" s="257">
        <f t="shared" si="17"/>
        <v>58.831463164029607</v>
      </c>
      <c r="AB26" s="257">
        <f t="shared" si="17"/>
        <v>59.419777795669908</v>
      </c>
      <c r="AC26" s="257">
        <f t="shared" si="17"/>
        <v>60.013975573626603</v>
      </c>
      <c r="AD26" s="257">
        <f t="shared" si="17"/>
        <v>60.614115329362861</v>
      </c>
      <c r="AE26" s="257">
        <f t="shared" si="17"/>
        <v>61.220256482656495</v>
      </c>
      <c r="AF26" s="257">
        <f t="shared" si="17"/>
        <v>61.832459047483056</v>
      </c>
      <c r="AG26" s="257">
        <f t="shared" si="17"/>
        <v>62.45078363795789</v>
      </c>
      <c r="AH26" s="257">
        <f t="shared" si="17"/>
        <v>63.075291474337469</v>
      </c>
      <c r="AI26" s="258">
        <f t="shared" si="17"/>
        <v>63.706044389080851</v>
      </c>
    </row>
    <row r="27" spans="3:35" ht="15.75" thickBot="1">
      <c r="C27" s="14" t="s">
        <v>19</v>
      </c>
      <c r="E27" s="259">
        <f t="shared" si="16"/>
        <v>10.237500000000002</v>
      </c>
      <c r="F27" s="260">
        <f t="shared" ref="F27:AI27" si="18">+F116/1000000</f>
        <v>10.551032710732553</v>
      </c>
      <c r="G27" s="257">
        <f t="shared" si="18"/>
        <v>10.863443613524611</v>
      </c>
      <c r="H27" s="257">
        <f t="shared" si="18"/>
        <v>11.174063285385001</v>
      </c>
      <c r="I27" s="257">
        <f t="shared" si="18"/>
        <v>11.482207263438852</v>
      </c>
      <c r="J27" s="257">
        <f t="shared" si="18"/>
        <v>11.787178367059822</v>
      </c>
      <c r="K27" s="257">
        <f t="shared" si="18"/>
        <v>12.100249600900522</v>
      </c>
      <c r="L27" s="257">
        <f t="shared" si="18"/>
        <v>12.421636107014733</v>
      </c>
      <c r="M27" s="257">
        <f t="shared" si="18"/>
        <v>12.75155874169811</v>
      </c>
      <c r="N27" s="257">
        <f t="shared" si="18"/>
        <v>12.923251585676606</v>
      </c>
      <c r="O27" s="257">
        <f t="shared" si="18"/>
        <v>13.052484101533372</v>
      </c>
      <c r="P27" s="257">
        <f t="shared" si="18"/>
        <v>13.183008942548705</v>
      </c>
      <c r="Q27" s="257">
        <f t="shared" si="18"/>
        <v>13.314839031974193</v>
      </c>
      <c r="R27" s="257">
        <f t="shared" si="18"/>
        <v>13.447987422293934</v>
      </c>
      <c r="S27" s="257">
        <f t="shared" si="18"/>
        <v>13.582467296516874</v>
      </c>
      <c r="T27" s="257">
        <f t="shared" si="18"/>
        <v>13.718291969482044</v>
      </c>
      <c r="U27" s="257">
        <f t="shared" si="18"/>
        <v>13.855474889176866</v>
      </c>
      <c r="V27" s="257">
        <f t="shared" si="18"/>
        <v>13.994029638068636</v>
      </c>
      <c r="W27" s="257">
        <f t="shared" si="18"/>
        <v>14.133969934449322</v>
      </c>
      <c r="X27" s="257">
        <f t="shared" si="18"/>
        <v>14.275309633793816</v>
      </c>
      <c r="Y27" s="257">
        <f t="shared" si="18"/>
        <v>14.418062730131755</v>
      </c>
      <c r="Z27" s="257">
        <f t="shared" si="18"/>
        <v>14.562243357433072</v>
      </c>
      <c r="AA27" s="257">
        <f t="shared" si="18"/>
        <v>14.707865791007402</v>
      </c>
      <c r="AB27" s="257">
        <f t="shared" si="18"/>
        <v>14.854944448917477</v>
      </c>
      <c r="AC27" s="257">
        <f t="shared" si="18"/>
        <v>15.003493893406651</v>
      </c>
      <c r="AD27" s="257">
        <f t="shared" si="18"/>
        <v>15.153528832340715</v>
      </c>
      <c r="AE27" s="257">
        <f t="shared" si="18"/>
        <v>15.305064120664124</v>
      </c>
      <c r="AF27" s="257">
        <f t="shared" si="18"/>
        <v>15.458114761870764</v>
      </c>
      <c r="AG27" s="257">
        <f t="shared" si="18"/>
        <v>15.612695909489473</v>
      </c>
      <c r="AH27" s="257">
        <f t="shared" si="18"/>
        <v>15.768822868584367</v>
      </c>
      <c r="AI27" s="258">
        <f t="shared" si="18"/>
        <v>15.926511097270213</v>
      </c>
    </row>
    <row r="28" spans="3:35" ht="15.75" thickBot="1">
      <c r="C28" s="14" t="s">
        <v>20</v>
      </c>
      <c r="E28" s="261">
        <f t="shared" si="16"/>
        <v>17.062500000000004</v>
      </c>
      <c r="F28" s="257">
        <f t="shared" ref="F28:AI28" si="19">+F117/1000000</f>
        <v>17.585054517887588</v>
      </c>
      <c r="G28" s="257">
        <f t="shared" si="19"/>
        <v>18.105739355874352</v>
      </c>
      <c r="H28" s="257">
        <f t="shared" si="19"/>
        <v>18.623438808975003</v>
      </c>
      <c r="I28" s="257">
        <f t="shared" si="19"/>
        <v>19.137012105731419</v>
      </c>
      <c r="J28" s="257">
        <f t="shared" si="19"/>
        <v>19.645297278433038</v>
      </c>
      <c r="K28" s="257">
        <f t="shared" si="19"/>
        <v>20.167082668167534</v>
      </c>
      <c r="L28" s="257">
        <f t="shared" si="19"/>
        <v>20.702726845024557</v>
      </c>
      <c r="M28" s="257">
        <f t="shared" si="19"/>
        <v>21.252597902830182</v>
      </c>
      <c r="N28" s="257">
        <f t="shared" si="19"/>
        <v>21.538752642794346</v>
      </c>
      <c r="O28" s="257">
        <f t="shared" si="19"/>
        <v>21.754140169222289</v>
      </c>
      <c r="P28" s="257">
        <f t="shared" si="19"/>
        <v>21.971681570914512</v>
      </c>
      <c r="Q28" s="257">
        <f t="shared" si="19"/>
        <v>22.191398386623653</v>
      </c>
      <c r="R28" s="257">
        <f t="shared" si="19"/>
        <v>22.413312370489891</v>
      </c>
      <c r="S28" s="257">
        <f t="shared" si="19"/>
        <v>22.63744549419479</v>
      </c>
      <c r="T28" s="257">
        <f t="shared" si="19"/>
        <v>22.86381994913674</v>
      </c>
      <c r="U28" s="257">
        <f t="shared" si="19"/>
        <v>23.092458148628111</v>
      </c>
      <c r="V28" s="257">
        <f t="shared" si="19"/>
        <v>23.323382730114393</v>
      </c>
      <c r="W28" s="257">
        <f t="shared" si="19"/>
        <v>23.556616557415538</v>
      </c>
      <c r="X28" s="257">
        <f t="shared" si="19"/>
        <v>23.792182722989693</v>
      </c>
      <c r="Y28" s="257">
        <f t="shared" si="19"/>
        <v>24.03010455021959</v>
      </c>
      <c r="Z28" s="257">
        <f t="shared" si="19"/>
        <v>24.270405595721783</v>
      </c>
      <c r="AA28" s="257">
        <f t="shared" si="19"/>
        <v>24.513109651679002</v>
      </c>
      <c r="AB28" s="257">
        <f t="shared" si="19"/>
        <v>24.758240748195792</v>
      </c>
      <c r="AC28" s="257">
        <f t="shared" si="19"/>
        <v>25.005823155677749</v>
      </c>
      <c r="AD28" s="257">
        <f t="shared" si="19"/>
        <v>25.255881387234528</v>
      </c>
      <c r="AE28" s="257">
        <f t="shared" si="19"/>
        <v>25.508440201106872</v>
      </c>
      <c r="AF28" s="257">
        <f t="shared" si="19"/>
        <v>25.763524603117943</v>
      </c>
      <c r="AG28" s="257">
        <f t="shared" si="19"/>
        <v>26.021159849149122</v>
      </c>
      <c r="AH28" s="257">
        <f t="shared" si="19"/>
        <v>26.281371447640613</v>
      </c>
      <c r="AI28" s="258">
        <f t="shared" si="19"/>
        <v>26.544185162117024</v>
      </c>
    </row>
    <row r="29" spans="3:35" ht="15.75" thickBot="1">
      <c r="C29" s="13" t="s">
        <v>8</v>
      </c>
      <c r="E29" s="253">
        <f>+E123/1000000</f>
        <v>68.250000000000014</v>
      </c>
      <c r="F29" s="254">
        <f t="shared" ref="F29:AI29" si="20">+F123/1000000</f>
        <v>70.340218071550353</v>
      </c>
      <c r="G29" s="254">
        <f t="shared" si="20"/>
        <v>72.515299937902867</v>
      </c>
      <c r="H29" s="254">
        <f t="shared" si="20"/>
        <v>75.66043352680957</v>
      </c>
      <c r="I29" s="254">
        <f t="shared" si="20"/>
        <v>78.787479244472607</v>
      </c>
      <c r="J29" s="254">
        <f t="shared" si="20"/>
        <v>81.883039303987928</v>
      </c>
      <c r="K29" s="254">
        <f t="shared" si="20"/>
        <v>85.017522048544606</v>
      </c>
      <c r="L29" s="254">
        <f t="shared" si="20"/>
        <v>88.186125095293846</v>
      </c>
      <c r="M29" s="254">
        <f t="shared" si="20"/>
        <v>91.294686004902942</v>
      </c>
      <c r="N29" s="254">
        <f t="shared" si="20"/>
        <v>94.328408420845847</v>
      </c>
      <c r="O29" s="254">
        <f t="shared" si="20"/>
        <v>97.272398047660445</v>
      </c>
      <c r="P29" s="254">
        <f t="shared" si="20"/>
        <v>100.21002446869979</v>
      </c>
      <c r="Q29" s="254">
        <f t="shared" si="20"/>
        <v>103.03394295822775</v>
      </c>
      <c r="R29" s="254">
        <f t="shared" si="20"/>
        <v>105.93743947079062</v>
      </c>
      <c r="S29" s="254">
        <f t="shared" si="20"/>
        <v>108.81575970121199</v>
      </c>
      <c r="T29" s="254">
        <f t="shared" si="20"/>
        <v>111.6623799749957</v>
      </c>
      <c r="U29" s="254">
        <f t="shared" si="20"/>
        <v>114.47068883136683</v>
      </c>
      <c r="V29" s="254">
        <f t="shared" si="20"/>
        <v>117.34962665547566</v>
      </c>
      <c r="W29" s="254">
        <f t="shared" si="20"/>
        <v>120.30096976586087</v>
      </c>
      <c r="X29" s="254">
        <f t="shared" si="20"/>
        <v>123.32653915547225</v>
      </c>
      <c r="Y29" s="254">
        <f t="shared" si="20"/>
        <v>126.42820161523237</v>
      </c>
      <c r="Z29" s="254">
        <f t="shared" si="20"/>
        <v>129.60787088585545</v>
      </c>
      <c r="AA29" s="254">
        <f t="shared" si="20"/>
        <v>132.86750883863471</v>
      </c>
      <c r="AB29" s="254">
        <f t="shared" si="20"/>
        <v>136.20912668592638</v>
      </c>
      <c r="AC29" s="254">
        <f t="shared" si="20"/>
        <v>139.63478622207739</v>
      </c>
      <c r="AD29" s="254">
        <f t="shared" si="20"/>
        <v>143.14660109556266</v>
      </c>
      <c r="AE29" s="254">
        <f t="shared" si="20"/>
        <v>146.74673811311607</v>
      </c>
      <c r="AF29" s="254">
        <f t="shared" si="20"/>
        <v>150.43741857666089</v>
      </c>
      <c r="AG29" s="254">
        <f t="shared" si="20"/>
        <v>154.22091965386392</v>
      </c>
      <c r="AH29" s="254">
        <f t="shared" si="20"/>
        <v>158.09957578315857</v>
      </c>
      <c r="AI29" s="255">
        <f t="shared" si="20"/>
        <v>162.07578011410502</v>
      </c>
    </row>
    <row r="30" spans="3:35" ht="15.75" thickBot="1">
      <c r="C30" s="14" t="s">
        <v>18</v>
      </c>
      <c r="E30" s="261">
        <f t="shared" ref="E30:E32" si="21">+E124/1000000</f>
        <v>40.95000000000001</v>
      </c>
      <c r="F30" s="257">
        <f t="shared" ref="F30:AI30" si="22">+F124/1000000</f>
        <v>42.204130842930212</v>
      </c>
      <c r="G30" s="257">
        <f t="shared" si="22"/>
        <v>43.509179962741719</v>
      </c>
      <c r="H30" s="257">
        <f t="shared" si="22"/>
        <v>45.396260116085749</v>
      </c>
      <c r="I30" s="257">
        <f t="shared" si="22"/>
        <v>47.272487546683564</v>
      </c>
      <c r="J30" s="257">
        <f t="shared" si="22"/>
        <v>49.12982358239276</v>
      </c>
      <c r="K30" s="257">
        <f t="shared" si="22"/>
        <v>51.010513229126758</v>
      </c>
      <c r="L30" s="257">
        <f t="shared" si="22"/>
        <v>52.911675057176303</v>
      </c>
      <c r="M30" s="257">
        <f t="shared" si="22"/>
        <v>54.77681160294177</v>
      </c>
      <c r="N30" s="257">
        <f t="shared" si="22"/>
        <v>56.597045052507511</v>
      </c>
      <c r="O30" s="257">
        <f t="shared" si="22"/>
        <v>58.363438828596266</v>
      </c>
      <c r="P30" s="257">
        <f t="shared" si="22"/>
        <v>60.126014681219871</v>
      </c>
      <c r="Q30" s="257">
        <f t="shared" si="22"/>
        <v>61.820365774936647</v>
      </c>
      <c r="R30" s="257">
        <f t="shared" si="22"/>
        <v>63.562463682474373</v>
      </c>
      <c r="S30" s="257">
        <f t="shared" si="22"/>
        <v>65.289455820727198</v>
      </c>
      <c r="T30" s="257">
        <f t="shared" si="22"/>
        <v>66.997427984997415</v>
      </c>
      <c r="U30" s="257">
        <f t="shared" si="22"/>
        <v>68.682413298820094</v>
      </c>
      <c r="V30" s="257">
        <f t="shared" si="22"/>
        <v>70.409775993285393</v>
      </c>
      <c r="W30" s="257">
        <f t="shared" si="22"/>
        <v>72.180581859516522</v>
      </c>
      <c r="X30" s="257">
        <f t="shared" si="22"/>
        <v>73.995923493283343</v>
      </c>
      <c r="Y30" s="257">
        <f t="shared" si="22"/>
        <v>75.856920969139409</v>
      </c>
      <c r="Z30" s="257">
        <f t="shared" si="22"/>
        <v>77.764722531513272</v>
      </c>
      <c r="AA30" s="257">
        <f t="shared" si="22"/>
        <v>79.720505303180829</v>
      </c>
      <c r="AB30" s="257">
        <f t="shared" si="22"/>
        <v>81.725476011555827</v>
      </c>
      <c r="AC30" s="257">
        <f t="shared" si="22"/>
        <v>83.780871733246428</v>
      </c>
      <c r="AD30" s="257">
        <f t="shared" si="22"/>
        <v>85.887960657337587</v>
      </c>
      <c r="AE30" s="257">
        <f t="shared" si="22"/>
        <v>88.048042867869626</v>
      </c>
      <c r="AF30" s="257">
        <f t="shared" si="22"/>
        <v>90.262451145996536</v>
      </c>
      <c r="AG30" s="257">
        <f t="shared" si="22"/>
        <v>92.532551792318344</v>
      </c>
      <c r="AH30" s="257">
        <f t="shared" si="22"/>
        <v>94.859745469895145</v>
      </c>
      <c r="AI30" s="258">
        <f t="shared" si="22"/>
        <v>97.245468068463012</v>
      </c>
    </row>
    <row r="31" spans="3:35" ht="15.75" thickBot="1">
      <c r="C31" s="14" t="s">
        <v>19</v>
      </c>
      <c r="E31" s="261">
        <f t="shared" si="21"/>
        <v>10.237500000000002</v>
      </c>
      <c r="F31" s="257">
        <f t="shared" ref="F31:AI31" si="23">+F125/1000000</f>
        <v>10.551032710732553</v>
      </c>
      <c r="G31" s="257">
        <f t="shared" si="23"/>
        <v>10.87729499068543</v>
      </c>
      <c r="H31" s="257">
        <f t="shared" si="23"/>
        <v>11.349065029021437</v>
      </c>
      <c r="I31" s="257">
        <f t="shared" si="23"/>
        <v>11.818121886670891</v>
      </c>
      <c r="J31" s="257">
        <f t="shared" si="23"/>
        <v>12.28245589559819</v>
      </c>
      <c r="K31" s="257">
        <f t="shared" si="23"/>
        <v>12.75262830728169</v>
      </c>
      <c r="L31" s="257">
        <f t="shared" si="23"/>
        <v>13.227918764294076</v>
      </c>
      <c r="M31" s="257">
        <f t="shared" si="23"/>
        <v>13.694202900735442</v>
      </c>
      <c r="N31" s="257">
        <f t="shared" si="23"/>
        <v>14.149261263126878</v>
      </c>
      <c r="O31" s="257">
        <f t="shared" si="23"/>
        <v>14.590859707149066</v>
      </c>
      <c r="P31" s="257">
        <f t="shared" si="23"/>
        <v>15.031503670304968</v>
      </c>
      <c r="Q31" s="257">
        <f t="shared" si="23"/>
        <v>15.455091443734162</v>
      </c>
      <c r="R31" s="257">
        <f t="shared" si="23"/>
        <v>15.890615920618593</v>
      </c>
      <c r="S31" s="257">
        <f t="shared" si="23"/>
        <v>16.3223639551818</v>
      </c>
      <c r="T31" s="257">
        <f t="shared" si="23"/>
        <v>16.749356996249354</v>
      </c>
      <c r="U31" s="257">
        <f t="shared" si="23"/>
        <v>17.170603324705024</v>
      </c>
      <c r="V31" s="257">
        <f t="shared" si="23"/>
        <v>17.602443998321348</v>
      </c>
      <c r="W31" s="257">
        <f t="shared" si="23"/>
        <v>18.045145464879131</v>
      </c>
      <c r="X31" s="257">
        <f t="shared" si="23"/>
        <v>18.498980873320836</v>
      </c>
      <c r="Y31" s="257">
        <f t="shared" si="23"/>
        <v>18.964230242284852</v>
      </c>
      <c r="Z31" s="257">
        <f t="shared" si="23"/>
        <v>19.441180632878318</v>
      </c>
      <c r="AA31" s="257">
        <f t="shared" si="23"/>
        <v>19.930126325795207</v>
      </c>
      <c r="AB31" s="257">
        <f t="shared" si="23"/>
        <v>20.431369002888957</v>
      </c>
      <c r="AC31" s="257">
        <f t="shared" si="23"/>
        <v>20.945217933311607</v>
      </c>
      <c r="AD31" s="257">
        <f t="shared" si="23"/>
        <v>21.471990164334397</v>
      </c>
      <c r="AE31" s="257">
        <f t="shared" si="23"/>
        <v>22.012010716967406</v>
      </c>
      <c r="AF31" s="257">
        <f t="shared" si="23"/>
        <v>22.565612786499134</v>
      </c>
      <c r="AG31" s="257">
        <f t="shared" si="23"/>
        <v>23.133137948079586</v>
      </c>
      <c r="AH31" s="257">
        <f t="shared" si="23"/>
        <v>23.714936367473786</v>
      </c>
      <c r="AI31" s="258">
        <f t="shared" si="23"/>
        <v>24.311367017115753</v>
      </c>
    </row>
    <row r="32" spans="3:35" ht="15.75" thickBot="1">
      <c r="C32" s="14" t="s">
        <v>20</v>
      </c>
      <c r="E32" s="261">
        <f t="shared" si="21"/>
        <v>17.062500000000004</v>
      </c>
      <c r="F32" s="257">
        <f t="shared" ref="F32:AI32" si="24">+F126/1000000</f>
        <v>17.585054517887588</v>
      </c>
      <c r="G32" s="257">
        <f t="shared" si="24"/>
        <v>18.128824984475717</v>
      </c>
      <c r="H32" s="257">
        <f t="shared" si="24"/>
        <v>18.915108381702392</v>
      </c>
      <c r="I32" s="257">
        <f t="shared" si="24"/>
        <v>19.696869811118152</v>
      </c>
      <c r="J32" s="257">
        <f t="shared" si="24"/>
        <v>20.470759825996982</v>
      </c>
      <c r="K32" s="257">
        <f t="shared" si="24"/>
        <v>21.254380512136152</v>
      </c>
      <c r="L32" s="257">
        <f t="shared" si="24"/>
        <v>22.046531273823462</v>
      </c>
      <c r="M32" s="257">
        <f t="shared" si="24"/>
        <v>22.823671501225736</v>
      </c>
      <c r="N32" s="257">
        <f t="shared" si="24"/>
        <v>23.582102105211462</v>
      </c>
      <c r="O32" s="257">
        <f t="shared" si="24"/>
        <v>24.318099511915111</v>
      </c>
      <c r="P32" s="257">
        <f t="shared" si="24"/>
        <v>25.052506117174946</v>
      </c>
      <c r="Q32" s="257">
        <f t="shared" si="24"/>
        <v>25.758485739556939</v>
      </c>
      <c r="R32" s="257">
        <f t="shared" si="24"/>
        <v>26.484359867697655</v>
      </c>
      <c r="S32" s="257">
        <f t="shared" si="24"/>
        <v>27.203939925302997</v>
      </c>
      <c r="T32" s="257">
        <f t="shared" si="24"/>
        <v>27.915594993748925</v>
      </c>
      <c r="U32" s="257">
        <f t="shared" si="24"/>
        <v>28.617672207841707</v>
      </c>
      <c r="V32" s="257">
        <f t="shared" si="24"/>
        <v>29.337406663868915</v>
      </c>
      <c r="W32" s="257">
        <f t="shared" si="24"/>
        <v>30.075242441465218</v>
      </c>
      <c r="X32" s="257">
        <f t="shared" si="24"/>
        <v>30.831634788868062</v>
      </c>
      <c r="Y32" s="257">
        <f t="shared" si="24"/>
        <v>31.607050403808092</v>
      </c>
      <c r="Z32" s="257">
        <f t="shared" si="24"/>
        <v>32.401967721463862</v>
      </c>
      <c r="AA32" s="257">
        <f t="shared" si="24"/>
        <v>33.216877209658676</v>
      </c>
      <c r="AB32" s="257">
        <f t="shared" si="24"/>
        <v>34.052281671481595</v>
      </c>
      <c r="AC32" s="257">
        <f t="shared" si="24"/>
        <v>34.908696555519349</v>
      </c>
      <c r="AD32" s="257">
        <f t="shared" si="24"/>
        <v>35.786650273890665</v>
      </c>
      <c r="AE32" s="257">
        <f t="shared" si="24"/>
        <v>36.686684528279017</v>
      </c>
      <c r="AF32" s="257">
        <f t="shared" si="24"/>
        <v>37.609354644165222</v>
      </c>
      <c r="AG32" s="257">
        <f t="shared" si="24"/>
        <v>38.555229913465979</v>
      </c>
      <c r="AH32" s="257">
        <f t="shared" si="24"/>
        <v>39.524893945789643</v>
      </c>
      <c r="AI32" s="258">
        <f t="shared" si="24"/>
        <v>40.518945028526254</v>
      </c>
    </row>
    <row r="33" spans="3:35" ht="15.75" thickBot="1">
      <c r="C33" s="15" t="s">
        <v>9</v>
      </c>
      <c r="E33" s="262">
        <f>+E29-E25</f>
        <v>0</v>
      </c>
      <c r="F33" s="263">
        <f t="shared" ref="F33:AI33" si="25">+F29-F25</f>
        <v>0</v>
      </c>
      <c r="G33" s="263">
        <f t="shared" si="25"/>
        <v>9.2342514405459042E-2</v>
      </c>
      <c r="H33" s="263">
        <f t="shared" si="25"/>
        <v>1.1666782909095588</v>
      </c>
      <c r="I33" s="263">
        <f t="shared" si="25"/>
        <v>2.2394308215469323</v>
      </c>
      <c r="J33" s="263">
        <f t="shared" si="25"/>
        <v>3.3018501902557773</v>
      </c>
      <c r="K33" s="263">
        <f t="shared" si="25"/>
        <v>4.3491913758744687</v>
      </c>
      <c r="L33" s="263">
        <f t="shared" si="25"/>
        <v>5.3752177151956175</v>
      </c>
      <c r="M33" s="263">
        <f t="shared" si="25"/>
        <v>6.2842943935822149</v>
      </c>
      <c r="N33" s="263">
        <f t="shared" si="25"/>
        <v>8.1733978496684614</v>
      </c>
      <c r="O33" s="263">
        <f t="shared" si="25"/>
        <v>10.255837370771289</v>
      </c>
      <c r="P33" s="263">
        <f t="shared" si="25"/>
        <v>12.323298185041736</v>
      </c>
      <c r="Q33" s="263">
        <f t="shared" si="25"/>
        <v>14.268349411733141</v>
      </c>
      <c r="R33" s="263">
        <f t="shared" si="25"/>
        <v>16.284189988831059</v>
      </c>
      <c r="S33" s="263">
        <f t="shared" si="25"/>
        <v>18.26597772443283</v>
      </c>
      <c r="T33" s="263">
        <f t="shared" si="25"/>
        <v>20.207100178448741</v>
      </c>
      <c r="U33" s="263">
        <f t="shared" si="25"/>
        <v>22.100856236854383</v>
      </c>
      <c r="V33" s="263">
        <f t="shared" si="25"/>
        <v>24.05609573501809</v>
      </c>
      <c r="W33" s="263">
        <f t="shared" si="25"/>
        <v>26.074503536198719</v>
      </c>
      <c r="X33" s="263">
        <f t="shared" si="25"/>
        <v>28.157808263513473</v>
      </c>
      <c r="Y33" s="263">
        <f t="shared" si="25"/>
        <v>30.307783414354006</v>
      </c>
      <c r="Z33" s="263">
        <f t="shared" si="25"/>
        <v>32.526248502968315</v>
      </c>
      <c r="AA33" s="263">
        <f t="shared" si="25"/>
        <v>34.815070231918696</v>
      </c>
      <c r="AB33" s="263">
        <f t="shared" si="25"/>
        <v>37.176163693143209</v>
      </c>
      <c r="AC33" s="263">
        <f t="shared" si="25"/>
        <v>39.611493599366398</v>
      </c>
      <c r="AD33" s="263">
        <f t="shared" si="25"/>
        <v>42.123075546624548</v>
      </c>
      <c r="AE33" s="263">
        <f t="shared" si="25"/>
        <v>44.712977308688579</v>
      </c>
      <c r="AF33" s="263">
        <f t="shared" si="25"/>
        <v>47.383320164189115</v>
      </c>
      <c r="AG33" s="263">
        <f t="shared" si="25"/>
        <v>50.13628025726743</v>
      </c>
      <c r="AH33" s="263">
        <f t="shared" si="25"/>
        <v>52.97408999259612</v>
      </c>
      <c r="AI33" s="264">
        <f t="shared" si="25"/>
        <v>55.899039465636918</v>
      </c>
    </row>
    <row r="34" spans="3:35" ht="15.75" thickBot="1">
      <c r="C34" s="39" t="s">
        <v>18</v>
      </c>
      <c r="E34" s="265">
        <f t="shared" ref="E34:E36" si="26">+E30-E26</f>
        <v>0</v>
      </c>
      <c r="F34" s="266">
        <f t="shared" ref="F34:AI34" si="27">+F30-F26</f>
        <v>0</v>
      </c>
      <c r="G34" s="266">
        <f t="shared" si="27"/>
        <v>5.5405508643275425E-2</v>
      </c>
      <c r="H34" s="266">
        <f t="shared" si="27"/>
        <v>0.70000697454574379</v>
      </c>
      <c r="I34" s="266">
        <f t="shared" si="27"/>
        <v>1.3436584929281565</v>
      </c>
      <c r="J34" s="266">
        <f t="shared" si="27"/>
        <v>1.9811101141534735</v>
      </c>
      <c r="K34" s="266">
        <f t="shared" si="27"/>
        <v>2.6095148255246698</v>
      </c>
      <c r="L34" s="266">
        <f t="shared" si="27"/>
        <v>3.2251306291173734</v>
      </c>
      <c r="M34" s="266">
        <f t="shared" si="27"/>
        <v>3.7705766361493289</v>
      </c>
      <c r="N34" s="266">
        <f t="shared" si="27"/>
        <v>4.9040387098010854</v>
      </c>
      <c r="O34" s="266">
        <f t="shared" si="27"/>
        <v>6.153502422462779</v>
      </c>
      <c r="P34" s="266">
        <f t="shared" si="27"/>
        <v>7.3939789110250516</v>
      </c>
      <c r="Q34" s="266">
        <f t="shared" si="27"/>
        <v>8.5610096470398744</v>
      </c>
      <c r="R34" s="266">
        <f t="shared" si="27"/>
        <v>9.7705139932986356</v>
      </c>
      <c r="S34" s="266">
        <f t="shared" si="27"/>
        <v>10.959586634659701</v>
      </c>
      <c r="T34" s="266">
        <f t="shared" si="27"/>
        <v>12.12426010706924</v>
      </c>
      <c r="U34" s="266">
        <f t="shared" si="27"/>
        <v>13.260513742112629</v>
      </c>
      <c r="V34" s="266">
        <f t="shared" si="27"/>
        <v>14.433657441010851</v>
      </c>
      <c r="W34" s="266">
        <f t="shared" si="27"/>
        <v>15.644702121719234</v>
      </c>
      <c r="X34" s="266">
        <f t="shared" si="27"/>
        <v>16.89468495810808</v>
      </c>
      <c r="Y34" s="266">
        <f t="shared" si="27"/>
        <v>18.184670048612389</v>
      </c>
      <c r="Z34" s="266">
        <f t="shared" si="27"/>
        <v>19.515749101780983</v>
      </c>
      <c r="AA34" s="266">
        <f t="shared" si="27"/>
        <v>20.889042139151222</v>
      </c>
      <c r="AB34" s="266">
        <f t="shared" si="27"/>
        <v>22.305698215885919</v>
      </c>
      <c r="AC34" s="266">
        <f t="shared" si="27"/>
        <v>23.766896159619826</v>
      </c>
      <c r="AD34" s="266">
        <f t="shared" si="27"/>
        <v>25.273845327974726</v>
      </c>
      <c r="AE34" s="266">
        <f t="shared" si="27"/>
        <v>26.82778638521313</v>
      </c>
      <c r="AF34" s="266">
        <f t="shared" si="27"/>
        <v>28.42999209851348</v>
      </c>
      <c r="AG34" s="266">
        <f t="shared" si="27"/>
        <v>30.081768154360454</v>
      </c>
      <c r="AH34" s="266">
        <f t="shared" si="27"/>
        <v>31.784453995557676</v>
      </c>
      <c r="AI34" s="267">
        <f t="shared" si="27"/>
        <v>33.539423679382161</v>
      </c>
    </row>
    <row r="35" spans="3:35" ht="15.75" thickBot="1">
      <c r="C35" s="39" t="s">
        <v>19</v>
      </c>
      <c r="E35" s="265">
        <f t="shared" si="26"/>
        <v>0</v>
      </c>
      <c r="F35" s="266">
        <f t="shared" ref="F35:AI35" si="28">+F31-F27</f>
        <v>0</v>
      </c>
      <c r="G35" s="266">
        <f t="shared" si="28"/>
        <v>1.3851377160818856E-2</v>
      </c>
      <c r="H35" s="266">
        <f t="shared" si="28"/>
        <v>0.17500174363643595</v>
      </c>
      <c r="I35" s="266">
        <f t="shared" si="28"/>
        <v>0.33591462323203913</v>
      </c>
      <c r="J35" s="266">
        <f t="shared" si="28"/>
        <v>0.49527752853836837</v>
      </c>
      <c r="K35" s="266">
        <f t="shared" si="28"/>
        <v>0.65237870638116746</v>
      </c>
      <c r="L35" s="266">
        <f t="shared" si="28"/>
        <v>0.80628265727934334</v>
      </c>
      <c r="M35" s="266">
        <f t="shared" si="28"/>
        <v>0.94264415903733223</v>
      </c>
      <c r="N35" s="266">
        <f t="shared" si="28"/>
        <v>1.2260096774502713</v>
      </c>
      <c r="O35" s="266">
        <f t="shared" si="28"/>
        <v>1.5383756056156948</v>
      </c>
      <c r="P35" s="266">
        <f t="shared" si="28"/>
        <v>1.8484947277562629</v>
      </c>
      <c r="Q35" s="266">
        <f t="shared" si="28"/>
        <v>2.1402524117599686</v>
      </c>
      <c r="R35" s="266">
        <f t="shared" si="28"/>
        <v>2.4426284983246589</v>
      </c>
      <c r="S35" s="266">
        <f t="shared" si="28"/>
        <v>2.7398966586649252</v>
      </c>
      <c r="T35" s="266">
        <f t="shared" si="28"/>
        <v>3.03106502676731</v>
      </c>
      <c r="U35" s="266">
        <f t="shared" si="28"/>
        <v>3.3151284355281572</v>
      </c>
      <c r="V35" s="266">
        <f t="shared" si="28"/>
        <v>3.6084143602527128</v>
      </c>
      <c r="W35" s="266">
        <f t="shared" si="28"/>
        <v>3.9111755304298086</v>
      </c>
      <c r="X35" s="266">
        <f t="shared" si="28"/>
        <v>4.2236712395270199</v>
      </c>
      <c r="Y35" s="266">
        <f t="shared" si="28"/>
        <v>4.5461675121530973</v>
      </c>
      <c r="Z35" s="266">
        <f t="shared" si="28"/>
        <v>4.8789372754452458</v>
      </c>
      <c r="AA35" s="266">
        <f t="shared" si="28"/>
        <v>5.2222605347878055</v>
      </c>
      <c r="AB35" s="266">
        <f t="shared" si="28"/>
        <v>5.5764245539714796</v>
      </c>
      <c r="AC35" s="266">
        <f t="shared" si="28"/>
        <v>5.9417240399049565</v>
      </c>
      <c r="AD35" s="266">
        <f t="shared" si="28"/>
        <v>6.3184613319936815</v>
      </c>
      <c r="AE35" s="266">
        <f t="shared" si="28"/>
        <v>6.7069465963032826</v>
      </c>
      <c r="AF35" s="266">
        <f t="shared" si="28"/>
        <v>7.1074980246283701</v>
      </c>
      <c r="AG35" s="266">
        <f t="shared" si="28"/>
        <v>7.5204420385901134</v>
      </c>
      <c r="AH35" s="266">
        <f t="shared" si="28"/>
        <v>7.9461134988894191</v>
      </c>
      <c r="AI35" s="267">
        <f t="shared" si="28"/>
        <v>8.3848559198455401</v>
      </c>
    </row>
    <row r="36" spans="3:35" ht="15.75" thickBot="1">
      <c r="C36" s="39" t="s">
        <v>20</v>
      </c>
      <c r="E36" s="265">
        <f t="shared" si="26"/>
        <v>0</v>
      </c>
      <c r="F36" s="266">
        <f t="shared" ref="F36:AI36" si="29">+F32-F28</f>
        <v>0</v>
      </c>
      <c r="G36" s="266">
        <f t="shared" si="29"/>
        <v>2.308562860136476E-2</v>
      </c>
      <c r="H36" s="266">
        <f t="shared" si="29"/>
        <v>0.29166957272738969</v>
      </c>
      <c r="I36" s="266">
        <f t="shared" si="29"/>
        <v>0.55985770538673307</v>
      </c>
      <c r="J36" s="266">
        <f t="shared" si="29"/>
        <v>0.82546254756394433</v>
      </c>
      <c r="K36" s="266">
        <f t="shared" si="29"/>
        <v>1.0872978439686172</v>
      </c>
      <c r="L36" s="266">
        <f t="shared" si="29"/>
        <v>1.3438044287989044</v>
      </c>
      <c r="M36" s="266">
        <f t="shared" si="29"/>
        <v>1.5710735983955537</v>
      </c>
      <c r="N36" s="266">
        <f t="shared" si="29"/>
        <v>2.0433494624171153</v>
      </c>
      <c r="O36" s="266">
        <f t="shared" si="29"/>
        <v>2.5639593426928222</v>
      </c>
      <c r="P36" s="266">
        <f t="shared" si="29"/>
        <v>3.080824546260434</v>
      </c>
      <c r="Q36" s="266">
        <f t="shared" si="29"/>
        <v>3.5670873529332852</v>
      </c>
      <c r="R36" s="266">
        <f t="shared" si="29"/>
        <v>4.0710474972077648</v>
      </c>
      <c r="S36" s="266">
        <f t="shared" si="29"/>
        <v>4.5664944311082074</v>
      </c>
      <c r="T36" s="266">
        <f t="shared" si="29"/>
        <v>5.0517750446121852</v>
      </c>
      <c r="U36" s="266">
        <f t="shared" si="29"/>
        <v>5.5252140592135959</v>
      </c>
      <c r="V36" s="266">
        <f t="shared" si="29"/>
        <v>6.0140239337545225</v>
      </c>
      <c r="W36" s="266">
        <f t="shared" si="29"/>
        <v>6.5186258840496798</v>
      </c>
      <c r="X36" s="266">
        <f t="shared" si="29"/>
        <v>7.0394520658783684</v>
      </c>
      <c r="Y36" s="266">
        <f t="shared" si="29"/>
        <v>7.5769458535885015</v>
      </c>
      <c r="Z36" s="266">
        <f t="shared" si="29"/>
        <v>8.1315621257420787</v>
      </c>
      <c r="AA36" s="266">
        <f t="shared" si="29"/>
        <v>8.7037675579796741</v>
      </c>
      <c r="AB36" s="266">
        <f t="shared" si="29"/>
        <v>9.2940409232858023</v>
      </c>
      <c r="AC36" s="266">
        <f t="shared" si="29"/>
        <v>9.9028733998415994</v>
      </c>
      <c r="AD36" s="266">
        <f t="shared" si="29"/>
        <v>10.530768886656137</v>
      </c>
      <c r="AE36" s="266">
        <f t="shared" si="29"/>
        <v>11.178244327172145</v>
      </c>
      <c r="AF36" s="266">
        <f t="shared" si="29"/>
        <v>11.845830041047279</v>
      </c>
      <c r="AG36" s="266">
        <f t="shared" si="29"/>
        <v>12.534070064316857</v>
      </c>
      <c r="AH36" s="266">
        <f t="shared" si="29"/>
        <v>13.24352249814903</v>
      </c>
      <c r="AI36" s="267">
        <f t="shared" si="29"/>
        <v>13.974759866409229</v>
      </c>
    </row>
    <row r="39" spans="3:35" ht="21">
      <c r="C39" s="74" t="s">
        <v>356</v>
      </c>
    </row>
    <row r="41" spans="3:35">
      <c r="E41" s="6">
        <v>0</v>
      </c>
      <c r="F41" s="6">
        <v>1</v>
      </c>
      <c r="G41" s="6">
        <v>2</v>
      </c>
      <c r="H41" s="6">
        <v>3</v>
      </c>
      <c r="I41" s="6">
        <v>4</v>
      </c>
      <c r="J41" s="6">
        <v>5</v>
      </c>
      <c r="K41" s="6">
        <v>6</v>
      </c>
      <c r="L41" s="6">
        <v>7</v>
      </c>
      <c r="M41" s="6">
        <v>8</v>
      </c>
      <c r="N41" s="6">
        <v>9</v>
      </c>
      <c r="O41" s="6">
        <v>10</v>
      </c>
      <c r="P41" s="6">
        <v>11</v>
      </c>
      <c r="Q41" s="6">
        <v>12</v>
      </c>
      <c r="R41" s="6">
        <v>13</v>
      </c>
      <c r="S41" s="6">
        <v>14</v>
      </c>
      <c r="T41" s="6">
        <v>15</v>
      </c>
      <c r="U41" s="6">
        <v>16</v>
      </c>
      <c r="V41" s="6">
        <v>17</v>
      </c>
      <c r="W41" s="6">
        <v>18</v>
      </c>
      <c r="X41" s="6">
        <v>19</v>
      </c>
      <c r="Y41" s="6">
        <v>20</v>
      </c>
      <c r="Z41" s="6">
        <v>21</v>
      </c>
      <c r="AA41" s="6">
        <v>22</v>
      </c>
      <c r="AB41" s="6">
        <v>23</v>
      </c>
      <c r="AC41" s="6">
        <v>24</v>
      </c>
      <c r="AD41" s="6">
        <v>25</v>
      </c>
      <c r="AE41" s="6">
        <v>26</v>
      </c>
      <c r="AF41" s="6">
        <v>27</v>
      </c>
      <c r="AG41" s="6">
        <v>28</v>
      </c>
      <c r="AH41" s="6">
        <v>29</v>
      </c>
      <c r="AI41" s="6">
        <v>30</v>
      </c>
    </row>
    <row r="42" spans="3:35">
      <c r="C42" s="1" t="s">
        <v>94</v>
      </c>
      <c r="E42" s="16">
        <f>+Inputs!E6</f>
        <v>1.4999999999999999E-2</v>
      </c>
      <c r="F42" s="16">
        <f>+Inputs!F6</f>
        <v>1.4E-2</v>
      </c>
      <c r="G42" s="16">
        <f>+Inputs!G6</f>
        <v>1.2999999999999999E-2</v>
      </c>
      <c r="H42" s="16">
        <f>+Inputs!H6</f>
        <v>1.2E-2</v>
      </c>
      <c r="I42" s="16">
        <f>+Inputs!I6</f>
        <v>1.0999999999999999E-2</v>
      </c>
      <c r="J42" s="16">
        <f>+Inputs!J6</f>
        <v>0.01</v>
      </c>
      <c r="K42" s="16">
        <f>+Inputs!K6</f>
        <v>0.01</v>
      </c>
      <c r="L42" s="16">
        <f>+Inputs!L6</f>
        <v>0.01</v>
      </c>
      <c r="M42" s="16">
        <f>+Inputs!M6</f>
        <v>0.01</v>
      </c>
      <c r="N42" s="16">
        <f>+Inputs!N6</f>
        <v>0.01</v>
      </c>
      <c r="O42" s="16">
        <f>+Inputs!O6</f>
        <v>0.01</v>
      </c>
      <c r="P42" s="16">
        <f>+Inputs!P6</f>
        <v>0.01</v>
      </c>
      <c r="Q42" s="16">
        <f>+Inputs!Q6</f>
        <v>0.01</v>
      </c>
      <c r="R42" s="16">
        <f>+Inputs!R6</f>
        <v>0.01</v>
      </c>
      <c r="S42" s="16">
        <f>+Inputs!S6</f>
        <v>0.01</v>
      </c>
      <c r="T42" s="16">
        <f>+Inputs!T6</f>
        <v>0.01</v>
      </c>
      <c r="U42" s="16">
        <f>+Inputs!U6</f>
        <v>0.01</v>
      </c>
      <c r="V42" s="16">
        <f>+Inputs!V6</f>
        <v>0.01</v>
      </c>
      <c r="W42" s="16">
        <f>+Inputs!W6</f>
        <v>0.01</v>
      </c>
      <c r="X42" s="16">
        <f>+Inputs!X6</f>
        <v>0.01</v>
      </c>
      <c r="Y42" s="16">
        <f>+Inputs!Y6</f>
        <v>0.01</v>
      </c>
      <c r="Z42" s="16">
        <f>+Inputs!Z6</f>
        <v>0.01</v>
      </c>
      <c r="AA42" s="16">
        <f>+Inputs!AA6</f>
        <v>0.01</v>
      </c>
      <c r="AB42" s="16">
        <f>+Inputs!AB6</f>
        <v>0.01</v>
      </c>
      <c r="AC42" s="16">
        <f>+Inputs!AC6</f>
        <v>0.01</v>
      </c>
      <c r="AD42" s="16">
        <f>+Inputs!AD6</f>
        <v>0.01</v>
      </c>
      <c r="AE42" s="16">
        <f>+Inputs!AE6</f>
        <v>0.01</v>
      </c>
      <c r="AF42" s="16">
        <f>+Inputs!AF6</f>
        <v>0.01</v>
      </c>
      <c r="AG42" s="16">
        <f>+Inputs!AG6</f>
        <v>0.01</v>
      </c>
      <c r="AH42" s="16">
        <f>+Inputs!AH6</f>
        <v>0.01</v>
      </c>
      <c r="AI42" s="16">
        <f>+Inputs!AI6</f>
        <v>0.01</v>
      </c>
    </row>
    <row r="45" spans="3:35" ht="15.75">
      <c r="C45" s="281" t="s">
        <v>312</v>
      </c>
    </row>
    <row r="47" spans="3:35">
      <c r="C47" s="76" t="s">
        <v>357</v>
      </c>
    </row>
    <row r="49" spans="3:35">
      <c r="C49" s="28" t="s">
        <v>109</v>
      </c>
      <c r="E49" s="6">
        <v>0</v>
      </c>
      <c r="F49" s="6">
        <v>1</v>
      </c>
      <c r="G49" s="6">
        <v>2</v>
      </c>
      <c r="H49" s="6">
        <v>3</v>
      </c>
      <c r="I49" s="6">
        <v>4</v>
      </c>
      <c r="J49" s="6">
        <v>5</v>
      </c>
      <c r="K49" s="6">
        <v>6</v>
      </c>
      <c r="L49" s="6">
        <v>7</v>
      </c>
      <c r="M49" s="6">
        <v>8</v>
      </c>
      <c r="N49" s="6">
        <v>9</v>
      </c>
      <c r="O49" s="6">
        <v>10</v>
      </c>
      <c r="P49" s="6">
        <v>11</v>
      </c>
      <c r="Q49" s="6">
        <v>12</v>
      </c>
      <c r="R49" s="6">
        <v>13</v>
      </c>
      <c r="S49" s="6">
        <v>14</v>
      </c>
      <c r="T49" s="6">
        <v>15</v>
      </c>
      <c r="U49" s="6">
        <v>16</v>
      </c>
      <c r="V49" s="6">
        <v>17</v>
      </c>
      <c r="W49" s="6">
        <v>18</v>
      </c>
      <c r="X49" s="6">
        <v>19</v>
      </c>
      <c r="Y49" s="6">
        <v>20</v>
      </c>
      <c r="Z49" s="6">
        <v>21</v>
      </c>
      <c r="AA49" s="6">
        <v>22</v>
      </c>
      <c r="AB49" s="6">
        <v>23</v>
      </c>
      <c r="AC49" s="6">
        <v>24</v>
      </c>
      <c r="AD49" s="6">
        <v>25</v>
      </c>
      <c r="AE49" s="6">
        <v>26</v>
      </c>
      <c r="AF49" s="6">
        <v>27</v>
      </c>
      <c r="AG49" s="6">
        <v>28</v>
      </c>
      <c r="AH49" s="6">
        <v>29</v>
      </c>
      <c r="AI49" s="6">
        <v>30</v>
      </c>
    </row>
    <row r="50" spans="3:35">
      <c r="C50" t="s">
        <v>102</v>
      </c>
      <c r="D50" s="491">
        <f>+Inputs!D36</f>
        <v>25</v>
      </c>
      <c r="E50" s="80">
        <f>+D50</f>
        <v>25</v>
      </c>
      <c r="F50" s="80">
        <f t="shared" ref="F50:AI50" si="30">+E50*(1+F$42)</f>
        <v>25.35</v>
      </c>
      <c r="G50" s="80">
        <f t="shared" si="30"/>
        <v>25.679549999999999</v>
      </c>
      <c r="H50" s="80">
        <f t="shared" si="30"/>
        <v>25.987704600000001</v>
      </c>
      <c r="I50" s="80">
        <f t="shared" si="30"/>
        <v>26.273569350599999</v>
      </c>
      <c r="J50" s="80">
        <f t="shared" si="30"/>
        <v>26.536305044105998</v>
      </c>
      <c r="K50" s="80">
        <f t="shared" si="30"/>
        <v>26.801668094547058</v>
      </c>
      <c r="L50" s="80">
        <f t="shared" si="30"/>
        <v>27.069684775492529</v>
      </c>
      <c r="M50" s="80">
        <f t="shared" si="30"/>
        <v>27.340381623247456</v>
      </c>
      <c r="N50" s="80">
        <f t="shared" si="30"/>
        <v>27.61378543947993</v>
      </c>
      <c r="O50" s="80">
        <f t="shared" si="30"/>
        <v>27.88992329387473</v>
      </c>
      <c r="P50" s="80">
        <f t="shared" si="30"/>
        <v>28.168822526813479</v>
      </c>
      <c r="Q50" s="80">
        <f t="shared" si="30"/>
        <v>28.450510752081613</v>
      </c>
      <c r="R50" s="80">
        <f t="shared" si="30"/>
        <v>28.735015859602427</v>
      </c>
      <c r="S50" s="80">
        <f t="shared" si="30"/>
        <v>29.022366018198451</v>
      </c>
      <c r="T50" s="80">
        <f t="shared" si="30"/>
        <v>29.312589678380437</v>
      </c>
      <c r="U50" s="80">
        <f t="shared" si="30"/>
        <v>29.605715575164243</v>
      </c>
      <c r="V50" s="80">
        <f t="shared" si="30"/>
        <v>29.901772730915887</v>
      </c>
      <c r="W50" s="80">
        <f t="shared" si="30"/>
        <v>30.200790458225047</v>
      </c>
      <c r="X50" s="80">
        <f t="shared" si="30"/>
        <v>30.502798362807297</v>
      </c>
      <c r="Y50" s="80">
        <f t="shared" si="30"/>
        <v>30.80782634643537</v>
      </c>
      <c r="Z50" s="80">
        <f t="shared" si="30"/>
        <v>31.115904609899722</v>
      </c>
      <c r="AA50" s="80">
        <f t="shared" si="30"/>
        <v>31.427063655998719</v>
      </c>
      <c r="AB50" s="80">
        <f t="shared" si="30"/>
        <v>31.741334292558708</v>
      </c>
      <c r="AC50" s="80">
        <f t="shared" si="30"/>
        <v>32.058747635484295</v>
      </c>
      <c r="AD50" s="80">
        <f t="shared" si="30"/>
        <v>32.37933511183914</v>
      </c>
      <c r="AE50" s="80">
        <f t="shared" si="30"/>
        <v>32.70312846295753</v>
      </c>
      <c r="AF50" s="80">
        <f t="shared" si="30"/>
        <v>33.030159747587106</v>
      </c>
      <c r="AG50" s="80">
        <f t="shared" si="30"/>
        <v>33.36046134506298</v>
      </c>
      <c r="AH50" s="80">
        <f t="shared" si="30"/>
        <v>33.694065958513612</v>
      </c>
      <c r="AI50" s="80">
        <f t="shared" si="30"/>
        <v>34.03100661809875</v>
      </c>
    </row>
    <row r="51" spans="3:35">
      <c r="C51" t="s">
        <v>103</v>
      </c>
      <c r="D51" s="491">
        <f>+Inputs!D37</f>
        <v>25</v>
      </c>
      <c r="E51" s="80">
        <f>+D51</f>
        <v>25</v>
      </c>
      <c r="F51" s="80">
        <f t="shared" ref="F51:AI51" si="31">+E51*(1+F$42)</f>
        <v>25.35</v>
      </c>
      <c r="G51" s="80">
        <f t="shared" si="31"/>
        <v>25.679549999999999</v>
      </c>
      <c r="H51" s="80">
        <f t="shared" si="31"/>
        <v>25.987704600000001</v>
      </c>
      <c r="I51" s="80">
        <f t="shared" si="31"/>
        <v>26.273569350599999</v>
      </c>
      <c r="J51" s="80">
        <f t="shared" si="31"/>
        <v>26.536305044105998</v>
      </c>
      <c r="K51" s="80">
        <f t="shared" si="31"/>
        <v>26.801668094547058</v>
      </c>
      <c r="L51" s="80">
        <f t="shared" si="31"/>
        <v>27.069684775492529</v>
      </c>
      <c r="M51" s="80">
        <f t="shared" si="31"/>
        <v>27.340381623247456</v>
      </c>
      <c r="N51" s="80">
        <f t="shared" si="31"/>
        <v>27.61378543947993</v>
      </c>
      <c r="O51" s="80">
        <f t="shared" si="31"/>
        <v>27.88992329387473</v>
      </c>
      <c r="P51" s="80">
        <f t="shared" si="31"/>
        <v>28.168822526813479</v>
      </c>
      <c r="Q51" s="80">
        <f t="shared" si="31"/>
        <v>28.450510752081613</v>
      </c>
      <c r="R51" s="80">
        <f t="shared" si="31"/>
        <v>28.735015859602427</v>
      </c>
      <c r="S51" s="80">
        <f t="shared" si="31"/>
        <v>29.022366018198451</v>
      </c>
      <c r="T51" s="80">
        <f t="shared" si="31"/>
        <v>29.312589678380437</v>
      </c>
      <c r="U51" s="80">
        <f t="shared" si="31"/>
        <v>29.605715575164243</v>
      </c>
      <c r="V51" s="80">
        <f t="shared" si="31"/>
        <v>29.901772730915887</v>
      </c>
      <c r="W51" s="80">
        <f t="shared" si="31"/>
        <v>30.200790458225047</v>
      </c>
      <c r="X51" s="80">
        <f t="shared" si="31"/>
        <v>30.502798362807297</v>
      </c>
      <c r="Y51" s="80">
        <f t="shared" si="31"/>
        <v>30.80782634643537</v>
      </c>
      <c r="Z51" s="80">
        <f t="shared" si="31"/>
        <v>31.115904609899722</v>
      </c>
      <c r="AA51" s="80">
        <f t="shared" si="31"/>
        <v>31.427063655998719</v>
      </c>
      <c r="AB51" s="80">
        <f t="shared" si="31"/>
        <v>31.741334292558708</v>
      </c>
      <c r="AC51" s="80">
        <f t="shared" si="31"/>
        <v>32.058747635484295</v>
      </c>
      <c r="AD51" s="80">
        <f t="shared" si="31"/>
        <v>32.37933511183914</v>
      </c>
      <c r="AE51" s="80">
        <f t="shared" si="31"/>
        <v>32.70312846295753</v>
      </c>
      <c r="AF51" s="80">
        <f t="shared" si="31"/>
        <v>33.030159747587106</v>
      </c>
      <c r="AG51" s="80">
        <f t="shared" si="31"/>
        <v>33.36046134506298</v>
      </c>
      <c r="AH51" s="80">
        <f t="shared" si="31"/>
        <v>33.694065958513612</v>
      </c>
      <c r="AI51" s="80">
        <f t="shared" si="31"/>
        <v>34.03100661809875</v>
      </c>
    </row>
    <row r="52" spans="3:35">
      <c r="D52" s="79"/>
    </row>
    <row r="53" spans="3:35">
      <c r="D53" s="79"/>
    </row>
    <row r="54" spans="3:35">
      <c r="C54" s="28" t="s">
        <v>108</v>
      </c>
      <c r="D54" s="81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3:35">
      <c r="C55" t="s">
        <v>106</v>
      </c>
      <c r="D55" s="79"/>
      <c r="E55" s="69">
        <f>+Demanda!E36</f>
        <v>1050000.0000000002</v>
      </c>
      <c r="F55" s="69">
        <f>+Demanda!F36</f>
        <v>1067216.1746555965</v>
      </c>
      <c r="G55" s="69">
        <f>+Demanda!G36</f>
        <v>1084714.6318538326</v>
      </c>
      <c r="H55" s="69">
        <f>+Demanda!H36</f>
        <v>1102500.0000000005</v>
      </c>
      <c r="I55" s="69">
        <f>+Demanda!I36</f>
        <v>1120576.9833883764</v>
      </c>
      <c r="J55" s="69">
        <f>+Demanda!J36</f>
        <v>1138950.3634465244</v>
      </c>
      <c r="K55" s="69">
        <f>+Demanda!K36</f>
        <v>1157625.0000000007</v>
      </c>
      <c r="L55" s="69">
        <f>+Demanda!L36</f>
        <v>1176605.8325577956</v>
      </c>
      <c r="M55" s="69">
        <f>+Demanda!M36</f>
        <v>1195897.8816188509</v>
      </c>
      <c r="N55" s="69">
        <f>+Demanda!N36</f>
        <v>1200000</v>
      </c>
      <c r="O55" s="69">
        <f>+Demanda!O36</f>
        <v>1200000</v>
      </c>
      <c r="P55" s="69">
        <f>+Demanda!P36</f>
        <v>1200000</v>
      </c>
      <c r="Q55" s="69">
        <f>+Demanda!Q36</f>
        <v>1200000</v>
      </c>
      <c r="R55" s="69">
        <f>+Demanda!R36</f>
        <v>1200000</v>
      </c>
      <c r="S55" s="69">
        <f>+Demanda!S36</f>
        <v>1200000</v>
      </c>
      <c r="T55" s="69">
        <f>+Demanda!T36</f>
        <v>1200000</v>
      </c>
      <c r="U55" s="69">
        <f>+Demanda!U36</f>
        <v>1200000</v>
      </c>
      <c r="V55" s="69">
        <f>+Demanda!V36</f>
        <v>1200000</v>
      </c>
      <c r="W55" s="69">
        <f>+Demanda!W36</f>
        <v>1200000</v>
      </c>
      <c r="X55" s="69">
        <f>+Demanda!X36</f>
        <v>1200000</v>
      </c>
      <c r="Y55" s="69">
        <f>+Demanda!Y36</f>
        <v>1200000</v>
      </c>
      <c r="Z55" s="69">
        <f>+Demanda!Z36</f>
        <v>1200000</v>
      </c>
      <c r="AA55" s="69">
        <f>+Demanda!AA36</f>
        <v>1200000</v>
      </c>
      <c r="AB55" s="69">
        <f>+Demanda!AB36</f>
        <v>1200000</v>
      </c>
      <c r="AC55" s="69">
        <f>+Demanda!AC36</f>
        <v>1200000</v>
      </c>
      <c r="AD55" s="69">
        <f>+Demanda!AD36</f>
        <v>1200000</v>
      </c>
      <c r="AE55" s="69">
        <f>+Demanda!AE36</f>
        <v>1200000</v>
      </c>
      <c r="AF55" s="69">
        <f>+Demanda!AF36</f>
        <v>1200000</v>
      </c>
      <c r="AG55" s="69">
        <f>+Demanda!AG36</f>
        <v>1200000</v>
      </c>
      <c r="AH55" s="69">
        <f>+Demanda!AH36</f>
        <v>1200000</v>
      </c>
      <c r="AI55" s="69">
        <f>+Demanda!AI36</f>
        <v>1200000</v>
      </c>
    </row>
    <row r="56" spans="3:35">
      <c r="C56" t="s">
        <v>107</v>
      </c>
      <c r="D56" s="79"/>
      <c r="E56" s="69">
        <f>+Demanda!E48</f>
        <v>1050000.0000000002</v>
      </c>
      <c r="F56" s="69">
        <f>+Demanda!F48</f>
        <v>1067216.1746555965</v>
      </c>
      <c r="G56" s="69">
        <f>+Demanda!G48</f>
        <v>1120576.9833883764</v>
      </c>
      <c r="H56" s="69">
        <f>+Demanda!H48</f>
        <v>1155314.8698734159</v>
      </c>
      <c r="I56" s="69">
        <f>+Demanda!I48</f>
        <v>1189974.3159696185</v>
      </c>
      <c r="J56" s="69">
        <f>+Demanda!J48</f>
        <v>1224483.5711327374</v>
      </c>
      <c r="K56" s="69">
        <f>+Demanda!K48</f>
        <v>1258769.1111244541</v>
      </c>
      <c r="L56" s="69">
        <f>+Demanda!L48</f>
        <v>1292755.8771248143</v>
      </c>
      <c r="M56" s="69">
        <f>+Demanda!M48</f>
        <v>1325074.7740529345</v>
      </c>
      <c r="N56" s="69">
        <f>+Demanda!N48</f>
        <v>1355551.4938561518</v>
      </c>
      <c r="O56" s="69">
        <f>+Demanda!O48</f>
        <v>1384018.0752271309</v>
      </c>
      <c r="P56" s="69">
        <f>+Demanda!P48</f>
        <v>1411698.4367316735</v>
      </c>
      <c r="Q56" s="69">
        <f>+Demanda!Q48</f>
        <v>1437109.0085928438</v>
      </c>
      <c r="R56" s="69">
        <f>+Demanda!R48</f>
        <v>1462976.9707475151</v>
      </c>
      <c r="S56" s="69">
        <f>+Demanda!S48</f>
        <v>1487847.5792502228</v>
      </c>
      <c r="T56" s="69">
        <f>+Demanda!T48</f>
        <v>1511653.1405182264</v>
      </c>
      <c r="U56" s="69">
        <f>+Demanda!U48</f>
        <v>1534327.9376259996</v>
      </c>
      <c r="V56" s="69">
        <f>+Demanda!V48</f>
        <v>1557342.8566903893</v>
      </c>
      <c r="W56" s="69">
        <f>+Demanda!W48</f>
        <v>1580702.999540745</v>
      </c>
      <c r="X56" s="69">
        <f>+Demanda!X48</f>
        <v>1604413.544533856</v>
      </c>
      <c r="Y56" s="69">
        <f>+Demanda!Y48</f>
        <v>1628479.7477018638</v>
      </c>
      <c r="Z56" s="69">
        <f>+Demanda!Z48</f>
        <v>1652906.9439173916</v>
      </c>
      <c r="AA56" s="69">
        <f>+Demanda!AA48</f>
        <v>1677700.5480761523</v>
      </c>
      <c r="AB56" s="69">
        <f>+Demanda!AB48</f>
        <v>1702866.0562972946</v>
      </c>
      <c r="AC56" s="69">
        <f>+Demanda!AC48</f>
        <v>1728409.0471417538</v>
      </c>
      <c r="AD56" s="69">
        <f>+Demanda!AD48</f>
        <v>1754335.1828488801</v>
      </c>
      <c r="AE56" s="69">
        <f>+Demanda!AE48</f>
        <v>1780650.2105916131</v>
      </c>
      <c r="AF56" s="69">
        <f>+Demanda!AF48</f>
        <v>1807359.9637504872</v>
      </c>
      <c r="AG56" s="69">
        <f>+Demanda!AG48</f>
        <v>1834470.3632067444</v>
      </c>
      <c r="AH56" s="69">
        <f>+Demanda!AH48</f>
        <v>1861987.4186548453</v>
      </c>
      <c r="AI56" s="69">
        <f>+Demanda!AI48</f>
        <v>1889917.2299346679</v>
      </c>
    </row>
    <row r="57" spans="3:35">
      <c r="D57" s="79"/>
    </row>
    <row r="59" spans="3:35">
      <c r="C59" s="1" t="s">
        <v>93</v>
      </c>
    </row>
    <row r="60" spans="3:35">
      <c r="C60" s="30" t="s">
        <v>12</v>
      </c>
      <c r="D60" s="490">
        <f>+Inputs!D44</f>
        <v>0.6</v>
      </c>
    </row>
    <row r="61" spans="3:35">
      <c r="C61" s="30" t="s">
        <v>13</v>
      </c>
      <c r="D61" s="490">
        <f>+Inputs!D45</f>
        <v>0.15</v>
      </c>
    </row>
    <row r="62" spans="3:35">
      <c r="C62" s="30" t="s">
        <v>14</v>
      </c>
      <c r="D62" s="490">
        <f>+Inputs!D46</f>
        <v>0.25</v>
      </c>
    </row>
    <row r="65" spans="3:35">
      <c r="C65" s="76" t="s">
        <v>358</v>
      </c>
      <c r="D65" s="1"/>
    </row>
    <row r="67" spans="3:35">
      <c r="D67" s="18"/>
      <c r="E67" s="6">
        <v>0</v>
      </c>
      <c r="F67" s="6">
        <v>1</v>
      </c>
      <c r="G67" s="6">
        <v>2</v>
      </c>
      <c r="H67" s="6">
        <v>3</v>
      </c>
      <c r="I67" s="6">
        <v>4</v>
      </c>
      <c r="J67" s="6">
        <v>5</v>
      </c>
      <c r="K67" s="6">
        <v>6</v>
      </c>
      <c r="L67" s="6">
        <v>7</v>
      </c>
      <c r="M67" s="6">
        <v>8</v>
      </c>
      <c r="N67" s="6">
        <v>9</v>
      </c>
      <c r="O67" s="6">
        <v>10</v>
      </c>
      <c r="P67" s="6">
        <v>11</v>
      </c>
      <c r="Q67" s="6">
        <v>12</v>
      </c>
      <c r="R67" s="6">
        <v>13</v>
      </c>
      <c r="S67" s="6">
        <v>14</v>
      </c>
      <c r="T67" s="6">
        <v>15</v>
      </c>
      <c r="U67" s="6">
        <v>16</v>
      </c>
      <c r="V67" s="6">
        <v>17</v>
      </c>
      <c r="W67" s="6">
        <v>18</v>
      </c>
      <c r="X67" s="6">
        <v>19</v>
      </c>
      <c r="Y67" s="6">
        <v>20</v>
      </c>
      <c r="Z67" s="6">
        <v>21</v>
      </c>
      <c r="AA67" s="6">
        <v>22</v>
      </c>
      <c r="AB67" s="6">
        <v>23</v>
      </c>
      <c r="AC67" s="6">
        <v>24</v>
      </c>
      <c r="AD67" s="6">
        <v>25</v>
      </c>
      <c r="AE67" s="6">
        <v>26</v>
      </c>
      <c r="AF67" s="6">
        <v>27</v>
      </c>
      <c r="AG67" s="6">
        <v>28</v>
      </c>
      <c r="AH67" s="6">
        <v>29</v>
      </c>
      <c r="AI67" s="6">
        <v>30</v>
      </c>
    </row>
    <row r="68" spans="3:35">
      <c r="C68" s="20" t="s">
        <v>110</v>
      </c>
      <c r="E68" s="21">
        <f>+E50*E55</f>
        <v>26250000.000000007</v>
      </c>
      <c r="F68" s="21">
        <f t="shared" ref="F68:AD68" si="32">+F50*F55</f>
        <v>27053930.027519371</v>
      </c>
      <c r="G68" s="21">
        <f t="shared" si="32"/>
        <v>27854983.624422088</v>
      </c>
      <c r="H68" s="21">
        <f t="shared" si="32"/>
        <v>28651444.321500015</v>
      </c>
      <c r="I68" s="21">
        <f t="shared" si="32"/>
        <v>29441557.085740652</v>
      </c>
      <c r="J68" s="21">
        <f t="shared" si="32"/>
        <v>30223534.274512365</v>
      </c>
      <c r="K68" s="21">
        <f t="shared" si="32"/>
        <v>31026281.027950056</v>
      </c>
      <c r="L68" s="21">
        <f t="shared" si="32"/>
        <v>31850348.992345471</v>
      </c>
      <c r="M68" s="21">
        <f t="shared" si="32"/>
        <v>32696304.465892591</v>
      </c>
      <c r="N68" s="21">
        <f t="shared" si="32"/>
        <v>33136542.527375914</v>
      </c>
      <c r="O68" s="21">
        <f t="shared" si="32"/>
        <v>33467907.952649675</v>
      </c>
      <c r="P68" s="21">
        <f t="shared" si="32"/>
        <v>33802587.032176174</v>
      </c>
      <c r="Q68" s="21">
        <f t="shared" si="32"/>
        <v>34140612.902497932</v>
      </c>
      <c r="R68" s="21">
        <f t="shared" si="32"/>
        <v>34482019.031522915</v>
      </c>
      <c r="S68" s="21">
        <f t="shared" si="32"/>
        <v>34826839.221838139</v>
      </c>
      <c r="T68" s="21">
        <f t="shared" si="32"/>
        <v>35175107.614056528</v>
      </c>
      <c r="U68" s="21">
        <f t="shared" si="32"/>
        <v>35526858.690197095</v>
      </c>
      <c r="V68" s="21">
        <f t="shared" si="32"/>
        <v>35882127.277099065</v>
      </c>
      <c r="W68" s="21">
        <f t="shared" si="32"/>
        <v>36240948.549870059</v>
      </c>
      <c r="X68" s="21">
        <f t="shared" si="32"/>
        <v>36603358.035368755</v>
      </c>
      <c r="Y68" s="21">
        <f t="shared" si="32"/>
        <v>36969391.61572244</v>
      </c>
      <c r="Z68" s="21">
        <f t="shared" si="32"/>
        <v>37339085.531879663</v>
      </c>
      <c r="AA68" s="21">
        <f t="shared" si="32"/>
        <v>37712476.387198463</v>
      </c>
      <c r="AB68" s="21">
        <f t="shared" si="32"/>
        <v>38089601.151070453</v>
      </c>
      <c r="AC68" s="21">
        <f t="shared" si="32"/>
        <v>38470497.162581153</v>
      </c>
      <c r="AD68" s="21">
        <f t="shared" si="32"/>
        <v>38855202.134206966</v>
      </c>
      <c r="AE68" s="21">
        <f t="shared" ref="AE68:AI68" si="33">+AE50*AE55</f>
        <v>39243754.155549034</v>
      </c>
      <c r="AF68" s="21">
        <f t="shared" si="33"/>
        <v>39636191.697104529</v>
      </c>
      <c r="AG68" s="21">
        <f t="shared" si="33"/>
        <v>40032553.614075579</v>
      </c>
      <c r="AH68" s="21">
        <f t="shared" si="33"/>
        <v>40432879.150216334</v>
      </c>
      <c r="AI68" s="21">
        <f t="shared" si="33"/>
        <v>40837207.941718504</v>
      </c>
    </row>
    <row r="69" spans="3:35">
      <c r="C69" s="24" t="s">
        <v>12</v>
      </c>
      <c r="D69" s="27">
        <f>+D60</f>
        <v>0.6</v>
      </c>
      <c r="E69" s="23">
        <f t="shared" ref="E69:AE69" si="34">+E$68*$D69</f>
        <v>15750000.000000004</v>
      </c>
      <c r="F69" s="23">
        <f t="shared" si="34"/>
        <v>16232358.016511623</v>
      </c>
      <c r="G69" s="23">
        <f t="shared" si="34"/>
        <v>16712990.174653253</v>
      </c>
      <c r="H69" s="23">
        <f t="shared" si="34"/>
        <v>17190866.592900008</v>
      </c>
      <c r="I69" s="23">
        <f t="shared" si="34"/>
        <v>17664934.251444392</v>
      </c>
      <c r="J69" s="23">
        <f t="shared" si="34"/>
        <v>18134120.564707417</v>
      </c>
      <c r="K69" s="23">
        <f t="shared" si="34"/>
        <v>18615768.616770033</v>
      </c>
      <c r="L69" s="23">
        <f t="shared" si="34"/>
        <v>19110209.395407282</v>
      </c>
      <c r="M69" s="23">
        <f t="shared" si="34"/>
        <v>19617782.679535553</v>
      </c>
      <c r="N69" s="23">
        <f t="shared" si="34"/>
        <v>19881925.516425546</v>
      </c>
      <c r="O69" s="23">
        <f t="shared" si="34"/>
        <v>20080744.771589804</v>
      </c>
      <c r="P69" s="23">
        <f t="shared" si="34"/>
        <v>20281552.219305705</v>
      </c>
      <c r="Q69" s="23">
        <f t="shared" si="34"/>
        <v>20484367.741498757</v>
      </c>
      <c r="R69" s="23">
        <f t="shared" si="34"/>
        <v>20689211.418913748</v>
      </c>
      <c r="S69" s="23">
        <f t="shared" si="34"/>
        <v>20896103.533102881</v>
      </c>
      <c r="T69" s="23">
        <f t="shared" si="34"/>
        <v>21105064.568433914</v>
      </c>
      <c r="U69" s="23">
        <f t="shared" si="34"/>
        <v>21316115.214118257</v>
      </c>
      <c r="V69" s="23">
        <f t="shared" si="34"/>
        <v>21529276.366259437</v>
      </c>
      <c r="W69" s="23">
        <f t="shared" si="34"/>
        <v>21744569.129922036</v>
      </c>
      <c r="X69" s="23">
        <f t="shared" si="34"/>
        <v>21962014.821221251</v>
      </c>
      <c r="Y69" s="23">
        <f t="shared" si="34"/>
        <v>22181634.969433464</v>
      </c>
      <c r="Z69" s="23">
        <f t="shared" si="34"/>
        <v>22403451.319127798</v>
      </c>
      <c r="AA69" s="23">
        <f t="shared" si="34"/>
        <v>22627485.832319077</v>
      </c>
      <c r="AB69" s="23">
        <f t="shared" si="34"/>
        <v>22853760.690642271</v>
      </c>
      <c r="AC69" s="23">
        <f t="shared" si="34"/>
        <v>23082298.297548693</v>
      </c>
      <c r="AD69" s="23">
        <f t="shared" si="34"/>
        <v>23313121.280524179</v>
      </c>
      <c r="AE69" s="23">
        <f t="shared" si="34"/>
        <v>23546252.493329421</v>
      </c>
      <c r="AF69" s="23">
        <f t="shared" ref="AE69:AI71" si="35">+AF$68*$D69</f>
        <v>23781715.018262718</v>
      </c>
      <c r="AG69" s="23">
        <f t="shared" si="35"/>
        <v>24019532.168445345</v>
      </c>
      <c r="AH69" s="23">
        <f t="shared" si="35"/>
        <v>24259727.490129799</v>
      </c>
      <c r="AI69" s="23">
        <f t="shared" si="35"/>
        <v>24502324.765031103</v>
      </c>
    </row>
    <row r="70" spans="3:35">
      <c r="C70" s="24" t="s">
        <v>13</v>
      </c>
      <c r="D70" s="27">
        <f t="shared" ref="D70:D71" si="36">+D61</f>
        <v>0.15</v>
      </c>
      <c r="E70" s="23">
        <f t="shared" ref="E70:N71" si="37">+E$68*$D70</f>
        <v>3937500.0000000009</v>
      </c>
      <c r="F70" s="23">
        <f t="shared" si="37"/>
        <v>4058089.5041279057</v>
      </c>
      <c r="G70" s="23">
        <f t="shared" si="37"/>
        <v>4178247.5436633131</v>
      </c>
      <c r="H70" s="23">
        <f t="shared" si="37"/>
        <v>4297716.648225002</v>
      </c>
      <c r="I70" s="23">
        <f t="shared" si="37"/>
        <v>4416233.562861098</v>
      </c>
      <c r="J70" s="23">
        <f t="shared" si="37"/>
        <v>4533530.1411768543</v>
      </c>
      <c r="K70" s="23">
        <f t="shared" si="37"/>
        <v>4653942.1541925082</v>
      </c>
      <c r="L70" s="23">
        <f t="shared" si="37"/>
        <v>4777552.3488518205</v>
      </c>
      <c r="M70" s="23">
        <f t="shared" si="37"/>
        <v>4904445.6698838882</v>
      </c>
      <c r="N70" s="23">
        <f t="shared" si="37"/>
        <v>4970481.3791063866</v>
      </c>
      <c r="O70" s="23">
        <f t="shared" ref="O70:X71" si="38">+O$68*$D70</f>
        <v>5020186.1928974511</v>
      </c>
      <c r="P70" s="23">
        <f t="shared" si="38"/>
        <v>5070388.0548264263</v>
      </c>
      <c r="Q70" s="23">
        <f t="shared" si="38"/>
        <v>5121091.9353746893</v>
      </c>
      <c r="R70" s="23">
        <f t="shared" si="38"/>
        <v>5172302.854728437</v>
      </c>
      <c r="S70" s="23">
        <f t="shared" si="38"/>
        <v>5224025.8832757203</v>
      </c>
      <c r="T70" s="23">
        <f t="shared" si="38"/>
        <v>5276266.1421084786</v>
      </c>
      <c r="U70" s="23">
        <f t="shared" si="38"/>
        <v>5329028.8035295643</v>
      </c>
      <c r="V70" s="23">
        <f t="shared" si="38"/>
        <v>5382319.0915648593</v>
      </c>
      <c r="W70" s="23">
        <f t="shared" si="38"/>
        <v>5436142.282480509</v>
      </c>
      <c r="X70" s="23">
        <f t="shared" si="38"/>
        <v>5490503.7053053128</v>
      </c>
      <c r="Y70" s="23">
        <f t="shared" ref="Y70:AD71" si="39">+Y$68*$D70</f>
        <v>5545408.742358366</v>
      </c>
      <c r="Z70" s="23">
        <f t="shared" si="39"/>
        <v>5600862.8297819495</v>
      </c>
      <c r="AA70" s="23">
        <f t="shared" si="39"/>
        <v>5656871.4580797693</v>
      </c>
      <c r="AB70" s="23">
        <f t="shared" si="39"/>
        <v>5713440.1726605678</v>
      </c>
      <c r="AC70" s="23">
        <f t="shared" si="39"/>
        <v>5770574.5743871732</v>
      </c>
      <c r="AD70" s="23">
        <f t="shared" si="39"/>
        <v>5828280.3201310448</v>
      </c>
      <c r="AE70" s="23">
        <f t="shared" si="35"/>
        <v>5886563.1233323552</v>
      </c>
      <c r="AF70" s="23">
        <f t="shared" si="35"/>
        <v>5945428.7545656795</v>
      </c>
      <c r="AG70" s="23">
        <f t="shared" si="35"/>
        <v>6004883.0421113363</v>
      </c>
      <c r="AH70" s="23">
        <f t="shared" si="35"/>
        <v>6064931.8725324497</v>
      </c>
      <c r="AI70" s="23">
        <f t="shared" si="35"/>
        <v>6125581.1912577758</v>
      </c>
    </row>
    <row r="71" spans="3:35">
      <c r="C71" s="24" t="s">
        <v>14</v>
      </c>
      <c r="D71" s="27">
        <f t="shared" si="36"/>
        <v>0.25</v>
      </c>
      <c r="E71" s="23">
        <f t="shared" si="37"/>
        <v>6562500.0000000019</v>
      </c>
      <c r="F71" s="23">
        <f t="shared" si="37"/>
        <v>6763482.5068798428</v>
      </c>
      <c r="G71" s="23">
        <f t="shared" si="37"/>
        <v>6963745.9061055221</v>
      </c>
      <c r="H71" s="23">
        <f t="shared" si="37"/>
        <v>7162861.0803750036</v>
      </c>
      <c r="I71" s="23">
        <f t="shared" si="37"/>
        <v>7360389.271435163</v>
      </c>
      <c r="J71" s="23">
        <f t="shared" si="37"/>
        <v>7555883.5686280914</v>
      </c>
      <c r="K71" s="23">
        <f t="shared" si="37"/>
        <v>7756570.256987514</v>
      </c>
      <c r="L71" s="23">
        <f t="shared" si="37"/>
        <v>7962587.2480863677</v>
      </c>
      <c r="M71" s="23">
        <f t="shared" si="37"/>
        <v>8174076.1164731476</v>
      </c>
      <c r="N71" s="23">
        <f t="shared" si="37"/>
        <v>8284135.6318439785</v>
      </c>
      <c r="O71" s="23">
        <f t="shared" si="38"/>
        <v>8366976.9881624188</v>
      </c>
      <c r="P71" s="23">
        <f t="shared" si="38"/>
        <v>8450646.7580440436</v>
      </c>
      <c r="Q71" s="23">
        <f t="shared" si="38"/>
        <v>8535153.2256244831</v>
      </c>
      <c r="R71" s="23">
        <f t="shared" si="38"/>
        <v>8620504.7578807287</v>
      </c>
      <c r="S71" s="23">
        <f t="shared" si="38"/>
        <v>8706709.8054595347</v>
      </c>
      <c r="T71" s="23">
        <f t="shared" si="38"/>
        <v>8793776.9035141319</v>
      </c>
      <c r="U71" s="23">
        <f t="shared" si="38"/>
        <v>8881714.6725492738</v>
      </c>
      <c r="V71" s="23">
        <f t="shared" si="38"/>
        <v>8970531.8192747664</v>
      </c>
      <c r="W71" s="23">
        <f t="shared" si="38"/>
        <v>9060237.1374675147</v>
      </c>
      <c r="X71" s="23">
        <f t="shared" si="38"/>
        <v>9150839.5088421889</v>
      </c>
      <c r="Y71" s="23">
        <f t="shared" si="39"/>
        <v>9242347.90393061</v>
      </c>
      <c r="Z71" s="23">
        <f t="shared" si="39"/>
        <v>9334771.3829699159</v>
      </c>
      <c r="AA71" s="23">
        <f t="shared" si="39"/>
        <v>9428119.0967996158</v>
      </c>
      <c r="AB71" s="23">
        <f t="shared" si="39"/>
        <v>9522400.2877676133</v>
      </c>
      <c r="AC71" s="23">
        <f t="shared" si="39"/>
        <v>9617624.2906452883</v>
      </c>
      <c r="AD71" s="23">
        <f t="shared" si="39"/>
        <v>9713800.5335517414</v>
      </c>
      <c r="AE71" s="23">
        <f t="shared" si="35"/>
        <v>9810938.5388872586</v>
      </c>
      <c r="AF71" s="23">
        <f t="shared" si="35"/>
        <v>9909047.9242761321</v>
      </c>
      <c r="AG71" s="23">
        <f t="shared" si="35"/>
        <v>10008138.403518895</v>
      </c>
      <c r="AH71" s="23">
        <f t="shared" si="35"/>
        <v>10108219.787554083</v>
      </c>
      <c r="AI71" s="23">
        <f t="shared" si="35"/>
        <v>10209301.985429626</v>
      </c>
    </row>
    <row r="73" spans="3:35">
      <c r="C73" s="76" t="s">
        <v>359</v>
      </c>
      <c r="D73" s="1"/>
    </row>
    <row r="75" spans="3:35">
      <c r="D75" s="18"/>
      <c r="E75" s="6">
        <v>0</v>
      </c>
      <c r="F75" s="6">
        <v>1</v>
      </c>
      <c r="G75" s="6">
        <v>2</v>
      </c>
      <c r="H75" s="6">
        <v>3</v>
      </c>
      <c r="I75" s="6">
        <v>4</v>
      </c>
      <c r="J75" s="6">
        <v>5</v>
      </c>
      <c r="K75" s="6">
        <v>6</v>
      </c>
      <c r="L75" s="6">
        <v>7</v>
      </c>
      <c r="M75" s="6">
        <v>8</v>
      </c>
      <c r="N75" s="6">
        <v>9</v>
      </c>
      <c r="O75" s="6">
        <v>10</v>
      </c>
      <c r="P75" s="6">
        <v>11</v>
      </c>
      <c r="Q75" s="6">
        <v>12</v>
      </c>
      <c r="R75" s="6">
        <v>13</v>
      </c>
      <c r="S75" s="6">
        <v>14</v>
      </c>
      <c r="T75" s="6">
        <v>15</v>
      </c>
      <c r="U75" s="6">
        <v>16</v>
      </c>
      <c r="V75" s="6">
        <v>17</v>
      </c>
      <c r="W75" s="6">
        <v>18</v>
      </c>
      <c r="X75" s="6">
        <v>19</v>
      </c>
      <c r="Y75" s="6">
        <v>20</v>
      </c>
      <c r="Z75" s="6">
        <v>21</v>
      </c>
      <c r="AA75" s="6">
        <v>22</v>
      </c>
      <c r="AB75" s="6">
        <v>23</v>
      </c>
      <c r="AC75" s="6">
        <v>24</v>
      </c>
      <c r="AD75" s="6">
        <v>25</v>
      </c>
      <c r="AE75" s="6">
        <v>26</v>
      </c>
      <c r="AF75" s="6">
        <v>27</v>
      </c>
      <c r="AG75" s="6">
        <v>28</v>
      </c>
      <c r="AH75" s="6">
        <v>29</v>
      </c>
      <c r="AI75" s="6">
        <v>30</v>
      </c>
    </row>
    <row r="76" spans="3:35">
      <c r="C76" s="20" t="s">
        <v>110</v>
      </c>
      <c r="E76" s="21">
        <f>+E51*E56</f>
        <v>26250000.000000007</v>
      </c>
      <c r="F76" s="21">
        <f t="shared" ref="F76:AD76" si="40">+F51*F56</f>
        <v>27053930.027519371</v>
      </c>
      <c r="G76" s="21">
        <f t="shared" si="40"/>
        <v>28775912.673770979</v>
      </c>
      <c r="H76" s="21">
        <f t="shared" si="40"/>
        <v>30023981.558257774</v>
      </c>
      <c r="I76" s="21">
        <f t="shared" si="40"/>
        <v>31264872.716060568</v>
      </c>
      <c r="J76" s="21">
        <f t="shared" si="40"/>
        <v>32493269.565074585</v>
      </c>
      <c r="K76" s="21">
        <f t="shared" si="40"/>
        <v>33737111.92402564</v>
      </c>
      <c r="L76" s="21">
        <f t="shared" si="40"/>
        <v>34994494.085434079</v>
      </c>
      <c r="M76" s="21">
        <f t="shared" si="40"/>
        <v>36228050.001945622</v>
      </c>
      <c r="N76" s="21">
        <f t="shared" si="40"/>
        <v>37431908.103510275</v>
      </c>
      <c r="O76" s="21">
        <f t="shared" si="40"/>
        <v>38600157.955420829</v>
      </c>
      <c r="P76" s="21">
        <f t="shared" si="40"/>
        <v>39765882.72567454</v>
      </c>
      <c r="Q76" s="21">
        <f t="shared" si="40"/>
        <v>40886485.300884046</v>
      </c>
      <c r="R76" s="21">
        <f t="shared" si="40"/>
        <v>42038666.45666296</v>
      </c>
      <c r="S76" s="21">
        <f t="shared" si="40"/>
        <v>43180857.024290495</v>
      </c>
      <c r="T76" s="21">
        <f t="shared" si="40"/>
        <v>44310468.244045936</v>
      </c>
      <c r="U76" s="21">
        <f t="shared" si="40"/>
        <v>45424876.520383686</v>
      </c>
      <c r="V76" s="21">
        <f t="shared" si="40"/>
        <v>46567312.164871335</v>
      </c>
      <c r="W76" s="21">
        <f t="shared" si="40"/>
        <v>47738480.06581784</v>
      </c>
      <c r="X76" s="21">
        <f t="shared" si="40"/>
        <v>48939102.839473158</v>
      </c>
      <c r="Y76" s="21">
        <f t="shared" si="40"/>
        <v>50169921.275885902</v>
      </c>
      <c r="Z76" s="21">
        <f t="shared" si="40"/>
        <v>51431694.795974426</v>
      </c>
      <c r="AA76" s="21">
        <f t="shared" si="40"/>
        <v>52725201.920093179</v>
      </c>
      <c r="AB76" s="21">
        <f t="shared" si="40"/>
        <v>54051240.748383522</v>
      </c>
      <c r="AC76" s="21">
        <f t="shared" si="40"/>
        <v>55410629.453205362</v>
      </c>
      <c r="AD76" s="21">
        <f t="shared" si="40"/>
        <v>56804206.78395348</v>
      </c>
      <c r="AE76" s="21">
        <f t="shared" ref="AE76:AI76" si="41">+AE51*AE56</f>
        <v>58232832.584569901</v>
      </c>
      <c r="AF76" s="21">
        <f t="shared" si="41"/>
        <v>59697388.324071832</v>
      </c>
      <c r="AG76" s="21">
        <f t="shared" si="41"/>
        <v>61198777.64042224</v>
      </c>
      <c r="AH76" s="21">
        <f t="shared" si="41"/>
        <v>62737926.898078859</v>
      </c>
      <c r="AI76" s="21">
        <f t="shared" si="41"/>
        <v>64315785.75956554</v>
      </c>
    </row>
    <row r="77" spans="3:35">
      <c r="C77" s="24" t="s">
        <v>12</v>
      </c>
      <c r="D77" s="27">
        <f>+D60</f>
        <v>0.6</v>
      </c>
      <c r="E77" s="23">
        <f t="shared" ref="E77:AE77" si="42">+E$76*$D77</f>
        <v>15750000.000000004</v>
      </c>
      <c r="F77" s="23">
        <f t="shared" si="42"/>
        <v>16232358.016511623</v>
      </c>
      <c r="G77" s="23">
        <f t="shared" si="42"/>
        <v>17265547.604262587</v>
      </c>
      <c r="H77" s="23">
        <f t="shared" si="42"/>
        <v>18014388.934954662</v>
      </c>
      <c r="I77" s="23">
        <f t="shared" si="42"/>
        <v>18758923.62963634</v>
      </c>
      <c r="J77" s="23">
        <f t="shared" si="42"/>
        <v>19495961.739044752</v>
      </c>
      <c r="K77" s="23">
        <f t="shared" si="42"/>
        <v>20242267.154415384</v>
      </c>
      <c r="L77" s="23">
        <f t="shared" si="42"/>
        <v>20996696.451260448</v>
      </c>
      <c r="M77" s="23">
        <f t="shared" si="42"/>
        <v>21736830.001167372</v>
      </c>
      <c r="N77" s="23">
        <f t="shared" si="42"/>
        <v>22459144.862106163</v>
      </c>
      <c r="O77" s="23">
        <f t="shared" si="42"/>
        <v>23160094.773252498</v>
      </c>
      <c r="P77" s="23">
        <f t="shared" si="42"/>
        <v>23859529.635404725</v>
      </c>
      <c r="Q77" s="23">
        <f t="shared" si="42"/>
        <v>24531891.180530425</v>
      </c>
      <c r="R77" s="23">
        <f t="shared" si="42"/>
        <v>25223199.873997774</v>
      </c>
      <c r="S77" s="23">
        <f t="shared" si="42"/>
        <v>25908514.214574296</v>
      </c>
      <c r="T77" s="23">
        <f t="shared" si="42"/>
        <v>26586280.946427561</v>
      </c>
      <c r="U77" s="23">
        <f t="shared" si="42"/>
        <v>27254925.912230212</v>
      </c>
      <c r="V77" s="23">
        <f t="shared" si="42"/>
        <v>27940387.2989228</v>
      </c>
      <c r="W77" s="23">
        <f t="shared" si="42"/>
        <v>28643088.039490703</v>
      </c>
      <c r="X77" s="23">
        <f t="shared" si="42"/>
        <v>29363461.703683894</v>
      </c>
      <c r="Y77" s="23">
        <f t="shared" si="42"/>
        <v>30101952.76553154</v>
      </c>
      <c r="Z77" s="23">
        <f t="shared" si="42"/>
        <v>30859016.877584655</v>
      </c>
      <c r="AA77" s="23">
        <f t="shared" si="42"/>
        <v>31635121.152055904</v>
      </c>
      <c r="AB77" s="23">
        <f t="shared" si="42"/>
        <v>32430744.449030112</v>
      </c>
      <c r="AC77" s="23">
        <f t="shared" si="42"/>
        <v>33246377.671923216</v>
      </c>
      <c r="AD77" s="23">
        <f t="shared" si="42"/>
        <v>34082524.07037209</v>
      </c>
      <c r="AE77" s="23">
        <f t="shared" si="42"/>
        <v>34939699.550741941</v>
      </c>
      <c r="AF77" s="23">
        <f t="shared" ref="AE77:AI79" si="43">+AF$76*$D77</f>
        <v>35818432.994443096</v>
      </c>
      <c r="AG77" s="23">
        <f t="shared" si="43"/>
        <v>36719266.584253341</v>
      </c>
      <c r="AH77" s="23">
        <f t="shared" si="43"/>
        <v>37642756.138847314</v>
      </c>
      <c r="AI77" s="23">
        <f t="shared" si="43"/>
        <v>38589471.455739319</v>
      </c>
    </row>
    <row r="78" spans="3:35">
      <c r="C78" s="24" t="s">
        <v>13</v>
      </c>
      <c r="D78" s="27">
        <f t="shared" ref="D78:D79" si="44">+D61</f>
        <v>0.15</v>
      </c>
      <c r="E78" s="23">
        <f t="shared" ref="E78:N79" si="45">+E$76*$D78</f>
        <v>3937500.0000000009</v>
      </c>
      <c r="F78" s="23">
        <f t="shared" si="45"/>
        <v>4058089.5041279057</v>
      </c>
      <c r="G78" s="23">
        <f t="shared" si="45"/>
        <v>4316386.9010656467</v>
      </c>
      <c r="H78" s="23">
        <f t="shared" si="45"/>
        <v>4503597.2337386655</v>
      </c>
      <c r="I78" s="23">
        <f t="shared" si="45"/>
        <v>4689730.907409085</v>
      </c>
      <c r="J78" s="23">
        <f t="shared" si="45"/>
        <v>4873990.434761188</v>
      </c>
      <c r="K78" s="23">
        <f t="shared" si="45"/>
        <v>5060566.788603846</v>
      </c>
      <c r="L78" s="23">
        <f t="shared" si="45"/>
        <v>5249174.1128151119</v>
      </c>
      <c r="M78" s="23">
        <f t="shared" si="45"/>
        <v>5434207.500291843</v>
      </c>
      <c r="N78" s="23">
        <f t="shared" si="45"/>
        <v>5614786.2155265408</v>
      </c>
      <c r="O78" s="23">
        <f t="shared" ref="O78:X79" si="46">+O$76*$D78</f>
        <v>5790023.6933131246</v>
      </c>
      <c r="P78" s="23">
        <f t="shared" si="46"/>
        <v>5964882.4088511812</v>
      </c>
      <c r="Q78" s="23">
        <f t="shared" si="46"/>
        <v>6132972.7951326063</v>
      </c>
      <c r="R78" s="23">
        <f t="shared" si="46"/>
        <v>6305799.9684994435</v>
      </c>
      <c r="S78" s="23">
        <f t="shared" si="46"/>
        <v>6477128.553643574</v>
      </c>
      <c r="T78" s="23">
        <f t="shared" si="46"/>
        <v>6646570.2366068903</v>
      </c>
      <c r="U78" s="23">
        <f t="shared" si="46"/>
        <v>6813731.4780575531</v>
      </c>
      <c r="V78" s="23">
        <f t="shared" si="46"/>
        <v>6985096.8247306999</v>
      </c>
      <c r="W78" s="23">
        <f t="shared" si="46"/>
        <v>7160772.0098726759</v>
      </c>
      <c r="X78" s="23">
        <f t="shared" si="46"/>
        <v>7340865.4259209735</v>
      </c>
      <c r="Y78" s="23">
        <f t="shared" ref="Y78:AD79" si="47">+Y$76*$D78</f>
        <v>7525488.191382885</v>
      </c>
      <c r="Z78" s="23">
        <f t="shared" si="47"/>
        <v>7714754.2193961637</v>
      </c>
      <c r="AA78" s="23">
        <f t="shared" si="47"/>
        <v>7908780.2880139761</v>
      </c>
      <c r="AB78" s="23">
        <f t="shared" si="47"/>
        <v>8107686.1122575281</v>
      </c>
      <c r="AC78" s="23">
        <f t="shared" si="47"/>
        <v>8311594.4179808041</v>
      </c>
      <c r="AD78" s="23">
        <f t="shared" si="47"/>
        <v>8520631.0175930224</v>
      </c>
      <c r="AE78" s="23">
        <f t="shared" si="43"/>
        <v>8734924.8876854852</v>
      </c>
      <c r="AF78" s="23">
        <f t="shared" si="43"/>
        <v>8954608.2486107741</v>
      </c>
      <c r="AG78" s="23">
        <f t="shared" si="43"/>
        <v>9179816.6460633352</v>
      </c>
      <c r="AH78" s="23">
        <f t="shared" si="43"/>
        <v>9410689.0347118285</v>
      </c>
      <c r="AI78" s="23">
        <f t="shared" si="43"/>
        <v>9647367.8639348298</v>
      </c>
    </row>
    <row r="79" spans="3:35">
      <c r="C79" s="24" t="s">
        <v>14</v>
      </c>
      <c r="D79" s="27">
        <f t="shared" si="44"/>
        <v>0.25</v>
      </c>
      <c r="E79" s="23">
        <f t="shared" si="45"/>
        <v>6562500.0000000019</v>
      </c>
      <c r="F79" s="23">
        <f t="shared" si="45"/>
        <v>6763482.5068798428</v>
      </c>
      <c r="G79" s="23">
        <f t="shared" si="45"/>
        <v>7193978.1684427448</v>
      </c>
      <c r="H79" s="23">
        <f t="shared" si="45"/>
        <v>7505995.3895644434</v>
      </c>
      <c r="I79" s="23">
        <f t="shared" si="45"/>
        <v>7816218.1790151419</v>
      </c>
      <c r="J79" s="23">
        <f t="shared" si="45"/>
        <v>8123317.3912686463</v>
      </c>
      <c r="K79" s="23">
        <f t="shared" si="45"/>
        <v>8434277.98100641</v>
      </c>
      <c r="L79" s="23">
        <f t="shared" si="45"/>
        <v>8748623.5213585198</v>
      </c>
      <c r="M79" s="23">
        <f t="shared" si="45"/>
        <v>9057012.5004864056</v>
      </c>
      <c r="N79" s="23">
        <f t="shared" si="45"/>
        <v>9357977.0258775689</v>
      </c>
      <c r="O79" s="23">
        <f t="shared" si="46"/>
        <v>9650039.4888552073</v>
      </c>
      <c r="P79" s="23">
        <f t="shared" si="46"/>
        <v>9941470.681418635</v>
      </c>
      <c r="Q79" s="23">
        <f t="shared" si="46"/>
        <v>10221621.325221011</v>
      </c>
      <c r="R79" s="23">
        <f t="shared" si="46"/>
        <v>10509666.61416574</v>
      </c>
      <c r="S79" s="23">
        <f t="shared" si="46"/>
        <v>10795214.256072624</v>
      </c>
      <c r="T79" s="23">
        <f t="shared" si="46"/>
        <v>11077617.061011484</v>
      </c>
      <c r="U79" s="23">
        <f t="shared" si="46"/>
        <v>11356219.130095921</v>
      </c>
      <c r="V79" s="23">
        <f t="shared" si="46"/>
        <v>11641828.041217834</v>
      </c>
      <c r="W79" s="23">
        <f t="shared" si="46"/>
        <v>11934620.01645446</v>
      </c>
      <c r="X79" s="23">
        <f t="shared" si="46"/>
        <v>12234775.70986829</v>
      </c>
      <c r="Y79" s="23">
        <f t="shared" si="47"/>
        <v>12542480.318971476</v>
      </c>
      <c r="Z79" s="23">
        <f t="shared" si="47"/>
        <v>12857923.698993606</v>
      </c>
      <c r="AA79" s="23">
        <f t="shared" si="47"/>
        <v>13181300.480023295</v>
      </c>
      <c r="AB79" s="23">
        <f t="shared" si="47"/>
        <v>13512810.187095881</v>
      </c>
      <c r="AC79" s="23">
        <f t="shared" si="47"/>
        <v>13852657.36330134</v>
      </c>
      <c r="AD79" s="23">
        <f t="shared" si="47"/>
        <v>14201051.69598837</v>
      </c>
      <c r="AE79" s="23">
        <f t="shared" si="43"/>
        <v>14558208.146142475</v>
      </c>
      <c r="AF79" s="23">
        <f t="shared" si="43"/>
        <v>14924347.081017958</v>
      </c>
      <c r="AG79" s="23">
        <f t="shared" si="43"/>
        <v>15299694.41010556</v>
      </c>
      <c r="AH79" s="23">
        <f t="shared" si="43"/>
        <v>15684481.724519715</v>
      </c>
      <c r="AI79" s="23">
        <f t="shared" si="43"/>
        <v>16078946.439891385</v>
      </c>
    </row>
    <row r="81" spans="3:35">
      <c r="C81" s="76" t="s">
        <v>360</v>
      </c>
      <c r="D81" s="1"/>
    </row>
    <row r="83" spans="3:35">
      <c r="D83" s="18"/>
      <c r="E83" s="6">
        <v>0</v>
      </c>
      <c r="F83" s="6">
        <v>1</v>
      </c>
      <c r="G83" s="6">
        <v>2</v>
      </c>
      <c r="H83" s="6">
        <v>3</v>
      </c>
      <c r="I83" s="6">
        <v>4</v>
      </c>
      <c r="J83" s="6">
        <v>5</v>
      </c>
      <c r="K83" s="6">
        <v>6</v>
      </c>
      <c r="L83" s="6">
        <v>7</v>
      </c>
      <c r="M83" s="6">
        <v>8</v>
      </c>
      <c r="N83" s="6">
        <v>9</v>
      </c>
      <c r="O83" s="6">
        <v>10</v>
      </c>
      <c r="P83" s="6">
        <v>11</v>
      </c>
      <c r="Q83" s="6">
        <v>12</v>
      </c>
      <c r="R83" s="6">
        <v>13</v>
      </c>
      <c r="S83" s="6">
        <v>14</v>
      </c>
      <c r="T83" s="6">
        <v>15</v>
      </c>
      <c r="U83" s="6">
        <v>16</v>
      </c>
      <c r="V83" s="6">
        <v>17</v>
      </c>
      <c r="W83" s="6">
        <v>18</v>
      </c>
      <c r="X83" s="6">
        <v>19</v>
      </c>
      <c r="Y83" s="6">
        <v>20</v>
      </c>
      <c r="Z83" s="6">
        <v>21</v>
      </c>
      <c r="AA83" s="6">
        <v>22</v>
      </c>
      <c r="AB83" s="6">
        <v>23</v>
      </c>
      <c r="AC83" s="6">
        <v>24</v>
      </c>
      <c r="AD83" s="6">
        <v>25</v>
      </c>
      <c r="AE83" s="6">
        <v>26</v>
      </c>
      <c r="AF83" s="6">
        <v>27</v>
      </c>
      <c r="AG83" s="6">
        <v>28</v>
      </c>
      <c r="AH83" s="6">
        <v>29</v>
      </c>
      <c r="AI83" s="6">
        <v>30</v>
      </c>
    </row>
    <row r="84" spans="3:35">
      <c r="C84" s="20" t="s">
        <v>110</v>
      </c>
      <c r="E84" s="105">
        <f t="shared" ref="E84:AI84" si="48">+E76-E68</f>
        <v>0</v>
      </c>
      <c r="F84" s="105">
        <f t="shared" si="48"/>
        <v>0</v>
      </c>
      <c r="G84" s="105">
        <f t="shared" si="48"/>
        <v>920929.04934889078</v>
      </c>
      <c r="H84" s="105">
        <f t="shared" si="48"/>
        <v>1372537.236757759</v>
      </c>
      <c r="I84" s="105">
        <f t="shared" si="48"/>
        <v>1823315.6303199157</v>
      </c>
      <c r="J84" s="105">
        <f t="shared" si="48"/>
        <v>2269735.2905622199</v>
      </c>
      <c r="K84" s="105">
        <f t="shared" si="48"/>
        <v>2710830.896075584</v>
      </c>
      <c r="L84" s="105">
        <f t="shared" si="48"/>
        <v>3144145.0930886082</v>
      </c>
      <c r="M84" s="105">
        <f t="shared" si="48"/>
        <v>3531745.5360530317</v>
      </c>
      <c r="N84" s="105">
        <f t="shared" si="48"/>
        <v>4295365.5761343613</v>
      </c>
      <c r="O84" s="105">
        <f t="shared" si="48"/>
        <v>5132250.002771154</v>
      </c>
      <c r="P84" s="105">
        <f t="shared" si="48"/>
        <v>5963295.6934983656</v>
      </c>
      <c r="Q84" s="105">
        <f t="shared" si="48"/>
        <v>6745872.3983861133</v>
      </c>
      <c r="R84" s="105">
        <f t="shared" si="48"/>
        <v>7556647.4251400456</v>
      </c>
      <c r="S84" s="105">
        <f t="shared" si="48"/>
        <v>8354017.8024523556</v>
      </c>
      <c r="T84" s="105">
        <f t="shared" si="48"/>
        <v>9135360.629989408</v>
      </c>
      <c r="U84" s="105">
        <f t="shared" si="48"/>
        <v>9898017.8301865906</v>
      </c>
      <c r="V84" s="105">
        <f t="shared" si="48"/>
        <v>10685184.88777227</v>
      </c>
      <c r="W84" s="105">
        <f t="shared" si="48"/>
        <v>11497531.515947782</v>
      </c>
      <c r="X84" s="105">
        <f t="shared" si="48"/>
        <v>12335744.804104403</v>
      </c>
      <c r="Y84" s="105">
        <f t="shared" si="48"/>
        <v>13200529.660163462</v>
      </c>
      <c r="Z84" s="105">
        <f t="shared" si="48"/>
        <v>14092609.264094763</v>
      </c>
      <c r="AA84" s="105">
        <f t="shared" si="48"/>
        <v>15012725.532894716</v>
      </c>
      <c r="AB84" s="105">
        <f t="shared" si="48"/>
        <v>15961639.597313069</v>
      </c>
      <c r="AC84" s="105">
        <f t="shared" si="48"/>
        <v>16940132.290624209</v>
      </c>
      <c r="AD84" s="105">
        <f t="shared" si="48"/>
        <v>17949004.649746515</v>
      </c>
      <c r="AE84" s="105">
        <f t="shared" si="48"/>
        <v>18989078.429020867</v>
      </c>
      <c r="AF84" s="105">
        <f t="shared" si="48"/>
        <v>20061196.626967303</v>
      </c>
      <c r="AG84" s="105">
        <f t="shared" si="48"/>
        <v>21166224.026346661</v>
      </c>
      <c r="AH84" s="105">
        <f t="shared" si="48"/>
        <v>22305047.747862525</v>
      </c>
      <c r="AI84" s="105">
        <f t="shared" si="48"/>
        <v>23478577.817847036</v>
      </c>
    </row>
    <row r="85" spans="3:35">
      <c r="C85" s="24" t="s">
        <v>12</v>
      </c>
      <c r="D85" s="27"/>
      <c r="E85" s="106">
        <f t="shared" ref="E85:AI85" si="49">+E77-E69</f>
        <v>0</v>
      </c>
      <c r="F85" s="106">
        <f t="shared" si="49"/>
        <v>0</v>
      </c>
      <c r="G85" s="106">
        <f t="shared" si="49"/>
        <v>552557.4296093341</v>
      </c>
      <c r="H85" s="106">
        <f t="shared" si="49"/>
        <v>823522.34205465391</v>
      </c>
      <c r="I85" s="106">
        <f t="shared" si="49"/>
        <v>1093989.3781919479</v>
      </c>
      <c r="J85" s="106">
        <f t="shared" si="49"/>
        <v>1361841.1743373349</v>
      </c>
      <c r="K85" s="106">
        <f t="shared" si="49"/>
        <v>1626498.5376453511</v>
      </c>
      <c r="L85" s="106">
        <f t="shared" si="49"/>
        <v>1886487.0558531657</v>
      </c>
      <c r="M85" s="106">
        <f t="shared" si="49"/>
        <v>2119047.321631819</v>
      </c>
      <c r="N85" s="106">
        <f t="shared" si="49"/>
        <v>2577219.3456806168</v>
      </c>
      <c r="O85" s="106">
        <f t="shared" si="49"/>
        <v>3079350.0016626939</v>
      </c>
      <c r="P85" s="106">
        <f t="shared" si="49"/>
        <v>3577977.4160990193</v>
      </c>
      <c r="Q85" s="106">
        <f t="shared" si="49"/>
        <v>4047523.439031668</v>
      </c>
      <c r="R85" s="106">
        <f t="shared" si="49"/>
        <v>4533988.4550840259</v>
      </c>
      <c r="S85" s="106">
        <f t="shared" si="49"/>
        <v>5012410.6814714149</v>
      </c>
      <c r="T85" s="106">
        <f t="shared" si="49"/>
        <v>5481216.377993647</v>
      </c>
      <c r="U85" s="106">
        <f t="shared" si="49"/>
        <v>5938810.6981119551</v>
      </c>
      <c r="V85" s="106">
        <f t="shared" si="49"/>
        <v>6411110.9326633625</v>
      </c>
      <c r="W85" s="106">
        <f t="shared" si="49"/>
        <v>6898518.9095686674</v>
      </c>
      <c r="X85" s="106">
        <f t="shared" si="49"/>
        <v>7401446.8824626431</v>
      </c>
      <c r="Y85" s="106">
        <f t="shared" si="49"/>
        <v>7920317.7960980758</v>
      </c>
      <c r="Z85" s="106">
        <f t="shared" si="49"/>
        <v>8455565.5584568568</v>
      </c>
      <c r="AA85" s="106">
        <f t="shared" si="49"/>
        <v>9007635.3197368272</v>
      </c>
      <c r="AB85" s="106">
        <f t="shared" si="49"/>
        <v>9576983.7583878413</v>
      </c>
      <c r="AC85" s="106">
        <f t="shared" si="49"/>
        <v>10164079.374374524</v>
      </c>
      <c r="AD85" s="106">
        <f t="shared" si="49"/>
        <v>10769402.78984791</v>
      </c>
      <c r="AE85" s="106">
        <f t="shared" si="49"/>
        <v>11393447.05741252</v>
      </c>
      <c r="AF85" s="106">
        <f t="shared" si="49"/>
        <v>12036717.976180378</v>
      </c>
      <c r="AG85" s="106">
        <f t="shared" si="49"/>
        <v>12699734.415807996</v>
      </c>
      <c r="AH85" s="106">
        <f t="shared" si="49"/>
        <v>13383028.648717515</v>
      </c>
      <c r="AI85" s="106">
        <f t="shared" si="49"/>
        <v>14087146.690708216</v>
      </c>
    </row>
    <row r="86" spans="3:35">
      <c r="C86" s="24" t="s">
        <v>13</v>
      </c>
      <c r="D86" s="27"/>
      <c r="E86" s="106">
        <f t="shared" ref="E86:AI86" si="50">+E78-E70</f>
        <v>0</v>
      </c>
      <c r="F86" s="106">
        <f t="shared" si="50"/>
        <v>0</v>
      </c>
      <c r="G86" s="106">
        <f t="shared" si="50"/>
        <v>138139.35740233352</v>
      </c>
      <c r="H86" s="106">
        <f t="shared" si="50"/>
        <v>205880.58551366348</v>
      </c>
      <c r="I86" s="106">
        <f t="shared" si="50"/>
        <v>273497.34454798698</v>
      </c>
      <c r="J86" s="106">
        <f t="shared" si="50"/>
        <v>340460.29358433373</v>
      </c>
      <c r="K86" s="106">
        <f t="shared" si="50"/>
        <v>406624.63441133779</v>
      </c>
      <c r="L86" s="106">
        <f t="shared" si="50"/>
        <v>471621.76396329142</v>
      </c>
      <c r="M86" s="106">
        <f t="shared" si="50"/>
        <v>529761.83040795475</v>
      </c>
      <c r="N86" s="106">
        <f t="shared" si="50"/>
        <v>644304.8364201542</v>
      </c>
      <c r="O86" s="106">
        <f t="shared" si="50"/>
        <v>769837.50041567348</v>
      </c>
      <c r="P86" s="106">
        <f t="shared" si="50"/>
        <v>894494.35402475484</v>
      </c>
      <c r="Q86" s="106">
        <f t="shared" si="50"/>
        <v>1011880.859757917</v>
      </c>
      <c r="R86" s="106">
        <f t="shared" si="50"/>
        <v>1133497.1137710065</v>
      </c>
      <c r="S86" s="106">
        <f t="shared" si="50"/>
        <v>1253102.6703678537</v>
      </c>
      <c r="T86" s="106">
        <f t="shared" si="50"/>
        <v>1370304.0944984118</v>
      </c>
      <c r="U86" s="106">
        <f t="shared" si="50"/>
        <v>1484702.6745279888</v>
      </c>
      <c r="V86" s="106">
        <f t="shared" si="50"/>
        <v>1602777.7331658406</v>
      </c>
      <c r="W86" s="106">
        <f t="shared" si="50"/>
        <v>1724629.7273921669</v>
      </c>
      <c r="X86" s="106">
        <f t="shared" si="50"/>
        <v>1850361.7206156608</v>
      </c>
      <c r="Y86" s="106">
        <f t="shared" si="50"/>
        <v>1980079.449024519</v>
      </c>
      <c r="Z86" s="106">
        <f t="shared" si="50"/>
        <v>2113891.3896142142</v>
      </c>
      <c r="AA86" s="106">
        <f t="shared" si="50"/>
        <v>2251908.8299342068</v>
      </c>
      <c r="AB86" s="106">
        <f t="shared" si="50"/>
        <v>2394245.9395969603</v>
      </c>
      <c r="AC86" s="106">
        <f t="shared" si="50"/>
        <v>2541019.8435936309</v>
      </c>
      <c r="AD86" s="106">
        <f t="shared" si="50"/>
        <v>2692350.6974619776</v>
      </c>
      <c r="AE86" s="106">
        <f t="shared" si="50"/>
        <v>2848361.76435313</v>
      </c>
      <c r="AF86" s="106">
        <f t="shared" si="50"/>
        <v>3009179.4940450946</v>
      </c>
      <c r="AG86" s="106">
        <f t="shared" si="50"/>
        <v>3174933.603951999</v>
      </c>
      <c r="AH86" s="106">
        <f t="shared" si="50"/>
        <v>3345757.1621793788</v>
      </c>
      <c r="AI86" s="106">
        <f t="shared" si="50"/>
        <v>3521786.6726770541</v>
      </c>
    </row>
    <row r="87" spans="3:35">
      <c r="C87" s="24" t="s">
        <v>14</v>
      </c>
      <c r="D87" s="27"/>
      <c r="E87" s="106">
        <f t="shared" ref="E87:AI87" si="51">+E79-E71</f>
        <v>0</v>
      </c>
      <c r="F87" s="106">
        <f t="shared" si="51"/>
        <v>0</v>
      </c>
      <c r="G87" s="106">
        <f t="shared" si="51"/>
        <v>230232.2623372227</v>
      </c>
      <c r="H87" s="106">
        <f t="shared" si="51"/>
        <v>343134.30918943975</v>
      </c>
      <c r="I87" s="106">
        <f t="shared" si="51"/>
        <v>455828.90757997893</v>
      </c>
      <c r="J87" s="106">
        <f t="shared" si="51"/>
        <v>567433.82264055498</v>
      </c>
      <c r="K87" s="106">
        <f t="shared" si="51"/>
        <v>677707.724018896</v>
      </c>
      <c r="L87" s="106">
        <f t="shared" si="51"/>
        <v>786036.27327215206</v>
      </c>
      <c r="M87" s="106">
        <f t="shared" si="51"/>
        <v>882936.38401325792</v>
      </c>
      <c r="N87" s="106">
        <f t="shared" si="51"/>
        <v>1073841.3940335903</v>
      </c>
      <c r="O87" s="106">
        <f t="shared" si="51"/>
        <v>1283062.5006927885</v>
      </c>
      <c r="P87" s="106">
        <f t="shared" si="51"/>
        <v>1490823.9233745914</v>
      </c>
      <c r="Q87" s="106">
        <f t="shared" si="51"/>
        <v>1686468.0995965283</v>
      </c>
      <c r="R87" s="106">
        <f t="shared" si="51"/>
        <v>1889161.8562850114</v>
      </c>
      <c r="S87" s="106">
        <f t="shared" si="51"/>
        <v>2088504.4506130889</v>
      </c>
      <c r="T87" s="106">
        <f t="shared" si="51"/>
        <v>2283840.157497352</v>
      </c>
      <c r="U87" s="106">
        <f t="shared" si="51"/>
        <v>2474504.4575466476</v>
      </c>
      <c r="V87" s="106">
        <f t="shared" si="51"/>
        <v>2671296.2219430674</v>
      </c>
      <c r="W87" s="106">
        <f t="shared" si="51"/>
        <v>2874382.8789869454</v>
      </c>
      <c r="X87" s="106">
        <f t="shared" si="51"/>
        <v>3083936.2010261007</v>
      </c>
      <c r="Y87" s="106">
        <f t="shared" si="51"/>
        <v>3300132.4150408655</v>
      </c>
      <c r="Z87" s="106">
        <f t="shared" si="51"/>
        <v>3523152.3160236906</v>
      </c>
      <c r="AA87" s="106">
        <f t="shared" si="51"/>
        <v>3753181.3832236789</v>
      </c>
      <c r="AB87" s="106">
        <f t="shared" si="51"/>
        <v>3990409.8993282672</v>
      </c>
      <c r="AC87" s="106">
        <f t="shared" si="51"/>
        <v>4235033.0726560522</v>
      </c>
      <c r="AD87" s="106">
        <f t="shared" si="51"/>
        <v>4487251.1624366287</v>
      </c>
      <c r="AE87" s="106">
        <f t="shared" si="51"/>
        <v>4747269.6072552167</v>
      </c>
      <c r="AF87" s="106">
        <f t="shared" si="51"/>
        <v>5015299.1567418259</v>
      </c>
      <c r="AG87" s="106">
        <f t="shared" si="51"/>
        <v>5291556.0065866653</v>
      </c>
      <c r="AH87" s="106">
        <f t="shared" si="51"/>
        <v>5576261.9369656313</v>
      </c>
      <c r="AI87" s="106">
        <f t="shared" si="51"/>
        <v>5869644.454461759</v>
      </c>
    </row>
    <row r="91" spans="3:35" ht="15.75">
      <c r="C91" s="281" t="s">
        <v>313</v>
      </c>
    </row>
    <row r="93" spans="3:35">
      <c r="C93" s="76" t="s">
        <v>361</v>
      </c>
    </row>
    <row r="94" spans="3:35">
      <c r="C94" s="76"/>
    </row>
    <row r="95" spans="3:35">
      <c r="C95" s="28" t="s">
        <v>109</v>
      </c>
      <c r="E95" s="6">
        <v>0</v>
      </c>
      <c r="F95" s="6">
        <v>1</v>
      </c>
      <c r="G95" s="6">
        <v>2</v>
      </c>
      <c r="H95" s="6">
        <v>3</v>
      </c>
      <c r="I95" s="6">
        <v>4</v>
      </c>
      <c r="J95" s="6">
        <v>5</v>
      </c>
      <c r="K95" s="6">
        <v>6</v>
      </c>
      <c r="L95" s="6">
        <v>7</v>
      </c>
      <c r="M95" s="6">
        <v>8</v>
      </c>
      <c r="N95" s="6">
        <v>9</v>
      </c>
      <c r="O95" s="6">
        <v>10</v>
      </c>
      <c r="P95" s="6">
        <v>11</v>
      </c>
      <c r="Q95" s="6">
        <v>12</v>
      </c>
      <c r="R95" s="6">
        <v>13</v>
      </c>
      <c r="S95" s="6">
        <v>14</v>
      </c>
      <c r="T95" s="6">
        <v>15</v>
      </c>
      <c r="U95" s="6">
        <v>16</v>
      </c>
      <c r="V95" s="6">
        <v>17</v>
      </c>
      <c r="W95" s="6">
        <v>18</v>
      </c>
      <c r="X95" s="6">
        <v>19</v>
      </c>
      <c r="Y95" s="6">
        <v>20</v>
      </c>
      <c r="Z95" s="6">
        <v>21</v>
      </c>
      <c r="AA95" s="6">
        <v>22</v>
      </c>
      <c r="AB95" s="6">
        <v>23</v>
      </c>
      <c r="AC95" s="6">
        <v>24</v>
      </c>
      <c r="AD95" s="6">
        <v>25</v>
      </c>
      <c r="AE95" s="6">
        <v>26</v>
      </c>
      <c r="AF95" s="6">
        <v>27</v>
      </c>
      <c r="AG95" s="6">
        <v>28</v>
      </c>
      <c r="AH95" s="6">
        <v>29</v>
      </c>
      <c r="AI95" s="6">
        <v>30</v>
      </c>
    </row>
    <row r="96" spans="3:35">
      <c r="C96" t="s">
        <v>102</v>
      </c>
      <c r="D96" s="492">
        <f>+Inputs!D40</f>
        <v>65</v>
      </c>
      <c r="E96" s="80">
        <f>+D96</f>
        <v>65</v>
      </c>
      <c r="F96" s="80">
        <f t="shared" ref="F96:AI96" si="52">+E96*(1+F$42)</f>
        <v>65.91</v>
      </c>
      <c r="G96" s="80">
        <f t="shared" si="52"/>
        <v>66.766829999999985</v>
      </c>
      <c r="H96" s="80">
        <f t="shared" si="52"/>
        <v>67.568031959999985</v>
      </c>
      <c r="I96" s="80">
        <f t="shared" si="52"/>
        <v>68.311280311559983</v>
      </c>
      <c r="J96" s="80">
        <f t="shared" si="52"/>
        <v>68.994393114675589</v>
      </c>
      <c r="K96" s="80">
        <f t="shared" si="52"/>
        <v>69.684337045822346</v>
      </c>
      <c r="L96" s="80">
        <f t="shared" si="52"/>
        <v>70.381180416280571</v>
      </c>
      <c r="M96" s="80">
        <f t="shared" si="52"/>
        <v>71.084992220443382</v>
      </c>
      <c r="N96" s="80">
        <f t="shared" si="52"/>
        <v>71.795842142647814</v>
      </c>
      <c r="O96" s="80">
        <f t="shared" si="52"/>
        <v>72.513800564074288</v>
      </c>
      <c r="P96" s="80">
        <f t="shared" si="52"/>
        <v>73.238938569715032</v>
      </c>
      <c r="Q96" s="80">
        <f t="shared" si="52"/>
        <v>73.971327955412178</v>
      </c>
      <c r="R96" s="80">
        <f t="shared" si="52"/>
        <v>74.711041234966302</v>
      </c>
      <c r="S96" s="80">
        <f t="shared" si="52"/>
        <v>75.458151647315972</v>
      </c>
      <c r="T96" s="80">
        <f t="shared" si="52"/>
        <v>76.212733163789139</v>
      </c>
      <c r="U96" s="80">
        <f t="shared" si="52"/>
        <v>76.974860495427038</v>
      </c>
      <c r="V96" s="80">
        <f t="shared" si="52"/>
        <v>77.744609100381311</v>
      </c>
      <c r="W96" s="80">
        <f t="shared" si="52"/>
        <v>78.522055191385121</v>
      </c>
      <c r="X96" s="80">
        <f t="shared" si="52"/>
        <v>79.307275743298973</v>
      </c>
      <c r="Y96" s="80">
        <f t="shared" si="52"/>
        <v>80.100348500731968</v>
      </c>
      <c r="Z96" s="80">
        <f t="shared" si="52"/>
        <v>80.901351985739282</v>
      </c>
      <c r="AA96" s="80">
        <f t="shared" si="52"/>
        <v>81.71036550559667</v>
      </c>
      <c r="AB96" s="80">
        <f t="shared" si="52"/>
        <v>82.527469160652643</v>
      </c>
      <c r="AC96" s="80">
        <f t="shared" si="52"/>
        <v>83.352743852259167</v>
      </c>
      <c r="AD96" s="80">
        <f t="shared" si="52"/>
        <v>84.186271290781761</v>
      </c>
      <c r="AE96" s="80">
        <f t="shared" si="52"/>
        <v>85.028134003689573</v>
      </c>
      <c r="AF96" s="80">
        <f t="shared" si="52"/>
        <v>85.878415343726473</v>
      </c>
      <c r="AG96" s="80">
        <f t="shared" si="52"/>
        <v>86.737199497163743</v>
      </c>
      <c r="AH96" s="80">
        <f t="shared" si="52"/>
        <v>87.604571492135378</v>
      </c>
      <c r="AI96" s="80">
        <f t="shared" si="52"/>
        <v>88.480617207056738</v>
      </c>
    </row>
    <row r="97" spans="3:35">
      <c r="C97" t="s">
        <v>103</v>
      </c>
      <c r="D97" s="492">
        <f>+Inputs!D41</f>
        <v>63</v>
      </c>
      <c r="E97" s="80">
        <f>+E96</f>
        <v>65</v>
      </c>
      <c r="F97" s="80">
        <f t="shared" ref="F97" si="53">+F96</f>
        <v>65.91</v>
      </c>
      <c r="G97" s="80">
        <f>+G98</f>
        <v>64.712465999999992</v>
      </c>
      <c r="H97" s="80">
        <f>+H98</f>
        <v>65.489015591999987</v>
      </c>
      <c r="I97" s="80">
        <f t="shared" ref="I97:AI97" si="54">+I98</f>
        <v>66.20939476351198</v>
      </c>
      <c r="J97" s="80">
        <f t="shared" si="54"/>
        <v>66.871488711147094</v>
      </c>
      <c r="K97" s="80">
        <f t="shared" si="54"/>
        <v>67.540203598258572</v>
      </c>
      <c r="L97" s="80">
        <f t="shared" si="54"/>
        <v>68.215605634241157</v>
      </c>
      <c r="M97" s="80">
        <f t="shared" si="54"/>
        <v>68.897761690583565</v>
      </c>
      <c r="N97" s="80">
        <f t="shared" si="54"/>
        <v>69.586739307489395</v>
      </c>
      <c r="O97" s="80">
        <f t="shared" si="54"/>
        <v>70.282606700564287</v>
      </c>
      <c r="P97" s="80">
        <f t="shared" si="54"/>
        <v>70.985432767569932</v>
      </c>
      <c r="Q97" s="80">
        <f t="shared" si="54"/>
        <v>71.695287095245632</v>
      </c>
      <c r="R97" s="80">
        <f t="shared" si="54"/>
        <v>72.412239966198086</v>
      </c>
      <c r="S97" s="80">
        <f t="shared" si="54"/>
        <v>73.136362365860066</v>
      </c>
      <c r="T97" s="80">
        <f t="shared" si="54"/>
        <v>73.867725989518661</v>
      </c>
      <c r="U97" s="80">
        <f t="shared" si="54"/>
        <v>74.606403249413844</v>
      </c>
      <c r="V97" s="80">
        <f t="shared" si="54"/>
        <v>75.352467281907977</v>
      </c>
      <c r="W97" s="80">
        <f t="shared" si="54"/>
        <v>76.10599195472706</v>
      </c>
      <c r="X97" s="80">
        <f t="shared" si="54"/>
        <v>76.867051874274324</v>
      </c>
      <c r="Y97" s="80">
        <f t="shared" si="54"/>
        <v>77.635722393017062</v>
      </c>
      <c r="Z97" s="80">
        <f t="shared" si="54"/>
        <v>78.412079616947238</v>
      </c>
      <c r="AA97" s="80">
        <f t="shared" si="54"/>
        <v>79.196200413116713</v>
      </c>
      <c r="AB97" s="80">
        <f t="shared" si="54"/>
        <v>79.988162417247878</v>
      </c>
      <c r="AC97" s="80">
        <f t="shared" si="54"/>
        <v>80.788044041420363</v>
      </c>
      <c r="AD97" s="80">
        <f t="shared" si="54"/>
        <v>81.595924481834572</v>
      </c>
      <c r="AE97" s="80">
        <f t="shared" si="54"/>
        <v>82.411883726652917</v>
      </c>
      <c r="AF97" s="80">
        <f t="shared" si="54"/>
        <v>83.236002563919442</v>
      </c>
      <c r="AG97" s="80">
        <f t="shared" si="54"/>
        <v>84.068362589558632</v>
      </c>
      <c r="AH97" s="80">
        <f t="shared" si="54"/>
        <v>84.909046215454225</v>
      </c>
      <c r="AI97" s="80">
        <f t="shared" si="54"/>
        <v>85.758136677608775</v>
      </c>
    </row>
    <row r="98" spans="3:35">
      <c r="D98" s="79"/>
      <c r="E98" s="493">
        <f>+D97</f>
        <v>63</v>
      </c>
      <c r="F98" s="494">
        <f t="shared" ref="F98:AI98" si="55">+E98*(1+F$42)</f>
        <v>63.881999999999998</v>
      </c>
      <c r="G98" s="494">
        <f t="shared" si="55"/>
        <v>64.712465999999992</v>
      </c>
      <c r="H98" s="494">
        <f t="shared" si="55"/>
        <v>65.489015591999987</v>
      </c>
      <c r="I98" s="494">
        <f t="shared" si="55"/>
        <v>66.20939476351198</v>
      </c>
      <c r="J98" s="494">
        <f t="shared" si="55"/>
        <v>66.871488711147094</v>
      </c>
      <c r="K98" s="494">
        <f t="shared" si="55"/>
        <v>67.540203598258572</v>
      </c>
      <c r="L98" s="494">
        <f t="shared" si="55"/>
        <v>68.215605634241157</v>
      </c>
      <c r="M98" s="494">
        <f t="shared" si="55"/>
        <v>68.897761690583565</v>
      </c>
      <c r="N98" s="494">
        <f t="shared" si="55"/>
        <v>69.586739307489395</v>
      </c>
      <c r="O98" s="494">
        <f t="shared" si="55"/>
        <v>70.282606700564287</v>
      </c>
      <c r="P98" s="494">
        <f t="shared" si="55"/>
        <v>70.985432767569932</v>
      </c>
      <c r="Q98" s="494">
        <f t="shared" si="55"/>
        <v>71.695287095245632</v>
      </c>
      <c r="R98" s="494">
        <f t="shared" si="55"/>
        <v>72.412239966198086</v>
      </c>
      <c r="S98" s="494">
        <f t="shared" si="55"/>
        <v>73.136362365860066</v>
      </c>
      <c r="T98" s="494">
        <f t="shared" si="55"/>
        <v>73.867725989518661</v>
      </c>
      <c r="U98" s="494">
        <f t="shared" si="55"/>
        <v>74.606403249413844</v>
      </c>
      <c r="V98" s="494">
        <f t="shared" si="55"/>
        <v>75.352467281907977</v>
      </c>
      <c r="W98" s="494">
        <f t="shared" si="55"/>
        <v>76.10599195472706</v>
      </c>
      <c r="X98" s="494">
        <f t="shared" si="55"/>
        <v>76.867051874274324</v>
      </c>
      <c r="Y98" s="494">
        <f t="shared" si="55"/>
        <v>77.635722393017062</v>
      </c>
      <c r="Z98" s="494">
        <f t="shared" si="55"/>
        <v>78.412079616947238</v>
      </c>
      <c r="AA98" s="494">
        <f t="shared" si="55"/>
        <v>79.196200413116713</v>
      </c>
      <c r="AB98" s="494">
        <f t="shared" si="55"/>
        <v>79.988162417247878</v>
      </c>
      <c r="AC98" s="494">
        <f t="shared" si="55"/>
        <v>80.788044041420363</v>
      </c>
      <c r="AD98" s="494">
        <f t="shared" si="55"/>
        <v>81.595924481834572</v>
      </c>
      <c r="AE98" s="494">
        <f t="shared" si="55"/>
        <v>82.411883726652917</v>
      </c>
      <c r="AF98" s="494">
        <f t="shared" si="55"/>
        <v>83.236002563919442</v>
      </c>
      <c r="AG98" s="494">
        <f t="shared" si="55"/>
        <v>84.068362589558632</v>
      </c>
      <c r="AH98" s="494">
        <f t="shared" si="55"/>
        <v>84.909046215454225</v>
      </c>
      <c r="AI98" s="494">
        <f t="shared" si="55"/>
        <v>85.758136677608775</v>
      </c>
    </row>
    <row r="99" spans="3:35">
      <c r="D99" s="79"/>
    </row>
    <row r="100" spans="3:35">
      <c r="C100" s="28" t="s">
        <v>108</v>
      </c>
      <c r="D100" s="81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3:35">
      <c r="C101" t="s">
        <v>106</v>
      </c>
      <c r="D101" s="79"/>
      <c r="E101" s="69">
        <f>+Demanda!E36</f>
        <v>1050000.0000000002</v>
      </c>
      <c r="F101" s="69">
        <f>+Demanda!F36</f>
        <v>1067216.1746555965</v>
      </c>
      <c r="G101" s="69">
        <f>+Demanda!G36</f>
        <v>1084714.6318538326</v>
      </c>
      <c r="H101" s="69">
        <f>+Demanda!H36</f>
        <v>1102500.0000000005</v>
      </c>
      <c r="I101" s="69">
        <f>+Demanda!I36</f>
        <v>1120576.9833883764</v>
      </c>
      <c r="J101" s="69">
        <f>+Demanda!J36</f>
        <v>1138950.3634465244</v>
      </c>
      <c r="K101" s="69">
        <f>+Demanda!K36</f>
        <v>1157625.0000000007</v>
      </c>
      <c r="L101" s="69">
        <f>+Demanda!L36</f>
        <v>1176605.8325577956</v>
      </c>
      <c r="M101" s="69">
        <f>+Demanda!M36</f>
        <v>1195897.8816188509</v>
      </c>
      <c r="N101" s="69">
        <f>+Demanda!N36</f>
        <v>1200000</v>
      </c>
      <c r="O101" s="69">
        <f>+Demanda!O36</f>
        <v>1200000</v>
      </c>
      <c r="P101" s="69">
        <f>+Demanda!P36</f>
        <v>1200000</v>
      </c>
      <c r="Q101" s="69">
        <f>+Demanda!Q36</f>
        <v>1200000</v>
      </c>
      <c r="R101" s="69">
        <f>+Demanda!R36</f>
        <v>1200000</v>
      </c>
      <c r="S101" s="69">
        <f>+Demanda!S36</f>
        <v>1200000</v>
      </c>
      <c r="T101" s="69">
        <f>+Demanda!T36</f>
        <v>1200000</v>
      </c>
      <c r="U101" s="69">
        <f>+Demanda!U36</f>
        <v>1200000</v>
      </c>
      <c r="V101" s="69">
        <f>+Demanda!V36</f>
        <v>1200000</v>
      </c>
      <c r="W101" s="69">
        <f>+Demanda!W36</f>
        <v>1200000</v>
      </c>
      <c r="X101" s="69">
        <f>+Demanda!X36</f>
        <v>1200000</v>
      </c>
      <c r="Y101" s="69">
        <f>+Demanda!Y36</f>
        <v>1200000</v>
      </c>
      <c r="Z101" s="69">
        <f>+Demanda!Z36</f>
        <v>1200000</v>
      </c>
      <c r="AA101" s="69">
        <f>+Demanda!AA36</f>
        <v>1200000</v>
      </c>
      <c r="AB101" s="69">
        <f>+Demanda!AB36</f>
        <v>1200000</v>
      </c>
      <c r="AC101" s="69">
        <f>+Demanda!AC36</f>
        <v>1200000</v>
      </c>
      <c r="AD101" s="69">
        <f>+Demanda!AD36</f>
        <v>1200000</v>
      </c>
      <c r="AE101" s="69">
        <f>+Demanda!AE36</f>
        <v>1200000</v>
      </c>
      <c r="AF101" s="69">
        <f>+Demanda!AF36</f>
        <v>1200000</v>
      </c>
      <c r="AG101" s="69">
        <f>+Demanda!AG36</f>
        <v>1200000</v>
      </c>
      <c r="AH101" s="69">
        <f>+Demanda!AH36</f>
        <v>1200000</v>
      </c>
      <c r="AI101" s="69">
        <f>+Demanda!AI36</f>
        <v>1200000</v>
      </c>
    </row>
    <row r="102" spans="3:35">
      <c r="C102" t="s">
        <v>107</v>
      </c>
      <c r="D102" s="79"/>
      <c r="E102" s="69">
        <f>+Demanda!E48</f>
        <v>1050000.0000000002</v>
      </c>
      <c r="F102" s="69">
        <f>+Demanda!F48</f>
        <v>1067216.1746555965</v>
      </c>
      <c r="G102" s="69">
        <f>+Demanda!G48</f>
        <v>1120576.9833883764</v>
      </c>
      <c r="H102" s="69">
        <f>+Demanda!H48</f>
        <v>1155314.8698734159</v>
      </c>
      <c r="I102" s="69">
        <f>+Demanda!I48</f>
        <v>1189974.3159696185</v>
      </c>
      <c r="J102" s="69">
        <f>+Demanda!J48</f>
        <v>1224483.5711327374</v>
      </c>
      <c r="K102" s="69">
        <f>+Demanda!K48</f>
        <v>1258769.1111244541</v>
      </c>
      <c r="L102" s="69">
        <f>+Demanda!L48</f>
        <v>1292755.8771248143</v>
      </c>
      <c r="M102" s="69">
        <f>+Demanda!M48</f>
        <v>1325074.7740529345</v>
      </c>
      <c r="N102" s="69">
        <f>+Demanda!N48</f>
        <v>1355551.4938561518</v>
      </c>
      <c r="O102" s="69">
        <f>+Demanda!O48</f>
        <v>1384018.0752271309</v>
      </c>
      <c r="P102" s="69">
        <f>+Demanda!P48</f>
        <v>1411698.4367316735</v>
      </c>
      <c r="Q102" s="69">
        <f>+Demanda!Q48</f>
        <v>1437109.0085928438</v>
      </c>
      <c r="R102" s="69">
        <f>+Demanda!R48</f>
        <v>1462976.9707475151</v>
      </c>
      <c r="S102" s="69">
        <f>+Demanda!S48</f>
        <v>1487847.5792502228</v>
      </c>
      <c r="T102" s="69">
        <f>+Demanda!T48</f>
        <v>1511653.1405182264</v>
      </c>
      <c r="U102" s="69">
        <f>+Demanda!U48</f>
        <v>1534327.9376259996</v>
      </c>
      <c r="V102" s="69">
        <f>+Demanda!V48</f>
        <v>1557342.8566903893</v>
      </c>
      <c r="W102" s="69">
        <f>+Demanda!W48</f>
        <v>1580702.999540745</v>
      </c>
      <c r="X102" s="69">
        <f>+Demanda!X48</f>
        <v>1604413.544533856</v>
      </c>
      <c r="Y102" s="69">
        <f>+Demanda!Y48</f>
        <v>1628479.7477018638</v>
      </c>
      <c r="Z102" s="69">
        <f>+Demanda!Z48</f>
        <v>1652906.9439173916</v>
      </c>
      <c r="AA102" s="69">
        <f>+Demanda!AA48</f>
        <v>1677700.5480761523</v>
      </c>
      <c r="AB102" s="69">
        <f>+Demanda!AB48</f>
        <v>1702866.0562972946</v>
      </c>
      <c r="AC102" s="69">
        <f>+Demanda!AC48</f>
        <v>1728409.0471417538</v>
      </c>
      <c r="AD102" s="69">
        <f>+Demanda!AD48</f>
        <v>1754335.1828488801</v>
      </c>
      <c r="AE102" s="69">
        <f>+Demanda!AE48</f>
        <v>1780650.2105916131</v>
      </c>
      <c r="AF102" s="69">
        <f>+Demanda!AF48</f>
        <v>1807359.9637504872</v>
      </c>
      <c r="AG102" s="69">
        <f>+Demanda!AG48</f>
        <v>1834470.3632067444</v>
      </c>
      <c r="AH102" s="69">
        <f>+Demanda!AH48</f>
        <v>1861987.4186548453</v>
      </c>
      <c r="AI102" s="69">
        <f>+Demanda!AI48</f>
        <v>1889917.2299346679</v>
      </c>
    </row>
    <row r="103" spans="3:35">
      <c r="D103" s="79"/>
    </row>
    <row r="105" spans="3:35">
      <c r="C105" s="1" t="s">
        <v>93</v>
      </c>
    </row>
    <row r="106" spans="3:35">
      <c r="C106" s="30" t="s">
        <v>12</v>
      </c>
      <c r="D106" s="496">
        <f>+Inputs!D44</f>
        <v>0.6</v>
      </c>
    </row>
    <row r="107" spans="3:35">
      <c r="C107" s="30" t="s">
        <v>13</v>
      </c>
      <c r="D107" s="496">
        <f>+Inputs!D45</f>
        <v>0.15</v>
      </c>
    </row>
    <row r="108" spans="3:35">
      <c r="C108" s="30" t="s">
        <v>14</v>
      </c>
      <c r="D108" s="496">
        <f>+Inputs!D46</f>
        <v>0.25</v>
      </c>
    </row>
    <row r="111" spans="3:35">
      <c r="C111" s="76" t="s">
        <v>362</v>
      </c>
      <c r="D111" s="1"/>
    </row>
    <row r="113" spans="3:35">
      <c r="D113" s="18"/>
      <c r="E113" s="6">
        <v>0</v>
      </c>
      <c r="F113" s="6">
        <v>1</v>
      </c>
      <c r="G113" s="6">
        <v>2</v>
      </c>
      <c r="H113" s="6">
        <v>3</v>
      </c>
      <c r="I113" s="6">
        <v>4</v>
      </c>
      <c r="J113" s="6">
        <v>5</v>
      </c>
      <c r="K113" s="6">
        <v>6</v>
      </c>
      <c r="L113" s="6">
        <v>7</v>
      </c>
      <c r="M113" s="6">
        <v>8</v>
      </c>
      <c r="N113" s="6">
        <v>9</v>
      </c>
      <c r="O113" s="6">
        <v>10</v>
      </c>
      <c r="P113" s="6">
        <v>11</v>
      </c>
      <c r="Q113" s="6">
        <v>12</v>
      </c>
      <c r="R113" s="6">
        <v>13</v>
      </c>
      <c r="S113" s="6">
        <v>14</v>
      </c>
      <c r="T113" s="6">
        <v>15</v>
      </c>
      <c r="U113" s="6">
        <v>16</v>
      </c>
      <c r="V113" s="6">
        <v>17</v>
      </c>
      <c r="W113" s="6">
        <v>18</v>
      </c>
      <c r="X113" s="6">
        <v>19</v>
      </c>
      <c r="Y113" s="6">
        <v>20</v>
      </c>
      <c r="Z113" s="6">
        <v>21</v>
      </c>
      <c r="AA113" s="6">
        <v>22</v>
      </c>
      <c r="AB113" s="6">
        <v>23</v>
      </c>
      <c r="AC113" s="6">
        <v>24</v>
      </c>
      <c r="AD113" s="6">
        <v>25</v>
      </c>
      <c r="AE113" s="6">
        <v>26</v>
      </c>
      <c r="AF113" s="6">
        <v>27</v>
      </c>
      <c r="AG113" s="6">
        <v>28</v>
      </c>
      <c r="AH113" s="6">
        <v>29</v>
      </c>
      <c r="AI113" s="6">
        <v>30</v>
      </c>
    </row>
    <row r="114" spans="3:35">
      <c r="C114" s="20" t="s">
        <v>111</v>
      </c>
      <c r="E114" s="21">
        <f>+E96*E101</f>
        <v>68250000.000000015</v>
      </c>
      <c r="F114" s="21">
        <f t="shared" ref="F114:AI114" si="56">+F96*F101</f>
        <v>70340218.071550354</v>
      </c>
      <c r="G114" s="21">
        <f t="shared" si="56"/>
        <v>72422957.423497409</v>
      </c>
      <c r="H114" s="21">
        <f t="shared" si="56"/>
        <v>74493755.235900015</v>
      </c>
      <c r="I114" s="21">
        <f t="shared" si="56"/>
        <v>76548048.422925681</v>
      </c>
      <c r="J114" s="21">
        <f t="shared" si="56"/>
        <v>78581189.113732144</v>
      </c>
      <c r="K114" s="21">
        <f t="shared" si="56"/>
        <v>80668330.672670141</v>
      </c>
      <c r="L114" s="21">
        <f t="shared" si="56"/>
        <v>82810907.380098224</v>
      </c>
      <c r="M114" s="21">
        <f t="shared" si="56"/>
        <v>85010391.611320734</v>
      </c>
      <c r="N114" s="21">
        <f t="shared" si="56"/>
        <v>86155010.571177378</v>
      </c>
      <c r="O114" s="21">
        <f t="shared" si="56"/>
        <v>87016560.676889151</v>
      </c>
      <c r="P114" s="21">
        <f t="shared" si="56"/>
        <v>87886726.283658043</v>
      </c>
      <c r="Q114" s="21">
        <f t="shared" si="56"/>
        <v>88765593.546494618</v>
      </c>
      <c r="R114" s="21">
        <f t="shared" si="56"/>
        <v>89653249.481959566</v>
      </c>
      <c r="S114" s="21">
        <f t="shared" si="56"/>
        <v>90549781.976779163</v>
      </c>
      <c r="T114" s="21">
        <f t="shared" si="56"/>
        <v>91455279.796546966</v>
      </c>
      <c r="U114" s="21">
        <f t="shared" si="56"/>
        <v>92369832.594512448</v>
      </c>
      <c r="V114" s="21">
        <f t="shared" si="56"/>
        <v>93293530.920457572</v>
      </c>
      <c r="W114" s="21">
        <f t="shared" si="56"/>
        <v>94226466.22966215</v>
      </c>
      <c r="X114" s="21">
        <f t="shared" si="56"/>
        <v>95168730.891958773</v>
      </c>
      <c r="Y114" s="21">
        <f t="shared" si="56"/>
        <v>96120418.200878367</v>
      </c>
      <c r="Z114" s="21">
        <f t="shared" si="56"/>
        <v>97081622.38288714</v>
      </c>
      <c r="AA114" s="21">
        <f t="shared" si="56"/>
        <v>98052438.606716007</v>
      </c>
      <c r="AB114" s="21">
        <f t="shared" si="56"/>
        <v>99032962.992783174</v>
      </c>
      <c r="AC114" s="21">
        <f t="shared" si="56"/>
        <v>100023292.622711</v>
      </c>
      <c r="AD114" s="21">
        <f t="shared" si="56"/>
        <v>101023525.54893811</v>
      </c>
      <c r="AE114" s="21">
        <f t="shared" si="56"/>
        <v>102033760.80442749</v>
      </c>
      <c r="AF114" s="21">
        <f t="shared" si="56"/>
        <v>103054098.41247177</v>
      </c>
      <c r="AG114" s="21">
        <f t="shared" si="56"/>
        <v>104084639.39659649</v>
      </c>
      <c r="AH114" s="21">
        <f t="shared" si="56"/>
        <v>105125485.79056245</v>
      </c>
      <c r="AI114" s="21">
        <f t="shared" si="56"/>
        <v>106176740.64846809</v>
      </c>
    </row>
    <row r="115" spans="3:35">
      <c r="C115" s="24" t="s">
        <v>12</v>
      </c>
      <c r="D115" s="27">
        <f>+D106</f>
        <v>0.6</v>
      </c>
      <c r="E115" s="23">
        <f>+E$114*$D115</f>
        <v>40950000.000000007</v>
      </c>
      <c r="F115" s="23">
        <f t="shared" ref="F115:AI117" si="57">+F$114*$D115</f>
        <v>42204130.842930213</v>
      </c>
      <c r="G115" s="23">
        <f t="shared" si="57"/>
        <v>43453774.454098441</v>
      </c>
      <c r="H115" s="23">
        <f t="shared" si="57"/>
        <v>44696253.141540006</v>
      </c>
      <c r="I115" s="23">
        <f t="shared" si="57"/>
        <v>45928829.05375541</v>
      </c>
      <c r="J115" s="23">
        <f t="shared" si="57"/>
        <v>47148713.468239285</v>
      </c>
      <c r="K115" s="23">
        <f t="shared" si="57"/>
        <v>48400998.403602086</v>
      </c>
      <c r="L115" s="23">
        <f t="shared" si="57"/>
        <v>49686544.42805893</v>
      </c>
      <c r="M115" s="23">
        <f t="shared" si="57"/>
        <v>51006234.966792442</v>
      </c>
      <c r="N115" s="23">
        <f t="shared" si="57"/>
        <v>51693006.342706427</v>
      </c>
      <c r="O115" s="23">
        <f t="shared" si="57"/>
        <v>52209936.406133488</v>
      </c>
      <c r="P115" s="23">
        <f t="shared" si="57"/>
        <v>52732035.770194821</v>
      </c>
      <c r="Q115" s="23">
        <f t="shared" si="57"/>
        <v>53259356.127896771</v>
      </c>
      <c r="R115" s="23">
        <f t="shared" si="57"/>
        <v>53791949.68917574</v>
      </c>
      <c r="S115" s="23">
        <f t="shared" si="57"/>
        <v>54329869.186067499</v>
      </c>
      <c r="T115" s="23">
        <f t="shared" si="57"/>
        <v>54873167.877928175</v>
      </c>
      <c r="U115" s="23">
        <f t="shared" si="57"/>
        <v>55421899.556707464</v>
      </c>
      <c r="V115" s="23">
        <f t="shared" si="57"/>
        <v>55976118.55227454</v>
      </c>
      <c r="W115" s="23">
        <f t="shared" si="57"/>
        <v>56535879.73779729</v>
      </c>
      <c r="X115" s="23">
        <f t="shared" si="57"/>
        <v>57101238.535175264</v>
      </c>
      <c r="Y115" s="23">
        <f t="shared" si="57"/>
        <v>57672250.920527019</v>
      </c>
      <c r="Z115" s="23">
        <f t="shared" si="57"/>
        <v>58248973.429732285</v>
      </c>
      <c r="AA115" s="23">
        <f t="shared" si="57"/>
        <v>58831463.164029606</v>
      </c>
      <c r="AB115" s="23">
        <f t="shared" si="57"/>
        <v>59419777.795669906</v>
      </c>
      <c r="AC115" s="23">
        <f t="shared" si="57"/>
        <v>60013975.5736266</v>
      </c>
      <c r="AD115" s="23">
        <f t="shared" si="57"/>
        <v>60614115.329362862</v>
      </c>
      <c r="AE115" s="23">
        <f t="shared" si="57"/>
        <v>61220256.482656494</v>
      </c>
      <c r="AF115" s="23">
        <f t="shared" si="57"/>
        <v>61832459.047483057</v>
      </c>
      <c r="AG115" s="23">
        <f t="shared" si="57"/>
        <v>62450783.637957893</v>
      </c>
      <c r="AH115" s="23">
        <f t="shared" si="57"/>
        <v>63075291.474337466</v>
      </c>
      <c r="AI115" s="23">
        <f t="shared" si="57"/>
        <v>63706044.389080852</v>
      </c>
    </row>
    <row r="116" spans="3:35">
      <c r="C116" s="24" t="s">
        <v>13</v>
      </c>
      <c r="D116" s="27">
        <f t="shared" ref="D116:D117" si="58">+D107</f>
        <v>0.15</v>
      </c>
      <c r="E116" s="23">
        <f t="shared" ref="E116:T117" si="59">+E$114*$D116</f>
        <v>10237500.000000002</v>
      </c>
      <c r="F116" s="23">
        <f t="shared" si="59"/>
        <v>10551032.710732553</v>
      </c>
      <c r="G116" s="23">
        <f t="shared" si="59"/>
        <v>10863443.61352461</v>
      </c>
      <c r="H116" s="23">
        <f t="shared" si="59"/>
        <v>11174063.285385001</v>
      </c>
      <c r="I116" s="23">
        <f t="shared" si="59"/>
        <v>11482207.263438853</v>
      </c>
      <c r="J116" s="23">
        <f t="shared" si="59"/>
        <v>11787178.367059821</v>
      </c>
      <c r="K116" s="23">
        <f t="shared" si="59"/>
        <v>12100249.600900522</v>
      </c>
      <c r="L116" s="23">
        <f t="shared" si="59"/>
        <v>12421636.107014732</v>
      </c>
      <c r="M116" s="23">
        <f t="shared" si="59"/>
        <v>12751558.74169811</v>
      </c>
      <c r="N116" s="23">
        <f t="shared" si="59"/>
        <v>12923251.585676607</v>
      </c>
      <c r="O116" s="23">
        <f t="shared" si="59"/>
        <v>13052484.101533372</v>
      </c>
      <c r="P116" s="23">
        <f t="shared" si="59"/>
        <v>13183008.942548705</v>
      </c>
      <c r="Q116" s="23">
        <f t="shared" si="59"/>
        <v>13314839.031974193</v>
      </c>
      <c r="R116" s="23">
        <f t="shared" si="59"/>
        <v>13447987.422293935</v>
      </c>
      <c r="S116" s="23">
        <f t="shared" si="59"/>
        <v>13582467.296516875</v>
      </c>
      <c r="T116" s="23">
        <f t="shared" si="59"/>
        <v>13718291.969482044</v>
      </c>
      <c r="U116" s="23">
        <f t="shared" si="57"/>
        <v>13855474.889176866</v>
      </c>
      <c r="V116" s="23">
        <f t="shared" si="57"/>
        <v>13994029.638068635</v>
      </c>
      <c r="W116" s="23">
        <f t="shared" si="57"/>
        <v>14133969.934449323</v>
      </c>
      <c r="X116" s="23">
        <f t="shared" si="57"/>
        <v>14275309.633793816</v>
      </c>
      <c r="Y116" s="23">
        <f t="shared" si="57"/>
        <v>14418062.730131755</v>
      </c>
      <c r="Z116" s="23">
        <f t="shared" si="57"/>
        <v>14562243.357433071</v>
      </c>
      <c r="AA116" s="23">
        <f t="shared" si="57"/>
        <v>14707865.791007401</v>
      </c>
      <c r="AB116" s="23">
        <f t="shared" si="57"/>
        <v>14854944.448917476</v>
      </c>
      <c r="AC116" s="23">
        <f t="shared" si="57"/>
        <v>15003493.89340665</v>
      </c>
      <c r="AD116" s="23">
        <f t="shared" si="57"/>
        <v>15153528.832340715</v>
      </c>
      <c r="AE116" s="23">
        <f t="shared" si="57"/>
        <v>15305064.120664123</v>
      </c>
      <c r="AF116" s="23">
        <f t="shared" si="57"/>
        <v>15458114.761870764</v>
      </c>
      <c r="AG116" s="23">
        <f t="shared" si="57"/>
        <v>15612695.909489473</v>
      </c>
      <c r="AH116" s="23">
        <f t="shared" si="57"/>
        <v>15768822.868584367</v>
      </c>
      <c r="AI116" s="23">
        <f t="shared" si="57"/>
        <v>15926511.097270213</v>
      </c>
    </row>
    <row r="117" spans="3:35">
      <c r="C117" s="24" t="s">
        <v>14</v>
      </c>
      <c r="D117" s="27">
        <f t="shared" si="58"/>
        <v>0.25</v>
      </c>
      <c r="E117" s="23">
        <f t="shared" si="59"/>
        <v>17062500.000000004</v>
      </c>
      <c r="F117" s="23">
        <f t="shared" si="57"/>
        <v>17585054.517887589</v>
      </c>
      <c r="G117" s="23">
        <f t="shared" si="57"/>
        <v>18105739.355874352</v>
      </c>
      <c r="H117" s="23">
        <f t="shared" si="57"/>
        <v>18623438.808975004</v>
      </c>
      <c r="I117" s="23">
        <f t="shared" si="57"/>
        <v>19137012.10573142</v>
      </c>
      <c r="J117" s="23">
        <f t="shared" si="57"/>
        <v>19645297.278433036</v>
      </c>
      <c r="K117" s="23">
        <f t="shared" si="57"/>
        <v>20167082.668167535</v>
      </c>
      <c r="L117" s="23">
        <f t="shared" si="57"/>
        <v>20702726.845024556</v>
      </c>
      <c r="M117" s="23">
        <f t="shared" si="57"/>
        <v>21252597.902830184</v>
      </c>
      <c r="N117" s="23">
        <f t="shared" si="57"/>
        <v>21538752.642794345</v>
      </c>
      <c r="O117" s="23">
        <f t="shared" si="57"/>
        <v>21754140.169222288</v>
      </c>
      <c r="P117" s="23">
        <f t="shared" si="57"/>
        <v>21971681.570914511</v>
      </c>
      <c r="Q117" s="23">
        <f t="shared" si="57"/>
        <v>22191398.386623655</v>
      </c>
      <c r="R117" s="23">
        <f t="shared" si="57"/>
        <v>22413312.370489892</v>
      </c>
      <c r="S117" s="23">
        <f t="shared" si="57"/>
        <v>22637445.494194791</v>
      </c>
      <c r="T117" s="23">
        <f t="shared" si="57"/>
        <v>22863819.949136741</v>
      </c>
      <c r="U117" s="23">
        <f t="shared" si="57"/>
        <v>23092458.148628112</v>
      </c>
      <c r="V117" s="23">
        <f t="shared" si="57"/>
        <v>23323382.730114393</v>
      </c>
      <c r="W117" s="23">
        <f t="shared" si="57"/>
        <v>23556616.557415538</v>
      </c>
      <c r="X117" s="23">
        <f t="shared" si="57"/>
        <v>23792182.722989693</v>
      </c>
      <c r="Y117" s="23">
        <f t="shared" si="57"/>
        <v>24030104.550219592</v>
      </c>
      <c r="Z117" s="23">
        <f t="shared" si="57"/>
        <v>24270405.595721785</v>
      </c>
      <c r="AA117" s="23">
        <f t="shared" si="57"/>
        <v>24513109.651679002</v>
      </c>
      <c r="AB117" s="23">
        <f t="shared" si="57"/>
        <v>24758240.748195793</v>
      </c>
      <c r="AC117" s="23">
        <f t="shared" si="57"/>
        <v>25005823.155677751</v>
      </c>
      <c r="AD117" s="23">
        <f t="shared" si="57"/>
        <v>25255881.387234528</v>
      </c>
      <c r="AE117" s="23">
        <f t="shared" si="57"/>
        <v>25508440.201106872</v>
      </c>
      <c r="AF117" s="23">
        <f t="shared" si="57"/>
        <v>25763524.603117943</v>
      </c>
      <c r="AG117" s="23">
        <f t="shared" si="57"/>
        <v>26021159.849149123</v>
      </c>
      <c r="AH117" s="23">
        <f t="shared" si="57"/>
        <v>26281371.447640613</v>
      </c>
      <c r="AI117" s="23">
        <f t="shared" si="57"/>
        <v>26544185.162117023</v>
      </c>
    </row>
    <row r="120" spans="3:35">
      <c r="C120" s="76" t="s">
        <v>363</v>
      </c>
      <c r="D120" s="1"/>
    </row>
    <row r="122" spans="3:35">
      <c r="D122" s="18"/>
      <c r="E122" s="6">
        <v>0</v>
      </c>
      <c r="F122" s="6">
        <v>1</v>
      </c>
      <c r="G122" s="6">
        <v>2</v>
      </c>
      <c r="H122" s="6">
        <v>3</v>
      </c>
      <c r="I122" s="6">
        <v>4</v>
      </c>
      <c r="J122" s="6">
        <v>5</v>
      </c>
      <c r="K122" s="6">
        <v>6</v>
      </c>
      <c r="L122" s="6">
        <v>7</v>
      </c>
      <c r="M122" s="6">
        <v>8</v>
      </c>
      <c r="N122" s="6">
        <v>9</v>
      </c>
      <c r="O122" s="6">
        <v>10</v>
      </c>
      <c r="P122" s="6">
        <v>11</v>
      </c>
      <c r="Q122" s="6">
        <v>12</v>
      </c>
      <c r="R122" s="6">
        <v>13</v>
      </c>
      <c r="S122" s="6">
        <v>14</v>
      </c>
      <c r="T122" s="6">
        <v>15</v>
      </c>
      <c r="U122" s="6">
        <v>16</v>
      </c>
      <c r="V122" s="6">
        <v>17</v>
      </c>
      <c r="W122" s="6">
        <v>18</v>
      </c>
      <c r="X122" s="6">
        <v>19</v>
      </c>
      <c r="Y122" s="6">
        <v>20</v>
      </c>
      <c r="Z122" s="6">
        <v>21</v>
      </c>
      <c r="AA122" s="6">
        <v>22</v>
      </c>
      <c r="AB122" s="6">
        <v>23</v>
      </c>
      <c r="AC122" s="6">
        <v>24</v>
      </c>
      <c r="AD122" s="6">
        <v>25</v>
      </c>
      <c r="AE122" s="6">
        <v>26</v>
      </c>
      <c r="AF122" s="6">
        <v>27</v>
      </c>
      <c r="AG122" s="6">
        <v>28</v>
      </c>
      <c r="AH122" s="6">
        <v>29</v>
      </c>
      <c r="AI122" s="6">
        <v>30</v>
      </c>
    </row>
    <row r="123" spans="3:35">
      <c r="C123" s="20" t="s">
        <v>111</v>
      </c>
      <c r="E123" s="21">
        <f>+E97*E102</f>
        <v>68250000.000000015</v>
      </c>
      <c r="F123" s="21">
        <f t="shared" ref="F123:AI123" si="60">+F97*F102</f>
        <v>70340218.071550354</v>
      </c>
      <c r="G123" s="21">
        <f>+G97*G102</f>
        <v>72515299.937902868</v>
      </c>
      <c r="H123" s="21">
        <f t="shared" si="60"/>
        <v>75660433.526809573</v>
      </c>
      <c r="I123" s="21">
        <f t="shared" si="60"/>
        <v>78787479.244472608</v>
      </c>
      <c r="J123" s="21">
        <f t="shared" si="60"/>
        <v>81883039.303987935</v>
      </c>
      <c r="K123" s="21">
        <f t="shared" si="60"/>
        <v>85017522.048544601</v>
      </c>
      <c r="L123" s="21">
        <f t="shared" si="60"/>
        <v>88186125.09529385</v>
      </c>
      <c r="M123" s="21">
        <f t="shared" si="60"/>
        <v>91294686.004902944</v>
      </c>
      <c r="N123" s="21">
        <f t="shared" si="60"/>
        <v>94328408.420845851</v>
      </c>
      <c r="O123" s="21">
        <f t="shared" si="60"/>
        <v>97272398.04766044</v>
      </c>
      <c r="P123" s="21">
        <f t="shared" si="60"/>
        <v>100210024.46869978</v>
      </c>
      <c r="Q123" s="21">
        <f t="shared" si="60"/>
        <v>103033942.95822775</v>
      </c>
      <c r="R123" s="21">
        <f t="shared" si="60"/>
        <v>105937439.47079062</v>
      </c>
      <c r="S123" s="21">
        <f t="shared" si="60"/>
        <v>108815759.70121199</v>
      </c>
      <c r="T123" s="21">
        <f t="shared" si="60"/>
        <v>111662379.9749957</v>
      </c>
      <c r="U123" s="21">
        <f t="shared" si="60"/>
        <v>114470688.83136682</v>
      </c>
      <c r="V123" s="21">
        <f t="shared" si="60"/>
        <v>117349626.65547566</v>
      </c>
      <c r="W123" s="21">
        <f t="shared" si="60"/>
        <v>120300969.76586087</v>
      </c>
      <c r="X123" s="21">
        <f t="shared" si="60"/>
        <v>123326539.15547225</v>
      </c>
      <c r="Y123" s="21">
        <f t="shared" si="60"/>
        <v>126428201.61523236</v>
      </c>
      <c r="Z123" s="21">
        <f t="shared" si="60"/>
        <v>129607870.88585545</v>
      </c>
      <c r="AA123" s="21">
        <f t="shared" si="60"/>
        <v>132867508.83863471</v>
      </c>
      <c r="AB123" s="21">
        <f t="shared" si="60"/>
        <v>136209126.68592638</v>
      </c>
      <c r="AC123" s="21">
        <f t="shared" si="60"/>
        <v>139634786.2220774</v>
      </c>
      <c r="AD123" s="21">
        <f t="shared" si="60"/>
        <v>143146601.09556267</v>
      </c>
      <c r="AE123" s="21">
        <f t="shared" si="60"/>
        <v>146746738.11311606</v>
      </c>
      <c r="AF123" s="21">
        <f t="shared" si="60"/>
        <v>150437418.5766609</v>
      </c>
      <c r="AG123" s="21">
        <f t="shared" si="60"/>
        <v>154220919.65386391</v>
      </c>
      <c r="AH123" s="21">
        <f t="shared" si="60"/>
        <v>158099575.78315857</v>
      </c>
      <c r="AI123" s="21">
        <f t="shared" si="60"/>
        <v>162075780.11410502</v>
      </c>
    </row>
    <row r="124" spans="3:35">
      <c r="C124" s="24" t="s">
        <v>12</v>
      </c>
      <c r="D124" s="27">
        <f>+D106</f>
        <v>0.6</v>
      </c>
      <c r="E124" s="23">
        <f>+E$123*$D124</f>
        <v>40950000.000000007</v>
      </c>
      <c r="F124" s="23">
        <f t="shared" ref="F124:AI126" si="61">+F$123*$D124</f>
        <v>42204130.842930213</v>
      </c>
      <c r="G124" s="23">
        <f t="shared" si="61"/>
        <v>43509179.962741718</v>
      </c>
      <c r="H124" s="23">
        <f t="shared" si="61"/>
        <v>45396260.116085745</v>
      </c>
      <c r="I124" s="23">
        <f t="shared" si="61"/>
        <v>47272487.546683565</v>
      </c>
      <c r="J124" s="23">
        <f t="shared" si="61"/>
        <v>49129823.58239276</v>
      </c>
      <c r="K124" s="23">
        <f t="shared" si="61"/>
        <v>51010513.229126759</v>
      </c>
      <c r="L124" s="23">
        <f t="shared" si="61"/>
        <v>52911675.057176307</v>
      </c>
      <c r="M124" s="23">
        <f t="shared" si="61"/>
        <v>54776811.602941766</v>
      </c>
      <c r="N124" s="23">
        <f t="shared" si="61"/>
        <v>56597045.052507512</v>
      </c>
      <c r="O124" s="23">
        <f t="shared" si="61"/>
        <v>58363438.828596264</v>
      </c>
      <c r="P124" s="23">
        <f t="shared" si="61"/>
        <v>60126014.681219868</v>
      </c>
      <c r="Q124" s="23">
        <f t="shared" si="61"/>
        <v>61820365.774936646</v>
      </c>
      <c r="R124" s="23">
        <f t="shared" si="61"/>
        <v>63562463.682474375</v>
      </c>
      <c r="S124" s="23">
        <f t="shared" si="61"/>
        <v>65289455.820727192</v>
      </c>
      <c r="T124" s="23">
        <f t="shared" si="61"/>
        <v>66997427.984997422</v>
      </c>
      <c r="U124" s="23">
        <f t="shared" si="61"/>
        <v>68682413.298820093</v>
      </c>
      <c r="V124" s="23">
        <f t="shared" si="61"/>
        <v>70409775.993285388</v>
      </c>
      <c r="W124" s="23">
        <f t="shared" si="61"/>
        <v>72180581.859516516</v>
      </c>
      <c r="X124" s="23">
        <f t="shared" si="61"/>
        <v>73995923.493283346</v>
      </c>
      <c r="Y124" s="23">
        <f t="shared" si="61"/>
        <v>75856920.969139412</v>
      </c>
      <c r="Z124" s="23">
        <f t="shared" si="61"/>
        <v>77764722.531513274</v>
      </c>
      <c r="AA124" s="23">
        <f t="shared" si="61"/>
        <v>79720505.303180829</v>
      </c>
      <c r="AB124" s="23">
        <f t="shared" si="61"/>
        <v>81725476.011555821</v>
      </c>
      <c r="AC124" s="23">
        <f t="shared" si="61"/>
        <v>83780871.733246431</v>
      </c>
      <c r="AD124" s="23">
        <f t="shared" si="61"/>
        <v>85887960.657337591</v>
      </c>
      <c r="AE124" s="23">
        <f t="shared" si="61"/>
        <v>88048042.86786963</v>
      </c>
      <c r="AF124" s="23">
        <f t="shared" si="61"/>
        <v>90262451.145996541</v>
      </c>
      <c r="AG124" s="23">
        <f t="shared" si="61"/>
        <v>92532551.792318344</v>
      </c>
      <c r="AH124" s="23">
        <f t="shared" si="61"/>
        <v>94859745.469895139</v>
      </c>
      <c r="AI124" s="23">
        <f t="shared" si="61"/>
        <v>97245468.068463013</v>
      </c>
    </row>
    <row r="125" spans="3:35">
      <c r="C125" s="24" t="s">
        <v>13</v>
      </c>
      <c r="D125" s="27">
        <f t="shared" ref="D125:D126" si="62">+D107</f>
        <v>0.15</v>
      </c>
      <c r="E125" s="23">
        <f t="shared" ref="E125:T126" si="63">+E$123*$D125</f>
        <v>10237500.000000002</v>
      </c>
      <c r="F125" s="23">
        <f t="shared" si="63"/>
        <v>10551032.710732553</v>
      </c>
      <c r="G125" s="23">
        <f t="shared" si="63"/>
        <v>10877294.990685429</v>
      </c>
      <c r="H125" s="23">
        <f t="shared" si="63"/>
        <v>11349065.029021436</v>
      </c>
      <c r="I125" s="23">
        <f t="shared" si="63"/>
        <v>11818121.886670891</v>
      </c>
      <c r="J125" s="23">
        <f t="shared" si="63"/>
        <v>12282455.89559819</v>
      </c>
      <c r="K125" s="23">
        <f t="shared" si="63"/>
        <v>12752628.30728169</v>
      </c>
      <c r="L125" s="23">
        <f t="shared" si="63"/>
        <v>13227918.764294077</v>
      </c>
      <c r="M125" s="23">
        <f t="shared" si="63"/>
        <v>13694202.900735442</v>
      </c>
      <c r="N125" s="23">
        <f t="shared" si="63"/>
        <v>14149261.263126878</v>
      </c>
      <c r="O125" s="23">
        <f t="shared" si="63"/>
        <v>14590859.707149066</v>
      </c>
      <c r="P125" s="23">
        <f t="shared" si="63"/>
        <v>15031503.670304967</v>
      </c>
      <c r="Q125" s="23">
        <f t="shared" si="63"/>
        <v>15455091.443734162</v>
      </c>
      <c r="R125" s="23">
        <f t="shared" si="63"/>
        <v>15890615.920618594</v>
      </c>
      <c r="S125" s="23">
        <f t="shared" si="63"/>
        <v>16322363.955181798</v>
      </c>
      <c r="T125" s="23">
        <f t="shared" si="63"/>
        <v>16749356.996249355</v>
      </c>
      <c r="U125" s="23">
        <f t="shared" si="61"/>
        <v>17170603.324705023</v>
      </c>
      <c r="V125" s="23">
        <f t="shared" si="61"/>
        <v>17602443.998321347</v>
      </c>
      <c r="W125" s="23">
        <f t="shared" si="61"/>
        <v>18045145.464879129</v>
      </c>
      <c r="X125" s="23">
        <f t="shared" si="61"/>
        <v>18498980.873320837</v>
      </c>
      <c r="Y125" s="23">
        <f t="shared" si="61"/>
        <v>18964230.242284853</v>
      </c>
      <c r="Z125" s="23">
        <f t="shared" si="61"/>
        <v>19441180.632878318</v>
      </c>
      <c r="AA125" s="23">
        <f t="shared" si="61"/>
        <v>19930126.325795207</v>
      </c>
      <c r="AB125" s="23">
        <f t="shared" si="61"/>
        <v>20431369.002888955</v>
      </c>
      <c r="AC125" s="23">
        <f t="shared" si="61"/>
        <v>20945217.933311608</v>
      </c>
      <c r="AD125" s="23">
        <f t="shared" si="61"/>
        <v>21471990.164334398</v>
      </c>
      <c r="AE125" s="23">
        <f t="shared" si="61"/>
        <v>22012010.716967408</v>
      </c>
      <c r="AF125" s="23">
        <f t="shared" si="61"/>
        <v>22565612.786499135</v>
      </c>
      <c r="AG125" s="23">
        <f t="shared" si="61"/>
        <v>23133137.948079586</v>
      </c>
      <c r="AH125" s="23">
        <f t="shared" si="61"/>
        <v>23714936.367473785</v>
      </c>
      <c r="AI125" s="23">
        <f t="shared" si="61"/>
        <v>24311367.017115753</v>
      </c>
    </row>
    <row r="126" spans="3:35">
      <c r="C126" s="24" t="s">
        <v>14</v>
      </c>
      <c r="D126" s="27">
        <f t="shared" si="62"/>
        <v>0.25</v>
      </c>
      <c r="E126" s="23">
        <f t="shared" si="63"/>
        <v>17062500.000000004</v>
      </c>
      <c r="F126" s="23">
        <f t="shared" si="61"/>
        <v>17585054.517887589</v>
      </c>
      <c r="G126" s="23">
        <f t="shared" si="61"/>
        <v>18128824.984475717</v>
      </c>
      <c r="H126" s="23">
        <f t="shared" si="61"/>
        <v>18915108.381702393</v>
      </c>
      <c r="I126" s="23">
        <f t="shared" si="61"/>
        <v>19696869.811118152</v>
      </c>
      <c r="J126" s="23">
        <f t="shared" si="61"/>
        <v>20470759.825996984</v>
      </c>
      <c r="K126" s="23">
        <f t="shared" si="61"/>
        <v>21254380.51213615</v>
      </c>
      <c r="L126" s="23">
        <f t="shared" si="61"/>
        <v>22046531.273823462</v>
      </c>
      <c r="M126" s="23">
        <f t="shared" si="61"/>
        <v>22823671.501225736</v>
      </c>
      <c r="N126" s="23">
        <f t="shared" si="61"/>
        <v>23582102.105211463</v>
      </c>
      <c r="O126" s="23">
        <f t="shared" si="61"/>
        <v>24318099.51191511</v>
      </c>
      <c r="P126" s="23">
        <f t="shared" si="61"/>
        <v>25052506.117174946</v>
      </c>
      <c r="Q126" s="23">
        <f t="shared" si="61"/>
        <v>25758485.739556938</v>
      </c>
      <c r="R126" s="23">
        <f t="shared" si="61"/>
        <v>26484359.867697656</v>
      </c>
      <c r="S126" s="23">
        <f t="shared" si="61"/>
        <v>27203939.925302997</v>
      </c>
      <c r="T126" s="23">
        <f t="shared" si="61"/>
        <v>27915594.993748926</v>
      </c>
      <c r="U126" s="23">
        <f t="shared" si="61"/>
        <v>28617672.207841706</v>
      </c>
      <c r="V126" s="23">
        <f t="shared" si="61"/>
        <v>29337406.663868915</v>
      </c>
      <c r="W126" s="23">
        <f t="shared" si="61"/>
        <v>30075242.441465218</v>
      </c>
      <c r="X126" s="23">
        <f t="shared" si="61"/>
        <v>30831634.788868062</v>
      </c>
      <c r="Y126" s="23">
        <f t="shared" si="61"/>
        <v>31607050.403808091</v>
      </c>
      <c r="Z126" s="23">
        <f t="shared" si="61"/>
        <v>32401967.721463863</v>
      </c>
      <c r="AA126" s="23">
        <f t="shared" si="61"/>
        <v>33216877.209658679</v>
      </c>
      <c r="AB126" s="23">
        <f t="shared" si="61"/>
        <v>34052281.671481594</v>
      </c>
      <c r="AC126" s="23">
        <f t="shared" si="61"/>
        <v>34908696.55551935</v>
      </c>
      <c r="AD126" s="23">
        <f t="shared" si="61"/>
        <v>35786650.273890667</v>
      </c>
      <c r="AE126" s="23">
        <f t="shared" si="61"/>
        <v>36686684.528279014</v>
      </c>
      <c r="AF126" s="23">
        <f t="shared" si="61"/>
        <v>37609354.644165225</v>
      </c>
      <c r="AG126" s="23">
        <f t="shared" si="61"/>
        <v>38555229.913465977</v>
      </c>
      <c r="AH126" s="23">
        <f t="shared" si="61"/>
        <v>39524893.945789643</v>
      </c>
      <c r="AI126" s="23">
        <f t="shared" si="61"/>
        <v>40518945.028526254</v>
      </c>
    </row>
    <row r="129" spans="3:35">
      <c r="C129" s="76" t="s">
        <v>364</v>
      </c>
      <c r="D129" s="1"/>
    </row>
    <row r="131" spans="3:35">
      <c r="D131" s="18"/>
      <c r="E131" s="6">
        <v>0</v>
      </c>
      <c r="F131" s="6">
        <v>1</v>
      </c>
      <c r="G131" s="6">
        <v>2</v>
      </c>
      <c r="H131" s="6">
        <v>3</v>
      </c>
      <c r="I131" s="6">
        <v>4</v>
      </c>
      <c r="J131" s="6">
        <v>5</v>
      </c>
      <c r="K131" s="6">
        <v>6</v>
      </c>
      <c r="L131" s="6">
        <v>7</v>
      </c>
      <c r="M131" s="6">
        <v>8</v>
      </c>
      <c r="N131" s="6">
        <v>9</v>
      </c>
      <c r="O131" s="6">
        <v>10</v>
      </c>
      <c r="P131" s="6">
        <v>11</v>
      </c>
      <c r="Q131" s="6">
        <v>12</v>
      </c>
      <c r="R131" s="6">
        <v>13</v>
      </c>
      <c r="S131" s="6">
        <v>14</v>
      </c>
      <c r="T131" s="6">
        <v>15</v>
      </c>
      <c r="U131" s="6">
        <v>16</v>
      </c>
      <c r="V131" s="6">
        <v>17</v>
      </c>
      <c r="W131" s="6">
        <v>18</v>
      </c>
      <c r="X131" s="6">
        <v>19</v>
      </c>
      <c r="Y131" s="6">
        <v>20</v>
      </c>
      <c r="Z131" s="6">
        <v>21</v>
      </c>
      <c r="AA131" s="6">
        <v>22</v>
      </c>
      <c r="AB131" s="6">
        <v>23</v>
      </c>
      <c r="AC131" s="6">
        <v>24</v>
      </c>
      <c r="AD131" s="6">
        <v>25</v>
      </c>
      <c r="AE131" s="6">
        <v>26</v>
      </c>
      <c r="AF131" s="6">
        <v>27</v>
      </c>
      <c r="AG131" s="6">
        <v>28</v>
      </c>
      <c r="AH131" s="6">
        <v>29</v>
      </c>
      <c r="AI131" s="6">
        <v>30</v>
      </c>
    </row>
    <row r="132" spans="3:35">
      <c r="C132" s="20" t="s">
        <v>111</v>
      </c>
      <c r="E132" s="105">
        <f t="shared" ref="E132:AI132" si="64">+E123-E114</f>
        <v>0</v>
      </c>
      <c r="F132" s="105">
        <f t="shared" si="64"/>
        <v>0</v>
      </c>
      <c r="G132" s="105">
        <f t="shared" si="64"/>
        <v>92342.514405459166</v>
      </c>
      <c r="H132" s="105">
        <f t="shared" si="64"/>
        <v>1166678.2909095585</v>
      </c>
      <c r="I132" s="105">
        <f t="shared" si="64"/>
        <v>2239430.8215469271</v>
      </c>
      <c r="J132" s="105">
        <f t="shared" si="64"/>
        <v>3301850.1902557909</v>
      </c>
      <c r="K132" s="105">
        <f t="shared" si="64"/>
        <v>4349191.3758744597</v>
      </c>
      <c r="L132" s="105">
        <f t="shared" si="64"/>
        <v>5375217.715195626</v>
      </c>
      <c r="M132" s="105">
        <f t="shared" si="64"/>
        <v>6284294.3935822099</v>
      </c>
      <c r="N132" s="105">
        <f t="shared" si="64"/>
        <v>8173397.849668473</v>
      </c>
      <c r="O132" s="105">
        <f t="shared" si="64"/>
        <v>10255837.370771289</v>
      </c>
      <c r="P132" s="105">
        <f t="shared" si="64"/>
        <v>12323298.185041741</v>
      </c>
      <c r="Q132" s="105">
        <f t="shared" si="64"/>
        <v>14268349.411733136</v>
      </c>
      <c r="R132" s="105">
        <f t="shared" si="64"/>
        <v>16284189.988831058</v>
      </c>
      <c r="S132" s="105">
        <f t="shared" si="64"/>
        <v>18265977.724432826</v>
      </c>
      <c r="T132" s="105">
        <f t="shared" si="64"/>
        <v>20207100.178448737</v>
      </c>
      <c r="U132" s="105">
        <f t="shared" si="64"/>
        <v>22100856.236854374</v>
      </c>
      <c r="V132" s="105">
        <f t="shared" si="64"/>
        <v>24056095.735018089</v>
      </c>
      <c r="W132" s="105">
        <f t="shared" si="64"/>
        <v>26074503.53619872</v>
      </c>
      <c r="X132" s="105">
        <f t="shared" si="64"/>
        <v>28157808.263513476</v>
      </c>
      <c r="Y132" s="105">
        <f t="shared" si="64"/>
        <v>30307783.414353997</v>
      </c>
      <c r="Z132" s="105">
        <f t="shared" si="64"/>
        <v>32526248.502968311</v>
      </c>
      <c r="AA132" s="105">
        <f t="shared" si="64"/>
        <v>34815070.231918707</v>
      </c>
      <c r="AB132" s="105">
        <f t="shared" si="64"/>
        <v>37176163.693143204</v>
      </c>
      <c r="AC132" s="105">
        <f t="shared" si="64"/>
        <v>39611493.599366397</v>
      </c>
      <c r="AD132" s="105">
        <f t="shared" si="64"/>
        <v>42123075.546624556</v>
      </c>
      <c r="AE132" s="105">
        <f t="shared" si="64"/>
        <v>44712977.308688566</v>
      </c>
      <c r="AF132" s="105">
        <f t="shared" si="64"/>
        <v>47383320.16418913</v>
      </c>
      <c r="AG132" s="105">
        <f t="shared" si="64"/>
        <v>50136280.257267416</v>
      </c>
      <c r="AH132" s="105">
        <f t="shared" si="64"/>
        <v>52974089.99259612</v>
      </c>
      <c r="AI132" s="105">
        <f t="shared" si="64"/>
        <v>55899039.465636924</v>
      </c>
    </row>
    <row r="133" spans="3:35">
      <c r="C133" s="24" t="s">
        <v>12</v>
      </c>
      <c r="D133" s="27">
        <f>+D106</f>
        <v>0.6</v>
      </c>
      <c r="E133" s="106">
        <f t="shared" ref="E133:AI133" si="65">+E124-E115</f>
        <v>0</v>
      </c>
      <c r="F133" s="106">
        <f t="shared" si="65"/>
        <v>0</v>
      </c>
      <c r="G133" s="106">
        <f t="shared" si="65"/>
        <v>55405.508643276989</v>
      </c>
      <c r="H133" s="106">
        <f t="shared" si="65"/>
        <v>700006.97454573959</v>
      </c>
      <c r="I133" s="106">
        <f t="shared" si="65"/>
        <v>1343658.4929281548</v>
      </c>
      <c r="J133" s="106">
        <f t="shared" si="65"/>
        <v>1981110.1141534746</v>
      </c>
      <c r="K133" s="106">
        <f t="shared" si="65"/>
        <v>2609514.8255246729</v>
      </c>
      <c r="L133" s="106">
        <f t="shared" si="65"/>
        <v>3225130.6291173771</v>
      </c>
      <c r="M133" s="106">
        <f t="shared" si="65"/>
        <v>3770576.6361493245</v>
      </c>
      <c r="N133" s="106">
        <f t="shared" si="65"/>
        <v>4904038.7098010853</v>
      </c>
      <c r="O133" s="106">
        <f t="shared" si="65"/>
        <v>6153502.4224627763</v>
      </c>
      <c r="P133" s="106">
        <f t="shared" si="65"/>
        <v>7393978.9110250473</v>
      </c>
      <c r="Q133" s="106">
        <f t="shared" si="65"/>
        <v>8561009.6470398754</v>
      </c>
      <c r="R133" s="106">
        <f t="shared" si="65"/>
        <v>9770513.9932986349</v>
      </c>
      <c r="S133" s="106">
        <f t="shared" si="65"/>
        <v>10959586.634659693</v>
      </c>
      <c r="T133" s="106">
        <f t="shared" si="65"/>
        <v>12124260.107069246</v>
      </c>
      <c r="U133" s="106">
        <f t="shared" si="65"/>
        <v>13260513.742112629</v>
      </c>
      <c r="V133" s="106">
        <f t="shared" si="65"/>
        <v>14433657.441010848</v>
      </c>
      <c r="W133" s="106">
        <f t="shared" si="65"/>
        <v>15644702.121719226</v>
      </c>
      <c r="X133" s="106">
        <f t="shared" si="65"/>
        <v>16894684.958108082</v>
      </c>
      <c r="Y133" s="106">
        <f t="shared" si="65"/>
        <v>18184670.048612393</v>
      </c>
      <c r="Z133" s="106">
        <f t="shared" si="65"/>
        <v>19515749.101780988</v>
      </c>
      <c r="AA133" s="106">
        <f t="shared" si="65"/>
        <v>20889042.139151223</v>
      </c>
      <c r="AB133" s="106">
        <f t="shared" si="65"/>
        <v>22305698.215885915</v>
      </c>
      <c r="AC133" s="106">
        <f t="shared" si="65"/>
        <v>23766896.159619831</v>
      </c>
      <c r="AD133" s="106">
        <f t="shared" si="65"/>
        <v>25273845.327974729</v>
      </c>
      <c r="AE133" s="106">
        <f t="shared" si="65"/>
        <v>26827786.385213137</v>
      </c>
      <c r="AF133" s="106">
        <f t="shared" si="65"/>
        <v>28429992.098513484</v>
      </c>
      <c r="AG133" s="106">
        <f t="shared" si="65"/>
        <v>30081768.154360451</v>
      </c>
      <c r="AH133" s="106">
        <f t="shared" si="65"/>
        <v>31784453.995557673</v>
      </c>
      <c r="AI133" s="106">
        <f t="shared" si="65"/>
        <v>33539423.67938216</v>
      </c>
    </row>
    <row r="134" spans="3:35">
      <c r="C134" s="24" t="s">
        <v>13</v>
      </c>
      <c r="D134" s="27">
        <f t="shared" ref="D134:D135" si="66">+D107</f>
        <v>0.15</v>
      </c>
      <c r="E134" s="106">
        <f t="shared" ref="E134:AI134" si="67">+E125-E116</f>
        <v>0</v>
      </c>
      <c r="F134" s="106">
        <f t="shared" si="67"/>
        <v>0</v>
      </c>
      <c r="G134" s="106">
        <f t="shared" si="67"/>
        <v>13851.377160819247</v>
      </c>
      <c r="H134" s="106">
        <f t="shared" si="67"/>
        <v>175001.7436364349</v>
      </c>
      <c r="I134" s="106">
        <f t="shared" si="67"/>
        <v>335914.62323203869</v>
      </c>
      <c r="J134" s="106">
        <f t="shared" si="67"/>
        <v>495277.52853836864</v>
      </c>
      <c r="K134" s="106">
        <f t="shared" si="67"/>
        <v>652378.70638116822</v>
      </c>
      <c r="L134" s="106">
        <f t="shared" si="67"/>
        <v>806282.65727934428</v>
      </c>
      <c r="M134" s="106">
        <f t="shared" si="67"/>
        <v>942644.15903733112</v>
      </c>
      <c r="N134" s="106">
        <f t="shared" si="67"/>
        <v>1226009.6774502713</v>
      </c>
      <c r="O134" s="106">
        <f t="shared" si="67"/>
        <v>1538375.6056156941</v>
      </c>
      <c r="P134" s="106">
        <f t="shared" si="67"/>
        <v>1848494.7277562618</v>
      </c>
      <c r="Q134" s="106">
        <f t="shared" si="67"/>
        <v>2140252.4117599688</v>
      </c>
      <c r="R134" s="106">
        <f t="shared" si="67"/>
        <v>2442628.4983246587</v>
      </c>
      <c r="S134" s="106">
        <f t="shared" si="67"/>
        <v>2739896.6586649232</v>
      </c>
      <c r="T134" s="106">
        <f t="shared" si="67"/>
        <v>3031065.0267673116</v>
      </c>
      <c r="U134" s="106">
        <f t="shared" si="67"/>
        <v>3315128.4355281573</v>
      </c>
      <c r="V134" s="106">
        <f t="shared" si="67"/>
        <v>3608414.3602527119</v>
      </c>
      <c r="W134" s="106">
        <f t="shared" si="67"/>
        <v>3911175.5304298066</v>
      </c>
      <c r="X134" s="106">
        <f t="shared" si="67"/>
        <v>4223671.2395270206</v>
      </c>
      <c r="Y134" s="106">
        <f t="shared" si="67"/>
        <v>4546167.5121530984</v>
      </c>
      <c r="Z134" s="106">
        <f t="shared" si="67"/>
        <v>4878937.2754452471</v>
      </c>
      <c r="AA134" s="106">
        <f t="shared" si="67"/>
        <v>5222260.5347878058</v>
      </c>
      <c r="AB134" s="106">
        <f t="shared" si="67"/>
        <v>5576424.5539714787</v>
      </c>
      <c r="AC134" s="106">
        <f t="shared" si="67"/>
        <v>5941724.0399049576</v>
      </c>
      <c r="AD134" s="106">
        <f t="shared" si="67"/>
        <v>6318461.3319936823</v>
      </c>
      <c r="AE134" s="106">
        <f t="shared" si="67"/>
        <v>6706946.5963032842</v>
      </c>
      <c r="AF134" s="106">
        <f t="shared" si="67"/>
        <v>7107498.024628371</v>
      </c>
      <c r="AG134" s="106">
        <f t="shared" si="67"/>
        <v>7520442.0385901127</v>
      </c>
      <c r="AH134" s="106">
        <f t="shared" si="67"/>
        <v>7946113.4988894183</v>
      </c>
      <c r="AI134" s="106">
        <f t="shared" si="67"/>
        <v>8384855.9198455401</v>
      </c>
    </row>
    <row r="135" spans="3:35">
      <c r="C135" s="24" t="s">
        <v>14</v>
      </c>
      <c r="D135" s="27">
        <f t="shared" si="66"/>
        <v>0.25</v>
      </c>
      <c r="E135" s="106">
        <f t="shared" ref="E135:AI135" si="68">+E126-E117</f>
        <v>0</v>
      </c>
      <c r="F135" s="106">
        <f t="shared" si="68"/>
        <v>0</v>
      </c>
      <c r="G135" s="106">
        <f t="shared" si="68"/>
        <v>23085.628601364791</v>
      </c>
      <c r="H135" s="106">
        <f t="shared" si="68"/>
        <v>291669.57272738963</v>
      </c>
      <c r="I135" s="106">
        <f t="shared" si="68"/>
        <v>559857.70538673177</v>
      </c>
      <c r="J135" s="106">
        <f t="shared" si="68"/>
        <v>825462.54756394774</v>
      </c>
      <c r="K135" s="106">
        <f t="shared" si="68"/>
        <v>1087297.8439686149</v>
      </c>
      <c r="L135" s="106">
        <f t="shared" si="68"/>
        <v>1343804.4287989065</v>
      </c>
      <c r="M135" s="106">
        <f t="shared" si="68"/>
        <v>1571073.5983955525</v>
      </c>
      <c r="N135" s="106">
        <f t="shared" si="68"/>
        <v>2043349.4624171183</v>
      </c>
      <c r="O135" s="106">
        <f t="shared" si="68"/>
        <v>2563959.3426928222</v>
      </c>
      <c r="P135" s="106">
        <f t="shared" si="68"/>
        <v>3080824.5462604351</v>
      </c>
      <c r="Q135" s="106">
        <f t="shared" si="68"/>
        <v>3567087.3529332839</v>
      </c>
      <c r="R135" s="106">
        <f t="shared" si="68"/>
        <v>4071047.4972077645</v>
      </c>
      <c r="S135" s="106">
        <f t="shared" si="68"/>
        <v>4566494.4311082065</v>
      </c>
      <c r="T135" s="106">
        <f t="shared" si="68"/>
        <v>5051775.0446121842</v>
      </c>
      <c r="U135" s="106">
        <f t="shared" si="68"/>
        <v>5525214.0592135936</v>
      </c>
      <c r="V135" s="106">
        <f t="shared" si="68"/>
        <v>6014023.9337545224</v>
      </c>
      <c r="W135" s="106">
        <f t="shared" si="68"/>
        <v>6518625.8840496801</v>
      </c>
      <c r="X135" s="106">
        <f t="shared" si="68"/>
        <v>7039452.0658783689</v>
      </c>
      <c r="Y135" s="106">
        <f t="shared" si="68"/>
        <v>7576945.8535884991</v>
      </c>
      <c r="Z135" s="106">
        <f t="shared" si="68"/>
        <v>8131562.1257420778</v>
      </c>
      <c r="AA135" s="106">
        <f t="shared" si="68"/>
        <v>8703767.5579796769</v>
      </c>
      <c r="AB135" s="106">
        <f t="shared" si="68"/>
        <v>9294040.923285801</v>
      </c>
      <c r="AC135" s="106">
        <f t="shared" si="68"/>
        <v>9902873.3998415992</v>
      </c>
      <c r="AD135" s="106">
        <f t="shared" si="68"/>
        <v>10530768.886656139</v>
      </c>
      <c r="AE135" s="106">
        <f t="shared" si="68"/>
        <v>11178244.327172142</v>
      </c>
      <c r="AF135" s="106">
        <f t="shared" si="68"/>
        <v>11845830.041047283</v>
      </c>
      <c r="AG135" s="106">
        <f t="shared" si="68"/>
        <v>12534070.064316854</v>
      </c>
      <c r="AH135" s="106">
        <f t="shared" si="68"/>
        <v>13243522.49814903</v>
      </c>
      <c r="AI135" s="106">
        <f t="shared" si="68"/>
        <v>13974759.866409231</v>
      </c>
    </row>
  </sheetData>
  <pageMargins left="0.7" right="0.7" top="0.75" bottom="0.75" header="0.3" footer="0.3"/>
  <pageSetup paperSize="9" orientation="portrait" r:id="rId1"/>
  <ignoredErrors>
    <ignoredError sqref="F97:AI9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8"/>
  </sheetPr>
  <dimension ref="C1:AI120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0.28515625" customWidth="1"/>
    <col min="4" max="4" width="16.140625" customWidth="1"/>
    <col min="5" max="5" width="15.28515625" customWidth="1"/>
    <col min="6" max="35" width="13.7109375" customWidth="1"/>
  </cols>
  <sheetData>
    <row r="1" spans="3:35" ht="21">
      <c r="C1" s="484" t="s">
        <v>484</v>
      </c>
    </row>
    <row r="3" spans="3:35" ht="21">
      <c r="C3" s="74" t="s">
        <v>354</v>
      </c>
    </row>
    <row r="4" spans="3:35" ht="21">
      <c r="C4" s="74"/>
    </row>
    <row r="5" spans="3:35" ht="15.75">
      <c r="C5" s="281" t="s">
        <v>365</v>
      </c>
    </row>
    <row r="6" spans="3:35" ht="15.75" thickBot="1"/>
    <row r="7" spans="3:35" ht="15.75" thickBot="1">
      <c r="C7" s="12"/>
      <c r="D7" s="340"/>
      <c r="E7" s="339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7</v>
      </c>
      <c r="E8" s="253">
        <f>+E63/1000000</f>
        <v>47.250000000000007</v>
      </c>
      <c r="F8" s="254">
        <f t="shared" ref="F8:AI8" si="0">+F63/1000000</f>
        <v>48.697074049534869</v>
      </c>
      <c r="G8" s="254">
        <f t="shared" si="0"/>
        <v>50.138970523959756</v>
      </c>
      <c r="H8" s="254">
        <f t="shared" si="0"/>
        <v>51.572599778700017</v>
      </c>
      <c r="I8" s="254">
        <f t="shared" si="0"/>
        <v>52.994802754333158</v>
      </c>
      <c r="J8" s="254">
        <f t="shared" si="0"/>
        <v>54.402361694122256</v>
      </c>
      <c r="K8" s="254">
        <f t="shared" si="0"/>
        <v>55.8473058503101</v>
      </c>
      <c r="L8" s="254">
        <f t="shared" si="0"/>
        <v>57.330628186221844</v>
      </c>
      <c r="M8" s="254">
        <f t="shared" si="0"/>
        <v>58.853348038606661</v>
      </c>
      <c r="N8" s="254">
        <f t="shared" si="0"/>
        <v>59.64577654927664</v>
      </c>
      <c r="O8" s="254">
        <f t="shared" si="0"/>
        <v>60.242234314769412</v>
      </c>
      <c r="P8" s="254">
        <f t="shared" si="0"/>
        <v>60.844656657917113</v>
      </c>
      <c r="Q8" s="254">
        <f t="shared" si="0"/>
        <v>61.453103224496282</v>
      </c>
      <c r="R8" s="254">
        <f t="shared" si="0"/>
        <v>62.067634256741243</v>
      </c>
      <c r="S8" s="254">
        <f t="shared" si="0"/>
        <v>62.688310599308664</v>
      </c>
      <c r="T8" s="254">
        <f t="shared" si="0"/>
        <v>63.315193705301745</v>
      </c>
      <c r="U8" s="254">
        <f t="shared" si="0"/>
        <v>63.948345642354766</v>
      </c>
      <c r="V8" s="254">
        <f t="shared" si="0"/>
        <v>64.5878290987783</v>
      </c>
      <c r="W8" s="254">
        <f t="shared" si="0"/>
        <v>65.233707389766096</v>
      </c>
      <c r="X8" s="254">
        <f t="shared" si="0"/>
        <v>65.886044463663751</v>
      </c>
      <c r="Y8" s="254">
        <f t="shared" si="0"/>
        <v>66.544904908300396</v>
      </c>
      <c r="Z8" s="254">
        <f t="shared" si="0"/>
        <v>67.21035395738339</v>
      </c>
      <c r="AA8" s="254">
        <f t="shared" si="0"/>
        <v>67.88245749695723</v>
      </c>
      <c r="AB8" s="254">
        <f t="shared" si="0"/>
        <v>68.561282071926811</v>
      </c>
      <c r="AC8" s="254">
        <f t="shared" si="0"/>
        <v>69.246894892646068</v>
      </c>
      <c r="AD8" s="254">
        <f t="shared" si="0"/>
        <v>69.939363841572543</v>
      </c>
      <c r="AE8" s="254">
        <f t="shared" si="0"/>
        <v>70.638783642491049</v>
      </c>
      <c r="AF8" s="254">
        <f t="shared" si="0"/>
        <v>71.34519790304374</v>
      </c>
      <c r="AG8" s="254">
        <f t="shared" si="0"/>
        <v>72.058676570443254</v>
      </c>
      <c r="AH8" s="254">
        <f t="shared" si="0"/>
        <v>72.779290291400457</v>
      </c>
      <c r="AI8" s="255">
        <f t="shared" si="0"/>
        <v>73.507110419119755</v>
      </c>
    </row>
    <row r="9" spans="3:35" ht="15.75" thickBot="1">
      <c r="C9" s="14" t="s">
        <v>16</v>
      </c>
      <c r="E9" s="337">
        <f t="shared" ref="E9:E10" si="1">+E64/1000000</f>
        <v>36.750000000000007</v>
      </c>
      <c r="F9" s="257">
        <f t="shared" ref="F9:AI9" si="2">+F64/1000000</f>
        <v>37.875502038527124</v>
      </c>
      <c r="G9" s="257">
        <f t="shared" si="2"/>
        <v>38.996977074190923</v>
      </c>
      <c r="H9" s="257">
        <f t="shared" si="2"/>
        <v>40.112022050100016</v>
      </c>
      <c r="I9" s="257">
        <f t="shared" si="2"/>
        <v>41.218179920036903</v>
      </c>
      <c r="J9" s="257">
        <f t="shared" si="2"/>
        <v>42.312947984317312</v>
      </c>
      <c r="K9" s="257">
        <f t="shared" si="2"/>
        <v>43.436793439130078</v>
      </c>
      <c r="L9" s="257">
        <f t="shared" si="2"/>
        <v>44.590488589283659</v>
      </c>
      <c r="M9" s="257">
        <f t="shared" si="2"/>
        <v>45.774826252249618</v>
      </c>
      <c r="N9" s="257">
        <f t="shared" si="2"/>
        <v>46.391159538326278</v>
      </c>
      <c r="O9" s="257">
        <f t="shared" si="2"/>
        <v>46.855071133709544</v>
      </c>
      <c r="P9" s="257">
        <f t="shared" si="2"/>
        <v>47.323621845046638</v>
      </c>
      <c r="Q9" s="257">
        <f t="shared" si="2"/>
        <v>47.796858063497112</v>
      </c>
      <c r="R9" s="257">
        <f t="shared" si="2"/>
        <v>48.274826644132077</v>
      </c>
      <c r="S9" s="257">
        <f t="shared" si="2"/>
        <v>48.75757491057341</v>
      </c>
      <c r="T9" s="257">
        <f t="shared" si="2"/>
        <v>49.24515065967914</v>
      </c>
      <c r="U9" s="257">
        <f t="shared" si="2"/>
        <v>49.737602166275934</v>
      </c>
      <c r="V9" s="257">
        <f t="shared" si="2"/>
        <v>50.234978187938687</v>
      </c>
      <c r="W9" s="257">
        <f t="shared" si="2"/>
        <v>50.737327969818075</v>
      </c>
      <c r="X9" s="257">
        <f t="shared" si="2"/>
        <v>51.244701249516254</v>
      </c>
      <c r="Y9" s="257">
        <f t="shared" si="2"/>
        <v>51.757148262011427</v>
      </c>
      <c r="Z9" s="257">
        <f t="shared" si="2"/>
        <v>52.27471974463154</v>
      </c>
      <c r="AA9" s="257">
        <f t="shared" si="2"/>
        <v>52.797466942077854</v>
      </c>
      <c r="AB9" s="257">
        <f t="shared" si="2"/>
        <v>53.32544161149864</v>
      </c>
      <c r="AC9" s="257">
        <f t="shared" si="2"/>
        <v>53.858696027613625</v>
      </c>
      <c r="AD9" s="257">
        <f t="shared" si="2"/>
        <v>54.39728298788976</v>
      </c>
      <c r="AE9" s="257">
        <f t="shared" si="2"/>
        <v>54.941281980271427</v>
      </c>
      <c r="AF9" s="257">
        <f t="shared" si="2"/>
        <v>55.490721224201941</v>
      </c>
      <c r="AG9" s="257">
        <f t="shared" si="2"/>
        <v>56.045655124813031</v>
      </c>
      <c r="AH9" s="257">
        <f t="shared" si="2"/>
        <v>56.606138631313925</v>
      </c>
      <c r="AI9" s="258">
        <f t="shared" si="2"/>
        <v>57.172227242432363</v>
      </c>
    </row>
    <row r="10" spans="3:35" ht="15.75" thickBot="1">
      <c r="C10" s="14" t="s">
        <v>134</v>
      </c>
      <c r="E10" s="259">
        <f t="shared" si="1"/>
        <v>10.500000000000002</v>
      </c>
      <c r="F10" s="260">
        <f t="shared" ref="F10:AI10" si="3">+F65/1000000</f>
        <v>10.821572011007749</v>
      </c>
      <c r="G10" s="257">
        <f t="shared" si="3"/>
        <v>11.141993449768835</v>
      </c>
      <c r="H10" s="257">
        <f t="shared" si="3"/>
        <v>11.460577728600004</v>
      </c>
      <c r="I10" s="257">
        <f t="shared" si="3"/>
        <v>11.776622834296258</v>
      </c>
      <c r="J10" s="257">
        <f t="shared" si="3"/>
        <v>12.089413709804944</v>
      </c>
      <c r="K10" s="257">
        <f t="shared" si="3"/>
        <v>12.410512411180022</v>
      </c>
      <c r="L10" s="257">
        <f t="shared" si="3"/>
        <v>12.740139596938187</v>
      </c>
      <c r="M10" s="257">
        <f t="shared" si="3"/>
        <v>13.078521786357037</v>
      </c>
      <c r="N10" s="257">
        <f t="shared" si="3"/>
        <v>13.254617010950366</v>
      </c>
      <c r="O10" s="257">
        <f t="shared" si="3"/>
        <v>13.387163181059869</v>
      </c>
      <c r="P10" s="257">
        <f t="shared" si="3"/>
        <v>13.52103481287047</v>
      </c>
      <c r="Q10" s="257">
        <f t="shared" si="3"/>
        <v>13.656245160999172</v>
      </c>
      <c r="R10" s="257">
        <f t="shared" si="3"/>
        <v>13.792807612609165</v>
      </c>
      <c r="S10" s="257">
        <f t="shared" si="3"/>
        <v>13.930735688735256</v>
      </c>
      <c r="T10" s="257">
        <f t="shared" si="3"/>
        <v>14.070043045622608</v>
      </c>
      <c r="U10" s="257">
        <f t="shared" si="3"/>
        <v>14.210743476078832</v>
      </c>
      <c r="V10" s="257">
        <f t="shared" si="3"/>
        <v>14.352850910839621</v>
      </c>
      <c r="W10" s="257">
        <f t="shared" si="3"/>
        <v>14.496379419948017</v>
      </c>
      <c r="X10" s="257">
        <f t="shared" si="3"/>
        <v>14.641343214147497</v>
      </c>
      <c r="Y10" s="257">
        <f t="shared" si="3"/>
        <v>14.787756646288971</v>
      </c>
      <c r="Z10" s="257">
        <f t="shared" si="3"/>
        <v>14.935634212751861</v>
      </c>
      <c r="AA10" s="257">
        <f t="shared" si="3"/>
        <v>15.084990554879381</v>
      </c>
      <c r="AB10" s="257">
        <f t="shared" si="3"/>
        <v>15.235840460428173</v>
      </c>
      <c r="AC10" s="257">
        <f t="shared" si="3"/>
        <v>15.388198865032455</v>
      </c>
      <c r="AD10" s="257">
        <f t="shared" si="3"/>
        <v>15.54208085368278</v>
      </c>
      <c r="AE10" s="257">
        <f t="shared" si="3"/>
        <v>15.697501662219608</v>
      </c>
      <c r="AF10" s="257">
        <f t="shared" si="3"/>
        <v>15.854476678841806</v>
      </c>
      <c r="AG10" s="257">
        <f t="shared" si="3"/>
        <v>16.013021445630223</v>
      </c>
      <c r="AH10" s="257">
        <f t="shared" si="3"/>
        <v>16.173151660086528</v>
      </c>
      <c r="AI10" s="258">
        <f t="shared" si="3"/>
        <v>16.334883176687391</v>
      </c>
    </row>
    <row r="11" spans="3:35" ht="15.75" thickBot="1">
      <c r="C11" s="13" t="s">
        <v>8</v>
      </c>
      <c r="E11" s="253">
        <f>+E70/1000000</f>
        <v>47.250000000000007</v>
      </c>
      <c r="F11" s="254">
        <f t="shared" ref="F11:AI11" si="4">+F70/1000000</f>
        <v>48.697074049534869</v>
      </c>
      <c r="G11" s="254">
        <f t="shared" si="4"/>
        <v>51.707338256213994</v>
      </c>
      <c r="H11" s="254">
        <f t="shared" si="4"/>
        <v>53.856811057261005</v>
      </c>
      <c r="I11" s="254">
        <f t="shared" si="4"/>
        <v>55.985684142931895</v>
      </c>
      <c r="J11" s="254">
        <f t="shared" si="4"/>
        <v>58.084520491498843</v>
      </c>
      <c r="K11" s="254">
        <f t="shared" si="4"/>
        <v>60.20329455408023</v>
      </c>
      <c r="L11" s="254">
        <f t="shared" si="4"/>
        <v>62.338467739776704</v>
      </c>
      <c r="M11" s="254">
        <f t="shared" si="4"/>
        <v>64.423466848287433</v>
      </c>
      <c r="N11" s="254">
        <f t="shared" si="4"/>
        <v>66.448090660989962</v>
      </c>
      <c r="O11" s="254">
        <f t="shared" si="4"/>
        <v>68.402141976864698</v>
      </c>
      <c r="P11" s="254">
        <f t="shared" si="4"/>
        <v>70.344475304382897</v>
      </c>
      <c r="Q11" s="254">
        <f t="shared" si="4"/>
        <v>72.199893526147306</v>
      </c>
      <c r="R11" s="254">
        <f t="shared" si="4"/>
        <v>74.104021698779675</v>
      </c>
      <c r="S11" s="254">
        <f t="shared" si="4"/>
        <v>75.98341841205324</v>
      </c>
      <c r="T11" s="254">
        <f t="shared" si="4"/>
        <v>77.833629391437938</v>
      </c>
      <c r="U11" s="254">
        <f t="shared" si="4"/>
        <v>79.650171415914144</v>
      </c>
      <c r="V11" s="254">
        <f t="shared" si="4"/>
        <v>81.508853982374788</v>
      </c>
      <c r="W11" s="254">
        <f t="shared" si="4"/>
        <v>83.410647756378964</v>
      </c>
      <c r="X11" s="254">
        <f t="shared" si="4"/>
        <v>85.356545573122474</v>
      </c>
      <c r="Y11" s="254">
        <f t="shared" si="4"/>
        <v>87.347562938602721</v>
      </c>
      <c r="Z11" s="254">
        <f t="shared" si="4"/>
        <v>89.384738541969355</v>
      </c>
      <c r="AA11" s="254">
        <f t="shared" si="4"/>
        <v>91.469134779306472</v>
      </c>
      <c r="AB11" s="254">
        <f t="shared" si="4"/>
        <v>93.601838289097245</v>
      </c>
      <c r="AC11" s="254">
        <f t="shared" si="4"/>
        <v>95.783960499627071</v>
      </c>
      <c r="AD11" s="254">
        <f t="shared" si="4"/>
        <v>98.016638188587308</v>
      </c>
      <c r="AE11" s="254">
        <f t="shared" si="4"/>
        <v>100.30103405514711</v>
      </c>
      <c r="AF11" s="254">
        <f t="shared" si="4"/>
        <v>102.63833730476625</v>
      </c>
      <c r="AG11" s="254">
        <f t="shared" si="4"/>
        <v>105.02976424702808</v>
      </c>
      <c r="AH11" s="254">
        <f t="shared" si="4"/>
        <v>107.47655890677781</v>
      </c>
      <c r="AI11" s="255">
        <f t="shared" si="4"/>
        <v>109.97999364885703</v>
      </c>
    </row>
    <row r="12" spans="3:35" ht="15.75" thickBot="1">
      <c r="C12" s="14" t="s">
        <v>16</v>
      </c>
      <c r="E12" s="337">
        <f t="shared" ref="E12:E13" si="5">+E71/1000000</f>
        <v>36.750000000000007</v>
      </c>
      <c r="F12" s="257">
        <f t="shared" ref="F12:AI12" si="6">+F71/1000000</f>
        <v>37.875502038527124</v>
      </c>
      <c r="G12" s="257">
        <f t="shared" si="6"/>
        <v>40.196973186705605</v>
      </c>
      <c r="H12" s="257">
        <f t="shared" si="6"/>
        <v>41.847218433957899</v>
      </c>
      <c r="I12" s="257">
        <f t="shared" si="6"/>
        <v>43.479735056507671</v>
      </c>
      <c r="J12" s="257">
        <f t="shared" si="6"/>
        <v>45.087212665469011</v>
      </c>
      <c r="K12" s="257">
        <f t="shared" si="6"/>
        <v>46.708449784469977</v>
      </c>
      <c r="L12" s="257">
        <f t="shared" si="6"/>
        <v>48.340670105603067</v>
      </c>
      <c r="M12" s="257">
        <f t="shared" si="6"/>
        <v>49.932246847509184</v>
      </c>
      <c r="N12" s="257">
        <f t="shared" si="6"/>
        <v>51.475327419585845</v>
      </c>
      <c r="O12" s="257">
        <f t="shared" si="6"/>
        <v>52.96207879469636</v>
      </c>
      <c r="P12" s="257">
        <f t="shared" si="6"/>
        <v>54.438122214113072</v>
      </c>
      <c r="Q12" s="257">
        <f t="shared" si="6"/>
        <v>55.845299405793696</v>
      </c>
      <c r="R12" s="257">
        <f t="shared" si="6"/>
        <v>57.288555116114487</v>
      </c>
      <c r="S12" s="257">
        <f t="shared" si="6"/>
        <v>58.711075602337047</v>
      </c>
      <c r="T12" s="257">
        <f t="shared" si="6"/>
        <v>60.109442093819567</v>
      </c>
      <c r="U12" s="257">
        <f t="shared" si="6"/>
        <v>61.480220807760688</v>
      </c>
      <c r="V12" s="257">
        <f t="shared" si="6"/>
        <v>62.881929116426249</v>
      </c>
      <c r="W12" s="257">
        <f t="shared" si="6"/>
        <v>64.315255730051831</v>
      </c>
      <c r="X12" s="257">
        <f t="shared" si="6"/>
        <v>65.78090443733322</v>
      </c>
      <c r="Y12" s="257">
        <f t="shared" si="6"/>
        <v>67.279594428248359</v>
      </c>
      <c r="Z12" s="257">
        <f t="shared" si="6"/>
        <v>68.812060623579598</v>
      </c>
      <c r="AA12" s="257">
        <f t="shared" si="6"/>
        <v>70.379054011269218</v>
      </c>
      <c r="AB12" s="257">
        <f t="shared" si="6"/>
        <v>71.981341989743854</v>
      </c>
      <c r="AC12" s="257">
        <f t="shared" si="6"/>
        <v>73.619708718344924</v>
      </c>
      <c r="AD12" s="257">
        <f t="shared" si="6"/>
        <v>75.294955475005921</v>
      </c>
      <c r="AE12" s="257">
        <f t="shared" si="6"/>
        <v>77.007901021319171</v>
      </c>
      <c r="AF12" s="257">
        <f t="shared" si="6"/>
        <v>78.759381975137529</v>
      </c>
      <c r="AG12" s="257">
        <f t="shared" si="6"/>
        <v>80.550253190859195</v>
      </c>
      <c r="AH12" s="257">
        <f t="shared" si="6"/>
        <v>82.381388147546275</v>
      </c>
      <c r="AI12" s="258">
        <f t="shared" si="6"/>
        <v>84.253679345030832</v>
      </c>
    </row>
    <row r="13" spans="3:35" ht="15.75" thickBot="1">
      <c r="C13" s="14" t="s">
        <v>134</v>
      </c>
      <c r="E13" s="259">
        <f t="shared" si="5"/>
        <v>10.500000000000002</v>
      </c>
      <c r="F13" s="260">
        <f t="shared" ref="F13:AI13" si="7">+F72/1000000</f>
        <v>10.821572011007749</v>
      </c>
      <c r="G13" s="257">
        <f t="shared" si="7"/>
        <v>11.510365069508392</v>
      </c>
      <c r="H13" s="257">
        <f t="shared" si="7"/>
        <v>12.009592623303108</v>
      </c>
      <c r="I13" s="257">
        <f t="shared" si="7"/>
        <v>12.505949086424224</v>
      </c>
      <c r="J13" s="257">
        <f t="shared" si="7"/>
        <v>12.997307826029834</v>
      </c>
      <c r="K13" s="257">
        <f t="shared" si="7"/>
        <v>13.494844769610255</v>
      </c>
      <c r="L13" s="257">
        <f t="shared" si="7"/>
        <v>13.997797634173629</v>
      </c>
      <c r="M13" s="257">
        <f t="shared" si="7"/>
        <v>14.491220000778251</v>
      </c>
      <c r="N13" s="257">
        <f t="shared" si="7"/>
        <v>14.972763241404108</v>
      </c>
      <c r="O13" s="257">
        <f t="shared" si="7"/>
        <v>15.440063182168329</v>
      </c>
      <c r="P13" s="257">
        <f t="shared" si="7"/>
        <v>15.906353090269814</v>
      </c>
      <c r="Q13" s="257">
        <f t="shared" si="7"/>
        <v>16.354594120353617</v>
      </c>
      <c r="R13" s="257">
        <f t="shared" si="7"/>
        <v>16.815466582665184</v>
      </c>
      <c r="S13" s="257">
        <f t="shared" si="7"/>
        <v>17.272342809716196</v>
      </c>
      <c r="T13" s="257">
        <f t="shared" si="7"/>
        <v>17.724187297618371</v>
      </c>
      <c r="U13" s="257">
        <f t="shared" si="7"/>
        <v>18.169950608153471</v>
      </c>
      <c r="V13" s="257">
        <f t="shared" si="7"/>
        <v>18.626924865948528</v>
      </c>
      <c r="W13" s="257">
        <f t="shared" si="7"/>
        <v>19.095392026327129</v>
      </c>
      <c r="X13" s="257">
        <f t="shared" si="7"/>
        <v>19.575641135789255</v>
      </c>
      <c r="Y13" s="257">
        <f t="shared" si="7"/>
        <v>20.067968510354351</v>
      </c>
      <c r="Z13" s="257">
        <f t="shared" si="7"/>
        <v>20.572677918389765</v>
      </c>
      <c r="AA13" s="257">
        <f t="shared" si="7"/>
        <v>21.090080768037264</v>
      </c>
      <c r="AB13" s="257">
        <f t="shared" si="7"/>
        <v>21.620496299353398</v>
      </c>
      <c r="AC13" s="257">
        <f t="shared" si="7"/>
        <v>22.16425178128214</v>
      </c>
      <c r="AD13" s="257">
        <f t="shared" si="7"/>
        <v>22.721682713581384</v>
      </c>
      <c r="AE13" s="257">
        <f t="shared" si="7"/>
        <v>23.293133033827953</v>
      </c>
      <c r="AF13" s="257">
        <f t="shared" si="7"/>
        <v>23.878955329628724</v>
      </c>
      <c r="AG13" s="257">
        <f t="shared" si="7"/>
        <v>24.479511056168889</v>
      </c>
      <c r="AH13" s="257">
        <f t="shared" si="7"/>
        <v>25.095170759231532</v>
      </c>
      <c r="AI13" s="258">
        <f t="shared" si="7"/>
        <v>25.726314303826207</v>
      </c>
    </row>
    <row r="14" spans="3:35" ht="15.75" thickBot="1">
      <c r="C14" s="15" t="s">
        <v>9</v>
      </c>
      <c r="E14" s="268">
        <f>+E11-E8</f>
        <v>0</v>
      </c>
      <c r="F14" s="269">
        <f t="shared" ref="F14:AI14" si="8">+F11-F8</f>
        <v>0</v>
      </c>
      <c r="G14" s="269">
        <f t="shared" si="8"/>
        <v>1.568367732254238</v>
      </c>
      <c r="H14" s="269">
        <f t="shared" si="8"/>
        <v>2.2842112785609885</v>
      </c>
      <c r="I14" s="269">
        <f t="shared" si="8"/>
        <v>2.9908813885987371</v>
      </c>
      <c r="J14" s="269">
        <f t="shared" si="8"/>
        <v>3.6821587973765872</v>
      </c>
      <c r="K14" s="269">
        <f t="shared" si="8"/>
        <v>4.3559887037701301</v>
      </c>
      <c r="L14" s="269">
        <f t="shared" si="8"/>
        <v>5.0078395535548594</v>
      </c>
      <c r="M14" s="269">
        <f t="shared" si="8"/>
        <v>5.5701188096807712</v>
      </c>
      <c r="N14" s="269">
        <f t="shared" si="8"/>
        <v>6.8023141117133221</v>
      </c>
      <c r="O14" s="269">
        <f t="shared" si="8"/>
        <v>8.1599076620952857</v>
      </c>
      <c r="P14" s="269">
        <f t="shared" si="8"/>
        <v>9.4998186464657834</v>
      </c>
      <c r="Q14" s="269">
        <f t="shared" si="8"/>
        <v>10.746790301651025</v>
      </c>
      <c r="R14" s="269">
        <f t="shared" si="8"/>
        <v>12.036387442038432</v>
      </c>
      <c r="S14" s="269">
        <f t="shared" si="8"/>
        <v>13.295107812744575</v>
      </c>
      <c r="T14" s="269">
        <f t="shared" si="8"/>
        <v>14.518435686136193</v>
      </c>
      <c r="U14" s="269">
        <f t="shared" si="8"/>
        <v>15.701825773559378</v>
      </c>
      <c r="V14" s="269">
        <f t="shared" si="8"/>
        <v>16.921024883596488</v>
      </c>
      <c r="W14" s="269">
        <f t="shared" si="8"/>
        <v>18.176940366612868</v>
      </c>
      <c r="X14" s="269">
        <f t="shared" si="8"/>
        <v>19.470501109458723</v>
      </c>
      <c r="Y14" s="269">
        <f t="shared" si="8"/>
        <v>20.802658030302325</v>
      </c>
      <c r="Z14" s="269">
        <f t="shared" si="8"/>
        <v>22.174384584585965</v>
      </c>
      <c r="AA14" s="269">
        <f t="shared" si="8"/>
        <v>23.586677282349243</v>
      </c>
      <c r="AB14" s="269">
        <f t="shared" si="8"/>
        <v>25.040556217170433</v>
      </c>
      <c r="AC14" s="269">
        <f t="shared" si="8"/>
        <v>26.537065606981002</v>
      </c>
      <c r="AD14" s="269">
        <f t="shared" si="8"/>
        <v>28.077274347014765</v>
      </c>
      <c r="AE14" s="269">
        <f t="shared" si="8"/>
        <v>29.662250412656064</v>
      </c>
      <c r="AF14" s="269">
        <f t="shared" si="8"/>
        <v>31.293139401722513</v>
      </c>
      <c r="AG14" s="269">
        <f t="shared" si="8"/>
        <v>32.97108767658483</v>
      </c>
      <c r="AH14" s="269">
        <f t="shared" si="8"/>
        <v>34.697268615377354</v>
      </c>
      <c r="AI14" s="270">
        <f t="shared" si="8"/>
        <v>36.472883229737278</v>
      </c>
    </row>
    <row r="15" spans="3:35" ht="15.75" thickBot="1">
      <c r="C15" s="39" t="s">
        <v>16</v>
      </c>
      <c r="E15" s="271">
        <f t="shared" ref="E15:E16" si="9">+E12-E9</f>
        <v>0</v>
      </c>
      <c r="F15" s="272">
        <f t="shared" ref="F15:AI15" si="10">+F12-F9</f>
        <v>0</v>
      </c>
      <c r="G15" s="272">
        <f t="shared" si="10"/>
        <v>1.1999961125146825</v>
      </c>
      <c r="H15" s="272">
        <f t="shared" si="10"/>
        <v>1.7351963838578826</v>
      </c>
      <c r="I15" s="272">
        <f t="shared" si="10"/>
        <v>2.2615551364707684</v>
      </c>
      <c r="J15" s="272">
        <f t="shared" si="10"/>
        <v>2.7742646811516991</v>
      </c>
      <c r="K15" s="272">
        <f t="shared" si="10"/>
        <v>3.271656345339899</v>
      </c>
      <c r="L15" s="272">
        <f t="shared" si="10"/>
        <v>3.7501815163194081</v>
      </c>
      <c r="M15" s="272">
        <f t="shared" si="10"/>
        <v>4.1574205952595662</v>
      </c>
      <c r="N15" s="272">
        <f t="shared" si="10"/>
        <v>5.0841678812595674</v>
      </c>
      <c r="O15" s="272">
        <f t="shared" si="10"/>
        <v>6.1070076609868167</v>
      </c>
      <c r="P15" s="272">
        <f t="shared" si="10"/>
        <v>7.1145003690664339</v>
      </c>
      <c r="Q15" s="272">
        <f t="shared" si="10"/>
        <v>8.0484413422965844</v>
      </c>
      <c r="R15" s="272">
        <f t="shared" si="10"/>
        <v>9.0137284719824109</v>
      </c>
      <c r="S15" s="272">
        <f t="shared" si="10"/>
        <v>9.9535006917636366</v>
      </c>
      <c r="T15" s="272">
        <f t="shared" si="10"/>
        <v>10.864291434140426</v>
      </c>
      <c r="U15" s="272">
        <f t="shared" si="10"/>
        <v>11.742618641484754</v>
      </c>
      <c r="V15" s="272">
        <f t="shared" si="10"/>
        <v>12.646950928487563</v>
      </c>
      <c r="W15" s="272">
        <f t="shared" si="10"/>
        <v>13.577927760233756</v>
      </c>
      <c r="X15" s="272">
        <f t="shared" si="10"/>
        <v>14.536203187816966</v>
      </c>
      <c r="Y15" s="272">
        <f t="shared" si="10"/>
        <v>15.522446166236932</v>
      </c>
      <c r="Z15" s="272">
        <f t="shared" si="10"/>
        <v>16.537340878948058</v>
      </c>
      <c r="AA15" s="272">
        <f t="shared" si="10"/>
        <v>17.581587069191364</v>
      </c>
      <c r="AB15" s="272">
        <f t="shared" si="10"/>
        <v>18.655900378245214</v>
      </c>
      <c r="AC15" s="272">
        <f t="shared" si="10"/>
        <v>19.761012690731299</v>
      </c>
      <c r="AD15" s="272">
        <f t="shared" si="10"/>
        <v>20.897672487116161</v>
      </c>
      <c r="AE15" s="272">
        <f t="shared" si="10"/>
        <v>22.066619041047744</v>
      </c>
      <c r="AF15" s="272">
        <f t="shared" si="10"/>
        <v>23.268660750935588</v>
      </c>
      <c r="AG15" s="272">
        <f t="shared" si="10"/>
        <v>24.504598066046164</v>
      </c>
      <c r="AH15" s="273">
        <f t="shared" si="10"/>
        <v>25.77524951623235</v>
      </c>
      <c r="AI15" s="274">
        <f t="shared" si="10"/>
        <v>27.081452102598469</v>
      </c>
    </row>
    <row r="16" spans="3:35" ht="15.75" thickBot="1">
      <c r="C16" s="39" t="s">
        <v>134</v>
      </c>
      <c r="E16" s="271">
        <f t="shared" si="9"/>
        <v>0</v>
      </c>
      <c r="F16" s="273">
        <f t="shared" ref="F16:AI16" si="11">+F13-F10</f>
        <v>0</v>
      </c>
      <c r="G16" s="273">
        <f t="shared" si="11"/>
        <v>0.36837161973955723</v>
      </c>
      <c r="H16" s="273">
        <f t="shared" si="11"/>
        <v>0.54901489470310416</v>
      </c>
      <c r="I16" s="273">
        <f t="shared" si="11"/>
        <v>0.72932625212796509</v>
      </c>
      <c r="J16" s="273">
        <f t="shared" si="11"/>
        <v>0.90789411622488991</v>
      </c>
      <c r="K16" s="273">
        <f t="shared" si="11"/>
        <v>1.0843323584302329</v>
      </c>
      <c r="L16" s="273">
        <f t="shared" si="11"/>
        <v>1.2576580372354424</v>
      </c>
      <c r="M16" s="273">
        <f t="shared" si="11"/>
        <v>1.4126982144212139</v>
      </c>
      <c r="N16" s="273">
        <f t="shared" si="11"/>
        <v>1.7181462304537423</v>
      </c>
      <c r="O16" s="273">
        <f t="shared" si="11"/>
        <v>2.0529000011084602</v>
      </c>
      <c r="P16" s="273">
        <f t="shared" si="11"/>
        <v>2.3853182773993442</v>
      </c>
      <c r="Q16" s="273">
        <f t="shared" si="11"/>
        <v>2.6983489593544459</v>
      </c>
      <c r="R16" s="273">
        <f t="shared" si="11"/>
        <v>3.0226589700560194</v>
      </c>
      <c r="S16" s="273">
        <f t="shared" si="11"/>
        <v>3.3416071209809406</v>
      </c>
      <c r="T16" s="273">
        <f t="shared" si="11"/>
        <v>3.6541442519957634</v>
      </c>
      <c r="U16" s="273">
        <f t="shared" si="11"/>
        <v>3.9592071320746385</v>
      </c>
      <c r="V16" s="273">
        <f t="shared" si="11"/>
        <v>4.2740739551089071</v>
      </c>
      <c r="W16" s="273">
        <f t="shared" si="11"/>
        <v>4.5990126063791124</v>
      </c>
      <c r="X16" s="273">
        <f t="shared" si="11"/>
        <v>4.9342979216417575</v>
      </c>
      <c r="Y16" s="273">
        <f t="shared" si="11"/>
        <v>5.2802118640653806</v>
      </c>
      <c r="Z16" s="273">
        <f t="shared" si="11"/>
        <v>5.6370437056379039</v>
      </c>
      <c r="AA16" s="273">
        <f t="shared" si="11"/>
        <v>6.0050902131578834</v>
      </c>
      <c r="AB16" s="273">
        <f t="shared" si="11"/>
        <v>6.3846558389252248</v>
      </c>
      <c r="AC16" s="273">
        <f t="shared" si="11"/>
        <v>6.7760529162496841</v>
      </c>
      <c r="AD16" s="273">
        <f t="shared" si="11"/>
        <v>7.1796018598986038</v>
      </c>
      <c r="AE16" s="273">
        <f t="shared" si="11"/>
        <v>7.595631371608345</v>
      </c>
      <c r="AF16" s="273">
        <f t="shared" si="11"/>
        <v>8.0244786507869179</v>
      </c>
      <c r="AG16" s="273">
        <f t="shared" si="11"/>
        <v>8.466489610538666</v>
      </c>
      <c r="AH16" s="273">
        <f t="shared" si="11"/>
        <v>8.9220190991450039</v>
      </c>
      <c r="AI16" s="275">
        <f t="shared" si="11"/>
        <v>9.3914311271388158</v>
      </c>
    </row>
    <row r="19" spans="3:35" ht="15.75">
      <c r="C19" s="281" t="s">
        <v>366</v>
      </c>
    </row>
    <row r="20" spans="3:35" ht="15.75" thickBot="1"/>
    <row r="21" spans="3:35" ht="15.75" thickBot="1">
      <c r="C21" s="12"/>
      <c r="D21" s="340"/>
      <c r="E21" s="339">
        <v>0</v>
      </c>
      <c r="F21" s="247">
        <v>1</v>
      </c>
      <c r="G21" s="247">
        <v>2</v>
      </c>
      <c r="H21" s="247">
        <v>3</v>
      </c>
      <c r="I21" s="247">
        <v>4</v>
      </c>
      <c r="J21" s="247">
        <v>5</v>
      </c>
      <c r="K21" s="247">
        <v>6</v>
      </c>
      <c r="L21" s="247">
        <v>7</v>
      </c>
      <c r="M21" s="247">
        <v>8</v>
      </c>
      <c r="N21" s="247">
        <v>9</v>
      </c>
      <c r="O21" s="247">
        <v>10</v>
      </c>
      <c r="P21" s="247">
        <v>11</v>
      </c>
      <c r="Q21" s="247">
        <v>12</v>
      </c>
      <c r="R21" s="247">
        <v>13</v>
      </c>
      <c r="S21" s="247">
        <v>14</v>
      </c>
      <c r="T21" s="248">
        <v>15</v>
      </c>
      <c r="U21" s="247">
        <v>16</v>
      </c>
      <c r="V21" s="249">
        <v>17</v>
      </c>
      <c r="W21" s="250">
        <v>18</v>
      </c>
      <c r="X21" s="250">
        <v>19</v>
      </c>
      <c r="Y21" s="251">
        <v>20</v>
      </c>
      <c r="Z21" s="247">
        <v>21</v>
      </c>
      <c r="AA21" s="249">
        <v>22</v>
      </c>
      <c r="AB21" s="250">
        <v>23</v>
      </c>
      <c r="AC21" s="250">
        <v>24</v>
      </c>
      <c r="AD21" s="251">
        <v>25</v>
      </c>
      <c r="AE21" s="247">
        <v>26</v>
      </c>
      <c r="AF21" s="249">
        <v>27</v>
      </c>
      <c r="AG21" s="250">
        <v>28</v>
      </c>
      <c r="AH21" s="250">
        <v>29</v>
      </c>
      <c r="AI21" s="252">
        <v>30</v>
      </c>
    </row>
    <row r="22" spans="3:35" ht="15.75" thickBot="1">
      <c r="C22" s="13" t="s">
        <v>7</v>
      </c>
      <c r="E22" s="253">
        <f>+E107/1000000</f>
        <v>94.500000000000014</v>
      </c>
      <c r="F22" s="254">
        <f t="shared" ref="F22:AI22" si="12">+F107/1000000</f>
        <v>97.394148099069739</v>
      </c>
      <c r="G22" s="254">
        <f t="shared" si="12"/>
        <v>100.27794104791951</v>
      </c>
      <c r="H22" s="254">
        <f t="shared" si="12"/>
        <v>103.14519955740003</v>
      </c>
      <c r="I22" s="254">
        <f t="shared" si="12"/>
        <v>105.98960550866632</v>
      </c>
      <c r="J22" s="254">
        <f t="shared" si="12"/>
        <v>108.80472338824451</v>
      </c>
      <c r="K22" s="254">
        <f t="shared" si="12"/>
        <v>111.69461170062019</v>
      </c>
      <c r="L22" s="254">
        <f t="shared" si="12"/>
        <v>114.66125637244367</v>
      </c>
      <c r="M22" s="254">
        <f t="shared" si="12"/>
        <v>117.70669607721331</v>
      </c>
      <c r="N22" s="254">
        <f t="shared" si="12"/>
        <v>119.29155309855327</v>
      </c>
      <c r="O22" s="254">
        <f t="shared" si="12"/>
        <v>120.48446862953881</v>
      </c>
      <c r="P22" s="254">
        <f t="shared" si="12"/>
        <v>121.68931331583418</v>
      </c>
      <c r="Q22" s="254">
        <f t="shared" si="12"/>
        <v>122.90620644899253</v>
      </c>
      <c r="R22" s="254">
        <f t="shared" si="12"/>
        <v>124.13526851348246</v>
      </c>
      <c r="S22" s="254">
        <f t="shared" si="12"/>
        <v>125.37662119861729</v>
      </c>
      <c r="T22" s="254">
        <f t="shared" si="12"/>
        <v>126.63038741060345</v>
      </c>
      <c r="U22" s="254">
        <f t="shared" si="12"/>
        <v>127.89669128470949</v>
      </c>
      <c r="V22" s="254">
        <f t="shared" si="12"/>
        <v>129.17565819755657</v>
      </c>
      <c r="W22" s="254">
        <f t="shared" si="12"/>
        <v>130.46741477953216</v>
      </c>
      <c r="X22" s="254">
        <f t="shared" si="12"/>
        <v>131.77208892732747</v>
      </c>
      <c r="Y22" s="254">
        <f t="shared" si="12"/>
        <v>133.08980981660073</v>
      </c>
      <c r="Z22" s="254">
        <f t="shared" si="12"/>
        <v>134.42070791476675</v>
      </c>
      <c r="AA22" s="254">
        <f t="shared" si="12"/>
        <v>135.76491499391443</v>
      </c>
      <c r="AB22" s="254">
        <f t="shared" si="12"/>
        <v>137.12256414385357</v>
      </c>
      <c r="AC22" s="254">
        <f t="shared" si="12"/>
        <v>138.49378978529211</v>
      </c>
      <c r="AD22" s="254">
        <f t="shared" si="12"/>
        <v>139.87872768314506</v>
      </c>
      <c r="AE22" s="254">
        <f t="shared" si="12"/>
        <v>141.27758036623342</v>
      </c>
      <c r="AF22" s="254">
        <f t="shared" si="12"/>
        <v>142.69042223021526</v>
      </c>
      <c r="AG22" s="254">
        <f t="shared" si="12"/>
        <v>144.11739317344009</v>
      </c>
      <c r="AH22" s="254">
        <f t="shared" si="12"/>
        <v>145.55863449330639</v>
      </c>
      <c r="AI22" s="255">
        <f t="shared" si="12"/>
        <v>147.01428890025272</v>
      </c>
    </row>
    <row r="23" spans="3:35" ht="15.75" thickBot="1">
      <c r="C23" s="14" t="s">
        <v>15</v>
      </c>
      <c r="E23" s="337">
        <f>+E108/1000000</f>
        <v>94.500000000000014</v>
      </c>
      <c r="F23" s="257">
        <f t="shared" ref="F23:AI23" si="13">+F108/1000000</f>
        <v>97.394148099069739</v>
      </c>
      <c r="G23" s="257">
        <f t="shared" si="13"/>
        <v>100.27794104791951</v>
      </c>
      <c r="H23" s="257">
        <f t="shared" si="13"/>
        <v>103.14519955740003</v>
      </c>
      <c r="I23" s="257">
        <f t="shared" si="13"/>
        <v>105.98960550866632</v>
      </c>
      <c r="J23" s="257">
        <f t="shared" si="13"/>
        <v>108.80472338824451</v>
      </c>
      <c r="K23" s="257">
        <f t="shared" si="13"/>
        <v>111.69461170062019</v>
      </c>
      <c r="L23" s="257">
        <f t="shared" si="13"/>
        <v>114.66125637244367</v>
      </c>
      <c r="M23" s="257">
        <f t="shared" si="13"/>
        <v>117.70669607721331</v>
      </c>
      <c r="N23" s="257">
        <f t="shared" si="13"/>
        <v>119.29155309855327</v>
      </c>
      <c r="O23" s="257">
        <f t="shared" si="13"/>
        <v>120.48446862953881</v>
      </c>
      <c r="P23" s="257">
        <f t="shared" si="13"/>
        <v>121.68931331583418</v>
      </c>
      <c r="Q23" s="257">
        <f t="shared" si="13"/>
        <v>122.90620644899253</v>
      </c>
      <c r="R23" s="257">
        <f t="shared" si="13"/>
        <v>124.13526851348246</v>
      </c>
      <c r="S23" s="257">
        <f t="shared" si="13"/>
        <v>125.37662119861729</v>
      </c>
      <c r="T23" s="257">
        <f t="shared" si="13"/>
        <v>126.63038741060345</v>
      </c>
      <c r="U23" s="257">
        <f t="shared" si="13"/>
        <v>127.89669128470949</v>
      </c>
      <c r="V23" s="257">
        <f t="shared" si="13"/>
        <v>129.17565819755657</v>
      </c>
      <c r="W23" s="257">
        <f t="shared" si="13"/>
        <v>130.46741477953216</v>
      </c>
      <c r="X23" s="257">
        <f t="shared" si="13"/>
        <v>131.77208892732747</v>
      </c>
      <c r="Y23" s="257">
        <f t="shared" si="13"/>
        <v>133.08980981660073</v>
      </c>
      <c r="Z23" s="257">
        <f t="shared" si="13"/>
        <v>134.42070791476675</v>
      </c>
      <c r="AA23" s="257">
        <f t="shared" si="13"/>
        <v>135.76491499391443</v>
      </c>
      <c r="AB23" s="257">
        <f t="shared" si="13"/>
        <v>137.12256414385357</v>
      </c>
      <c r="AC23" s="257">
        <f t="shared" si="13"/>
        <v>138.49378978529211</v>
      </c>
      <c r="AD23" s="257">
        <f t="shared" si="13"/>
        <v>139.87872768314506</v>
      </c>
      <c r="AE23" s="257">
        <f t="shared" si="13"/>
        <v>141.27758036623342</v>
      </c>
      <c r="AF23" s="257">
        <f t="shared" si="13"/>
        <v>142.69042223021526</v>
      </c>
      <c r="AG23" s="257">
        <f t="shared" si="13"/>
        <v>144.11739317344009</v>
      </c>
      <c r="AH23" s="257">
        <f t="shared" si="13"/>
        <v>145.55863449330639</v>
      </c>
      <c r="AI23" s="258">
        <f t="shared" si="13"/>
        <v>147.01428890025272</v>
      </c>
    </row>
    <row r="24" spans="3:35" ht="15.75" thickBot="1">
      <c r="C24" s="13" t="s">
        <v>8</v>
      </c>
      <c r="E24" s="253">
        <f>+E113/1000000</f>
        <v>94.500000000000014</v>
      </c>
      <c r="F24" s="254">
        <f t="shared" ref="F24:AI24" si="14">+F113/1000000</f>
        <v>97.394148099069739</v>
      </c>
      <c r="G24" s="254">
        <f t="shared" si="14"/>
        <v>103.35514014137881</v>
      </c>
      <c r="H24" s="254">
        <f t="shared" si="14"/>
        <v>107.58938494945335</v>
      </c>
      <c r="I24" s="254">
        <f t="shared" si="14"/>
        <v>111.77731045521239</v>
      </c>
      <c r="J24" s="254">
        <f t="shared" si="14"/>
        <v>115.90013116590742</v>
      </c>
      <c r="K24" s="254">
        <f t="shared" si="14"/>
        <v>120.05758450204986</v>
      </c>
      <c r="L24" s="254">
        <f t="shared" si="14"/>
        <v>124.24252107021697</v>
      </c>
      <c r="M24" s="254">
        <f t="shared" si="14"/>
        <v>128.3222515930984</v>
      </c>
      <c r="N24" s="254">
        <f t="shared" si="14"/>
        <v>132.27661870509419</v>
      </c>
      <c r="O24" s="254">
        <f t="shared" si="14"/>
        <v>136.08552239180085</v>
      </c>
      <c r="P24" s="254">
        <f t="shared" si="14"/>
        <v>139.8662082075449</v>
      </c>
      <c r="Q24" s="254">
        <f t="shared" si="14"/>
        <v>143.46926704199859</v>
      </c>
      <c r="R24" s="254">
        <f t="shared" si="14"/>
        <v>147.16432478208355</v>
      </c>
      <c r="S24" s="254">
        <f t="shared" si="14"/>
        <v>150.80542066966001</v>
      </c>
      <c r="T24" s="254">
        <f t="shared" si="14"/>
        <v>154.3837831509793</v>
      </c>
      <c r="U24" s="254">
        <f t="shared" si="14"/>
        <v>157.89060528464393</v>
      </c>
      <c r="V24" s="254">
        <f t="shared" si="14"/>
        <v>161.47616935515376</v>
      </c>
      <c r="W24" s="254">
        <f t="shared" si="14"/>
        <v>165.14221793802909</v>
      </c>
      <c r="X24" s="254">
        <f t="shared" si="14"/>
        <v>168.89053145429213</v>
      </c>
      <c r="Y24" s="254">
        <f t="shared" si="14"/>
        <v>172.72292897187745</v>
      </c>
      <c r="Z24" s="254">
        <f t="shared" si="14"/>
        <v>176.64126902341559</v>
      </c>
      <c r="AA24" s="254">
        <f t="shared" si="14"/>
        <v>180.64745044070543</v>
      </c>
      <c r="AB24" s="254">
        <f t="shared" si="14"/>
        <v>184.74341320619911</v>
      </c>
      <c r="AC24" s="254">
        <f t="shared" si="14"/>
        <v>188.93113932182573</v>
      </c>
      <c r="AD24" s="254">
        <f t="shared" si="14"/>
        <v>193.21265369548863</v>
      </c>
      <c r="AE24" s="254">
        <f t="shared" si="14"/>
        <v>197.59002504557509</v>
      </c>
      <c r="AF24" s="254">
        <f t="shared" si="14"/>
        <v>202.06536682382378</v>
      </c>
      <c r="AG24" s="254">
        <f t="shared" si="14"/>
        <v>206.64083815690154</v>
      </c>
      <c r="AH24" s="254">
        <f t="shared" si="14"/>
        <v>211.31864480704621</v>
      </c>
      <c r="AI24" s="255">
        <f t="shared" si="14"/>
        <v>216.10104015214011</v>
      </c>
    </row>
    <row r="25" spans="3:35" ht="15.75" thickBot="1">
      <c r="C25" s="14" t="s">
        <v>15</v>
      </c>
      <c r="E25" s="337">
        <f>+E114/1000000</f>
        <v>94.500000000000014</v>
      </c>
      <c r="F25" s="257">
        <f t="shared" ref="F25:AI25" si="15">+F114/1000000</f>
        <v>97.394148099069739</v>
      </c>
      <c r="G25" s="257">
        <f t="shared" si="15"/>
        <v>103.35514014137881</v>
      </c>
      <c r="H25" s="257">
        <f t="shared" si="15"/>
        <v>107.58938494945335</v>
      </c>
      <c r="I25" s="257">
        <f t="shared" si="15"/>
        <v>111.77731045521239</v>
      </c>
      <c r="J25" s="257">
        <f t="shared" si="15"/>
        <v>115.90013116590742</v>
      </c>
      <c r="K25" s="257">
        <f t="shared" si="15"/>
        <v>120.05758450204986</v>
      </c>
      <c r="L25" s="257">
        <f t="shared" si="15"/>
        <v>124.24252107021697</v>
      </c>
      <c r="M25" s="257">
        <f t="shared" si="15"/>
        <v>128.3222515930984</v>
      </c>
      <c r="N25" s="257">
        <f t="shared" si="15"/>
        <v>132.27661870509419</v>
      </c>
      <c r="O25" s="257">
        <f t="shared" si="15"/>
        <v>136.08552239180085</v>
      </c>
      <c r="P25" s="257">
        <f t="shared" si="15"/>
        <v>139.8662082075449</v>
      </c>
      <c r="Q25" s="257">
        <f t="shared" si="15"/>
        <v>143.46926704199859</v>
      </c>
      <c r="R25" s="257">
        <f t="shared" si="15"/>
        <v>147.16432478208355</v>
      </c>
      <c r="S25" s="257">
        <f t="shared" si="15"/>
        <v>150.80542066966001</v>
      </c>
      <c r="T25" s="257">
        <f t="shared" si="15"/>
        <v>154.3837831509793</v>
      </c>
      <c r="U25" s="257">
        <f t="shared" si="15"/>
        <v>157.89060528464393</v>
      </c>
      <c r="V25" s="257">
        <f t="shared" si="15"/>
        <v>161.47616935515376</v>
      </c>
      <c r="W25" s="257">
        <f t="shared" si="15"/>
        <v>165.14221793802909</v>
      </c>
      <c r="X25" s="257">
        <f t="shared" si="15"/>
        <v>168.89053145429213</v>
      </c>
      <c r="Y25" s="257">
        <f t="shared" si="15"/>
        <v>172.72292897187745</v>
      </c>
      <c r="Z25" s="257">
        <f t="shared" si="15"/>
        <v>176.64126902341559</v>
      </c>
      <c r="AA25" s="257">
        <f t="shared" si="15"/>
        <v>180.64745044070543</v>
      </c>
      <c r="AB25" s="257">
        <f t="shared" si="15"/>
        <v>184.74341320619911</v>
      </c>
      <c r="AC25" s="257">
        <f t="shared" si="15"/>
        <v>188.93113932182573</v>
      </c>
      <c r="AD25" s="257">
        <f t="shared" si="15"/>
        <v>193.21265369548863</v>
      </c>
      <c r="AE25" s="257">
        <f t="shared" si="15"/>
        <v>197.59002504557509</v>
      </c>
      <c r="AF25" s="257">
        <f t="shared" si="15"/>
        <v>202.06536682382378</v>
      </c>
      <c r="AG25" s="257">
        <f t="shared" si="15"/>
        <v>206.64083815690154</v>
      </c>
      <c r="AH25" s="257">
        <f t="shared" si="15"/>
        <v>211.31864480704621</v>
      </c>
      <c r="AI25" s="258">
        <f t="shared" si="15"/>
        <v>216.10104015214011</v>
      </c>
    </row>
    <row r="26" spans="3:35" ht="15.75" thickBot="1">
      <c r="C26" s="15" t="s">
        <v>9</v>
      </c>
      <c r="E26" s="268">
        <f>+E24-E22</f>
        <v>0</v>
      </c>
      <c r="F26" s="269">
        <f t="shared" ref="F26:AI26" si="16">+F24-F22</f>
        <v>0</v>
      </c>
      <c r="G26" s="269">
        <f t="shared" si="16"/>
        <v>3.0771990934592992</v>
      </c>
      <c r="H26" s="269">
        <f t="shared" si="16"/>
        <v>4.4441853920533134</v>
      </c>
      <c r="I26" s="269">
        <f t="shared" si="16"/>
        <v>5.7877049465460715</v>
      </c>
      <c r="J26" s="269">
        <f t="shared" si="16"/>
        <v>7.0954077776629134</v>
      </c>
      <c r="K26" s="269">
        <f t="shared" si="16"/>
        <v>8.3629728014296774</v>
      </c>
      <c r="L26" s="269">
        <f t="shared" si="16"/>
        <v>9.5812646977732925</v>
      </c>
      <c r="M26" s="269">
        <f t="shared" si="16"/>
        <v>10.615555515885092</v>
      </c>
      <c r="N26" s="269">
        <f t="shared" si="16"/>
        <v>12.985065606540928</v>
      </c>
      <c r="O26" s="269">
        <f t="shared" si="16"/>
        <v>15.60105376226204</v>
      </c>
      <c r="P26" s="269">
        <f t="shared" si="16"/>
        <v>18.176894891710717</v>
      </c>
      <c r="Q26" s="269">
        <f t="shared" si="16"/>
        <v>20.563060593006057</v>
      </c>
      <c r="R26" s="269">
        <f t="shared" si="16"/>
        <v>23.029056268601096</v>
      </c>
      <c r="S26" s="269">
        <f t="shared" si="16"/>
        <v>25.428799471042723</v>
      </c>
      <c r="T26" s="269">
        <f t="shared" si="16"/>
        <v>27.753395740375851</v>
      </c>
      <c r="U26" s="269">
        <f t="shared" si="16"/>
        <v>29.993913999934435</v>
      </c>
      <c r="V26" s="269">
        <f t="shared" si="16"/>
        <v>32.300511157597185</v>
      </c>
      <c r="W26" s="269">
        <f t="shared" si="16"/>
        <v>34.674803158496928</v>
      </c>
      <c r="X26" s="269">
        <f t="shared" si="16"/>
        <v>37.118442526964657</v>
      </c>
      <c r="Y26" s="269">
        <f t="shared" si="16"/>
        <v>39.633119155276717</v>
      </c>
      <c r="Z26" s="269">
        <f t="shared" si="16"/>
        <v>42.220561108648837</v>
      </c>
      <c r="AA26" s="269">
        <f t="shared" si="16"/>
        <v>44.882535446790996</v>
      </c>
      <c r="AB26" s="269">
        <f t="shared" si="16"/>
        <v>47.620849062345542</v>
      </c>
      <c r="AC26" s="269">
        <f t="shared" si="16"/>
        <v>50.437349536533617</v>
      </c>
      <c r="AD26" s="269">
        <f t="shared" si="16"/>
        <v>53.333926012343568</v>
      </c>
      <c r="AE26" s="269">
        <f t="shared" si="16"/>
        <v>56.312444679341667</v>
      </c>
      <c r="AF26" s="269">
        <f t="shared" si="16"/>
        <v>59.374944593608518</v>
      </c>
      <c r="AG26" s="269">
        <f t="shared" si="16"/>
        <v>62.523444983461445</v>
      </c>
      <c r="AH26" s="269">
        <f t="shared" si="16"/>
        <v>65.760010313739826</v>
      </c>
      <c r="AI26" s="270">
        <f t="shared" si="16"/>
        <v>69.086751251887392</v>
      </c>
    </row>
    <row r="27" spans="3:35" ht="15.75" thickBot="1">
      <c r="C27" s="39" t="s">
        <v>15</v>
      </c>
      <c r="E27" s="271">
        <f>+E25-E23</f>
        <v>0</v>
      </c>
      <c r="F27" s="272">
        <f t="shared" ref="F27:AI27" si="17">+F25-F23</f>
        <v>0</v>
      </c>
      <c r="G27" s="272">
        <f t="shared" si="17"/>
        <v>3.0771990934592992</v>
      </c>
      <c r="H27" s="272">
        <f t="shared" si="17"/>
        <v>4.4441853920533134</v>
      </c>
      <c r="I27" s="272">
        <f t="shared" si="17"/>
        <v>5.7877049465460715</v>
      </c>
      <c r="J27" s="272">
        <f t="shared" si="17"/>
        <v>7.0954077776629134</v>
      </c>
      <c r="K27" s="272">
        <f t="shared" si="17"/>
        <v>8.3629728014296774</v>
      </c>
      <c r="L27" s="272">
        <f t="shared" si="17"/>
        <v>9.5812646977732925</v>
      </c>
      <c r="M27" s="272">
        <f t="shared" si="17"/>
        <v>10.615555515885092</v>
      </c>
      <c r="N27" s="272">
        <f t="shared" si="17"/>
        <v>12.985065606540928</v>
      </c>
      <c r="O27" s="272">
        <f t="shared" si="17"/>
        <v>15.60105376226204</v>
      </c>
      <c r="P27" s="272">
        <f t="shared" si="17"/>
        <v>18.176894891710717</v>
      </c>
      <c r="Q27" s="272">
        <f t="shared" si="17"/>
        <v>20.563060593006057</v>
      </c>
      <c r="R27" s="272">
        <f t="shared" si="17"/>
        <v>23.029056268601096</v>
      </c>
      <c r="S27" s="272">
        <f t="shared" si="17"/>
        <v>25.428799471042723</v>
      </c>
      <c r="T27" s="272">
        <f t="shared" si="17"/>
        <v>27.753395740375851</v>
      </c>
      <c r="U27" s="272">
        <f t="shared" si="17"/>
        <v>29.993913999934435</v>
      </c>
      <c r="V27" s="272">
        <f t="shared" si="17"/>
        <v>32.300511157597185</v>
      </c>
      <c r="W27" s="272">
        <f t="shared" si="17"/>
        <v>34.674803158496928</v>
      </c>
      <c r="X27" s="272">
        <f t="shared" si="17"/>
        <v>37.118442526964657</v>
      </c>
      <c r="Y27" s="272">
        <f t="shared" si="17"/>
        <v>39.633119155276717</v>
      </c>
      <c r="Z27" s="272">
        <f t="shared" si="17"/>
        <v>42.220561108648837</v>
      </c>
      <c r="AA27" s="272">
        <f t="shared" si="17"/>
        <v>44.882535446790996</v>
      </c>
      <c r="AB27" s="272">
        <f t="shared" si="17"/>
        <v>47.620849062345542</v>
      </c>
      <c r="AC27" s="272">
        <f t="shared" si="17"/>
        <v>50.437349536533617</v>
      </c>
      <c r="AD27" s="272">
        <f t="shared" si="17"/>
        <v>53.333926012343568</v>
      </c>
      <c r="AE27" s="272">
        <f t="shared" si="17"/>
        <v>56.312444679341667</v>
      </c>
      <c r="AF27" s="272">
        <f t="shared" si="17"/>
        <v>59.374944593608518</v>
      </c>
      <c r="AG27" s="272">
        <f t="shared" si="17"/>
        <v>62.523444983461445</v>
      </c>
      <c r="AH27" s="273">
        <f t="shared" si="17"/>
        <v>65.760010313739826</v>
      </c>
      <c r="AI27" s="274">
        <f t="shared" si="17"/>
        <v>69.086751251887392</v>
      </c>
    </row>
    <row r="30" spans="3:35" ht="21">
      <c r="C30" s="74" t="s">
        <v>356</v>
      </c>
    </row>
    <row r="32" spans="3:35">
      <c r="E32" s="6">
        <v>0</v>
      </c>
      <c r="F32" s="6">
        <v>1</v>
      </c>
      <c r="G32" s="6">
        <v>2</v>
      </c>
      <c r="H32" s="6">
        <v>3</v>
      </c>
      <c r="I32" s="6">
        <v>4</v>
      </c>
      <c r="J32" s="6">
        <v>5</v>
      </c>
      <c r="K32" s="6">
        <v>6</v>
      </c>
      <c r="L32" s="6">
        <v>7</v>
      </c>
      <c r="M32" s="6">
        <v>8</v>
      </c>
      <c r="N32" s="6">
        <v>9</v>
      </c>
      <c r="O32" s="6">
        <v>10</v>
      </c>
      <c r="P32" s="6">
        <v>11</v>
      </c>
      <c r="Q32" s="6">
        <v>12</v>
      </c>
      <c r="R32" s="6">
        <v>13</v>
      </c>
      <c r="S32" s="6">
        <v>14</v>
      </c>
      <c r="T32" s="6">
        <v>15</v>
      </c>
      <c r="U32" s="6">
        <v>16</v>
      </c>
      <c r="V32" s="6">
        <v>17</v>
      </c>
      <c r="W32" s="6">
        <v>18</v>
      </c>
      <c r="X32" s="6">
        <v>19</v>
      </c>
      <c r="Y32" s="6">
        <v>20</v>
      </c>
      <c r="Z32" s="6">
        <v>21</v>
      </c>
      <c r="AA32" s="6">
        <v>22</v>
      </c>
      <c r="AB32" s="6">
        <v>23</v>
      </c>
      <c r="AC32" s="6">
        <v>24</v>
      </c>
      <c r="AD32" s="6">
        <v>25</v>
      </c>
      <c r="AE32" s="6">
        <v>26</v>
      </c>
      <c r="AF32" s="6">
        <v>27</v>
      </c>
      <c r="AG32" s="6">
        <v>28</v>
      </c>
      <c r="AH32" s="6">
        <v>29</v>
      </c>
      <c r="AI32" s="6">
        <v>30</v>
      </c>
    </row>
    <row r="33" spans="3:35">
      <c r="C33" s="1" t="s">
        <v>94</v>
      </c>
      <c r="E33" s="16">
        <f>+Inputs!E6</f>
        <v>1.4999999999999999E-2</v>
      </c>
      <c r="F33" s="16">
        <f>+Inputs!F6</f>
        <v>1.4E-2</v>
      </c>
      <c r="G33" s="16">
        <f>+Inputs!G6</f>
        <v>1.2999999999999999E-2</v>
      </c>
      <c r="H33" s="16">
        <f>+Inputs!H6</f>
        <v>1.2E-2</v>
      </c>
      <c r="I33" s="16">
        <f>+Inputs!I6</f>
        <v>1.0999999999999999E-2</v>
      </c>
      <c r="J33" s="16">
        <f>+Inputs!J6</f>
        <v>0.01</v>
      </c>
      <c r="K33" s="16">
        <f>+Inputs!K6</f>
        <v>0.01</v>
      </c>
      <c r="L33" s="16">
        <f>+Inputs!L6</f>
        <v>0.01</v>
      </c>
      <c r="M33" s="16">
        <f>+Inputs!M6</f>
        <v>0.01</v>
      </c>
      <c r="N33" s="16">
        <f>+Inputs!N6</f>
        <v>0.01</v>
      </c>
      <c r="O33" s="16">
        <f>+Inputs!O6</f>
        <v>0.01</v>
      </c>
      <c r="P33" s="16">
        <f>+Inputs!P6</f>
        <v>0.01</v>
      </c>
      <c r="Q33" s="16">
        <f>+Inputs!Q6</f>
        <v>0.01</v>
      </c>
      <c r="R33" s="16">
        <f>+Inputs!R6</f>
        <v>0.01</v>
      </c>
      <c r="S33" s="16">
        <f>+Inputs!S6</f>
        <v>0.01</v>
      </c>
      <c r="T33" s="16">
        <f>+Inputs!T6</f>
        <v>0.01</v>
      </c>
      <c r="U33" s="16">
        <f>+Inputs!U6</f>
        <v>0.01</v>
      </c>
      <c r="V33" s="16">
        <f>+Inputs!V6</f>
        <v>0.01</v>
      </c>
      <c r="W33" s="16">
        <f>+Inputs!W6</f>
        <v>0.01</v>
      </c>
      <c r="X33" s="16">
        <f>+Inputs!X6</f>
        <v>0.01</v>
      </c>
      <c r="Y33" s="16">
        <f>+Inputs!Y6</f>
        <v>0.01</v>
      </c>
      <c r="Z33" s="16">
        <f>+Inputs!Z6</f>
        <v>0.01</v>
      </c>
      <c r="AA33" s="16">
        <f>+Inputs!AA6</f>
        <v>0.01</v>
      </c>
      <c r="AB33" s="16">
        <f>+Inputs!AB6</f>
        <v>0.01</v>
      </c>
      <c r="AC33" s="16">
        <f>+Inputs!AC6</f>
        <v>0.01</v>
      </c>
      <c r="AD33" s="16">
        <f>+Inputs!AD6</f>
        <v>0.01</v>
      </c>
      <c r="AE33" s="16">
        <f>+Inputs!AE6</f>
        <v>0.01</v>
      </c>
      <c r="AF33" s="16">
        <f>+Inputs!AF6</f>
        <v>0.01</v>
      </c>
      <c r="AG33" s="16">
        <f>+Inputs!AG6</f>
        <v>0.01</v>
      </c>
      <c r="AH33" s="16">
        <f>+Inputs!AH6</f>
        <v>0.01</v>
      </c>
      <c r="AI33" s="16">
        <f>+Inputs!AI6</f>
        <v>0.01</v>
      </c>
    </row>
    <row r="36" spans="3:35" ht="15.75">
      <c r="C36" s="281" t="s">
        <v>312</v>
      </c>
    </row>
    <row r="38" spans="3:35">
      <c r="C38" s="76" t="s">
        <v>357</v>
      </c>
    </row>
    <row r="40" spans="3:35">
      <c r="C40" s="28" t="s">
        <v>114</v>
      </c>
      <c r="D40" s="18"/>
      <c r="E40" s="6">
        <v>0</v>
      </c>
      <c r="F40" s="6">
        <v>1</v>
      </c>
      <c r="G40" s="6">
        <v>2</v>
      </c>
      <c r="H40" s="6">
        <v>3</v>
      </c>
      <c r="I40" s="6">
        <v>4</v>
      </c>
      <c r="J40" s="6">
        <v>5</v>
      </c>
      <c r="K40" s="6">
        <v>6</v>
      </c>
      <c r="L40" s="6">
        <v>7</v>
      </c>
      <c r="M40" s="6">
        <v>8</v>
      </c>
      <c r="N40" s="6">
        <v>9</v>
      </c>
      <c r="O40" s="6">
        <v>10</v>
      </c>
      <c r="P40" s="6">
        <v>11</v>
      </c>
      <c r="Q40" s="6">
        <v>12</v>
      </c>
      <c r="R40" s="6">
        <v>13</v>
      </c>
      <c r="S40" s="6">
        <v>14</v>
      </c>
      <c r="T40" s="6">
        <v>15</v>
      </c>
      <c r="U40" s="6">
        <v>16</v>
      </c>
      <c r="V40" s="6">
        <v>17</v>
      </c>
      <c r="W40" s="6">
        <v>18</v>
      </c>
      <c r="X40" s="6">
        <v>19</v>
      </c>
      <c r="Y40" s="6">
        <v>20</v>
      </c>
      <c r="Z40" s="6">
        <v>21</v>
      </c>
      <c r="AA40" s="6">
        <v>22</v>
      </c>
      <c r="AB40" s="6">
        <v>23</v>
      </c>
      <c r="AC40" s="6">
        <v>24</v>
      </c>
      <c r="AD40" s="6">
        <v>25</v>
      </c>
      <c r="AE40" s="6">
        <v>26</v>
      </c>
      <c r="AF40" s="6">
        <v>27</v>
      </c>
      <c r="AG40" s="6">
        <v>28</v>
      </c>
      <c r="AH40" s="6">
        <v>29</v>
      </c>
      <c r="AI40" s="6">
        <v>30</v>
      </c>
    </row>
    <row r="41" spans="3:35">
      <c r="C41" t="s">
        <v>16</v>
      </c>
    </row>
    <row r="42" spans="3:35">
      <c r="C42" s="84" t="s">
        <v>115</v>
      </c>
      <c r="D42" s="497">
        <f>+Inputs!D52</f>
        <v>35</v>
      </c>
      <c r="E42" s="80">
        <f>+D42</f>
        <v>35</v>
      </c>
      <c r="F42" s="80">
        <f t="shared" ref="F42:AI42" si="18">+E42*(1+F$33)</f>
        <v>35.49</v>
      </c>
      <c r="G42" s="80">
        <f t="shared" si="18"/>
        <v>35.951369999999997</v>
      </c>
      <c r="H42" s="80">
        <f t="shared" si="18"/>
        <v>36.382786439999997</v>
      </c>
      <c r="I42" s="80">
        <f t="shared" si="18"/>
        <v>36.782997090839991</v>
      </c>
      <c r="J42" s="80">
        <f t="shared" si="18"/>
        <v>37.150827061748394</v>
      </c>
      <c r="K42" s="80">
        <f t="shared" si="18"/>
        <v>37.522335332365877</v>
      </c>
      <c r="L42" s="80">
        <f t="shared" si="18"/>
        <v>37.897558685689539</v>
      </c>
      <c r="M42" s="80">
        <f t="shared" si="18"/>
        <v>38.276534272546435</v>
      </c>
      <c r="N42" s="80">
        <f t="shared" si="18"/>
        <v>38.659299615271898</v>
      </c>
      <c r="O42" s="80">
        <f t="shared" si="18"/>
        <v>39.04589261142462</v>
      </c>
      <c r="P42" s="80">
        <f t="shared" si="18"/>
        <v>39.436351537538869</v>
      </c>
      <c r="Q42" s="80">
        <f t="shared" si="18"/>
        <v>39.830715052914258</v>
      </c>
      <c r="R42" s="80">
        <f t="shared" si="18"/>
        <v>40.2290222034434</v>
      </c>
      <c r="S42" s="80">
        <f t="shared" si="18"/>
        <v>40.631312425477837</v>
      </c>
      <c r="T42" s="80">
        <f t="shared" si="18"/>
        <v>41.037625549732617</v>
      </c>
      <c r="U42" s="80">
        <f t="shared" si="18"/>
        <v>41.448001805229943</v>
      </c>
      <c r="V42" s="80">
        <f t="shared" si="18"/>
        <v>41.862481823282245</v>
      </c>
      <c r="W42" s="80">
        <f t="shared" si="18"/>
        <v>42.281106641515066</v>
      </c>
      <c r="X42" s="80">
        <f t="shared" si="18"/>
        <v>42.703917707930216</v>
      </c>
      <c r="Y42" s="80">
        <f t="shared" si="18"/>
        <v>43.130956885009518</v>
      </c>
      <c r="Z42" s="80">
        <f t="shared" si="18"/>
        <v>43.562266453859614</v>
      </c>
      <c r="AA42" s="80">
        <f t="shared" si="18"/>
        <v>43.997889118398213</v>
      </c>
      <c r="AB42" s="80">
        <f t="shared" si="18"/>
        <v>44.437868009582196</v>
      </c>
      <c r="AC42" s="80">
        <f t="shared" si="18"/>
        <v>44.88224668967802</v>
      </c>
      <c r="AD42" s="80">
        <f t="shared" si="18"/>
        <v>45.331069156574799</v>
      </c>
      <c r="AE42" s="80">
        <f t="shared" si="18"/>
        <v>45.784379848140546</v>
      </c>
      <c r="AF42" s="80">
        <f t="shared" si="18"/>
        <v>46.242223646621952</v>
      </c>
      <c r="AG42" s="80">
        <f t="shared" si="18"/>
        <v>46.704645883088169</v>
      </c>
      <c r="AH42" s="80">
        <f t="shared" si="18"/>
        <v>47.171692341919048</v>
      </c>
      <c r="AI42" s="80">
        <f t="shared" si="18"/>
        <v>47.643409265338242</v>
      </c>
    </row>
    <row r="43" spans="3:35">
      <c r="C43" s="84" t="s">
        <v>116</v>
      </c>
      <c r="D43" s="497">
        <f>+Inputs!D53</f>
        <v>35</v>
      </c>
      <c r="E43" s="80">
        <f>+D43</f>
        <v>35</v>
      </c>
      <c r="F43" s="80">
        <f t="shared" ref="F43:AI43" si="19">+E43*(1+F$33)</f>
        <v>35.49</v>
      </c>
      <c r="G43" s="80">
        <f t="shared" si="19"/>
        <v>35.951369999999997</v>
      </c>
      <c r="H43" s="80">
        <f t="shared" si="19"/>
        <v>36.382786439999997</v>
      </c>
      <c r="I43" s="80">
        <f t="shared" si="19"/>
        <v>36.782997090839991</v>
      </c>
      <c r="J43" s="80">
        <f t="shared" si="19"/>
        <v>37.150827061748394</v>
      </c>
      <c r="K43" s="80">
        <f t="shared" si="19"/>
        <v>37.522335332365877</v>
      </c>
      <c r="L43" s="80">
        <f t="shared" si="19"/>
        <v>37.897558685689539</v>
      </c>
      <c r="M43" s="80">
        <f t="shared" si="19"/>
        <v>38.276534272546435</v>
      </c>
      <c r="N43" s="80">
        <f t="shared" si="19"/>
        <v>38.659299615271898</v>
      </c>
      <c r="O43" s="80">
        <f t="shared" si="19"/>
        <v>39.04589261142462</v>
      </c>
      <c r="P43" s="80">
        <f t="shared" si="19"/>
        <v>39.436351537538869</v>
      </c>
      <c r="Q43" s="80">
        <f t="shared" si="19"/>
        <v>39.830715052914258</v>
      </c>
      <c r="R43" s="80">
        <f t="shared" si="19"/>
        <v>40.2290222034434</v>
      </c>
      <c r="S43" s="80">
        <f t="shared" si="19"/>
        <v>40.631312425477837</v>
      </c>
      <c r="T43" s="80">
        <f t="shared" si="19"/>
        <v>41.037625549732617</v>
      </c>
      <c r="U43" s="80">
        <f t="shared" si="19"/>
        <v>41.448001805229943</v>
      </c>
      <c r="V43" s="80">
        <f t="shared" si="19"/>
        <v>41.862481823282245</v>
      </c>
      <c r="W43" s="80">
        <f t="shared" si="19"/>
        <v>42.281106641515066</v>
      </c>
      <c r="X43" s="80">
        <f t="shared" si="19"/>
        <v>42.703917707930216</v>
      </c>
      <c r="Y43" s="80">
        <f t="shared" si="19"/>
        <v>43.130956885009518</v>
      </c>
      <c r="Z43" s="80">
        <f t="shared" si="19"/>
        <v>43.562266453859614</v>
      </c>
      <c r="AA43" s="80">
        <f t="shared" si="19"/>
        <v>43.997889118398213</v>
      </c>
      <c r="AB43" s="80">
        <f t="shared" si="19"/>
        <v>44.437868009582196</v>
      </c>
      <c r="AC43" s="80">
        <f t="shared" si="19"/>
        <v>44.88224668967802</v>
      </c>
      <c r="AD43" s="80">
        <f t="shared" si="19"/>
        <v>45.331069156574799</v>
      </c>
      <c r="AE43" s="80">
        <f t="shared" si="19"/>
        <v>45.784379848140546</v>
      </c>
      <c r="AF43" s="80">
        <f t="shared" si="19"/>
        <v>46.242223646621952</v>
      </c>
      <c r="AG43" s="80">
        <f t="shared" si="19"/>
        <v>46.704645883088169</v>
      </c>
      <c r="AH43" s="80">
        <f t="shared" si="19"/>
        <v>47.171692341919048</v>
      </c>
      <c r="AI43" s="80">
        <f t="shared" si="19"/>
        <v>47.643409265338242</v>
      </c>
    </row>
    <row r="44" spans="3:35">
      <c r="C44" s="84" t="s">
        <v>117</v>
      </c>
      <c r="D44" s="497">
        <f>+Inputs!D54</f>
        <v>20</v>
      </c>
      <c r="E44" s="80">
        <f t="shared" ref="E44:E48" si="20">+D44</f>
        <v>20</v>
      </c>
      <c r="F44" s="80">
        <f t="shared" ref="F44:AI44" si="21">+E44*(1+F$33)</f>
        <v>20.28</v>
      </c>
      <c r="G44" s="80">
        <f t="shared" si="21"/>
        <v>20.54364</v>
      </c>
      <c r="H44" s="80">
        <f t="shared" si="21"/>
        <v>20.790163679999999</v>
      </c>
      <c r="I44" s="80">
        <f t="shared" si="21"/>
        <v>21.018855480479996</v>
      </c>
      <c r="J44" s="80">
        <f t="shared" si="21"/>
        <v>21.229044035284797</v>
      </c>
      <c r="K44" s="80">
        <f t="shared" si="21"/>
        <v>21.441334475637646</v>
      </c>
      <c r="L44" s="80">
        <f t="shared" si="21"/>
        <v>21.655747820394023</v>
      </c>
      <c r="M44" s="80">
        <f t="shared" si="21"/>
        <v>21.872305298597965</v>
      </c>
      <c r="N44" s="80">
        <f t="shared" si="21"/>
        <v>22.091028351583944</v>
      </c>
      <c r="O44" s="80">
        <f t="shared" si="21"/>
        <v>22.311938635099782</v>
      </c>
      <c r="P44" s="80">
        <f t="shared" si="21"/>
        <v>22.53505802145078</v>
      </c>
      <c r="Q44" s="80">
        <f t="shared" si="21"/>
        <v>22.760408601665286</v>
      </c>
      <c r="R44" s="80">
        <f t="shared" si="21"/>
        <v>22.988012687681941</v>
      </c>
      <c r="S44" s="80">
        <f t="shared" si="21"/>
        <v>23.217892814558759</v>
      </c>
      <c r="T44" s="80">
        <f t="shared" si="21"/>
        <v>23.450071742704345</v>
      </c>
      <c r="U44" s="80">
        <f t="shared" si="21"/>
        <v>23.684572460131388</v>
      </c>
      <c r="V44" s="80">
        <f t="shared" si="21"/>
        <v>23.921418184732701</v>
      </c>
      <c r="W44" s="80">
        <f t="shared" si="21"/>
        <v>24.160632366580028</v>
      </c>
      <c r="X44" s="80">
        <f t="shared" si="21"/>
        <v>24.402238690245827</v>
      </c>
      <c r="Y44" s="80">
        <f t="shared" si="21"/>
        <v>24.646261077148285</v>
      </c>
      <c r="Z44" s="80">
        <f t="shared" si="21"/>
        <v>24.892723687919769</v>
      </c>
      <c r="AA44" s="80">
        <f t="shared" si="21"/>
        <v>25.141650924798967</v>
      </c>
      <c r="AB44" s="80">
        <f t="shared" si="21"/>
        <v>25.393067434046955</v>
      </c>
      <c r="AC44" s="80">
        <f t="shared" si="21"/>
        <v>25.646998108387425</v>
      </c>
      <c r="AD44" s="80">
        <f t="shared" si="21"/>
        <v>25.9034680894713</v>
      </c>
      <c r="AE44" s="80">
        <f t="shared" si="21"/>
        <v>26.162502770366014</v>
      </c>
      <c r="AF44" s="80">
        <f t="shared" si="21"/>
        <v>26.424127798069676</v>
      </c>
      <c r="AG44" s="80">
        <f t="shared" si="21"/>
        <v>26.688369076050375</v>
      </c>
      <c r="AH44" s="80">
        <f t="shared" si="21"/>
        <v>26.955252766810879</v>
      </c>
      <c r="AI44" s="80">
        <f t="shared" si="21"/>
        <v>27.224805294478987</v>
      </c>
    </row>
    <row r="45" spans="3:35">
      <c r="C45" s="84" t="s">
        <v>118</v>
      </c>
      <c r="D45" s="497">
        <f>+Inputs!D55</f>
        <v>20</v>
      </c>
      <c r="E45" s="80">
        <f t="shared" si="20"/>
        <v>20</v>
      </c>
      <c r="F45" s="80">
        <f t="shared" ref="F45:AI45" si="22">+E45*(1+F$33)</f>
        <v>20.28</v>
      </c>
      <c r="G45" s="80">
        <f t="shared" si="22"/>
        <v>20.54364</v>
      </c>
      <c r="H45" s="80">
        <f t="shared" si="22"/>
        <v>20.790163679999999</v>
      </c>
      <c r="I45" s="80">
        <f t="shared" si="22"/>
        <v>21.018855480479996</v>
      </c>
      <c r="J45" s="80">
        <f t="shared" si="22"/>
        <v>21.229044035284797</v>
      </c>
      <c r="K45" s="80">
        <f t="shared" si="22"/>
        <v>21.441334475637646</v>
      </c>
      <c r="L45" s="80">
        <f t="shared" si="22"/>
        <v>21.655747820394023</v>
      </c>
      <c r="M45" s="80">
        <f t="shared" si="22"/>
        <v>21.872305298597965</v>
      </c>
      <c r="N45" s="80">
        <f t="shared" si="22"/>
        <v>22.091028351583944</v>
      </c>
      <c r="O45" s="80">
        <f t="shared" si="22"/>
        <v>22.311938635099782</v>
      </c>
      <c r="P45" s="80">
        <f t="shared" si="22"/>
        <v>22.53505802145078</v>
      </c>
      <c r="Q45" s="80">
        <f t="shared" si="22"/>
        <v>22.760408601665286</v>
      </c>
      <c r="R45" s="80">
        <f t="shared" si="22"/>
        <v>22.988012687681941</v>
      </c>
      <c r="S45" s="80">
        <f t="shared" si="22"/>
        <v>23.217892814558759</v>
      </c>
      <c r="T45" s="80">
        <f t="shared" si="22"/>
        <v>23.450071742704345</v>
      </c>
      <c r="U45" s="80">
        <f t="shared" si="22"/>
        <v>23.684572460131388</v>
      </c>
      <c r="V45" s="80">
        <f t="shared" si="22"/>
        <v>23.921418184732701</v>
      </c>
      <c r="W45" s="80">
        <f t="shared" si="22"/>
        <v>24.160632366580028</v>
      </c>
      <c r="X45" s="80">
        <f t="shared" si="22"/>
        <v>24.402238690245827</v>
      </c>
      <c r="Y45" s="80">
        <f t="shared" si="22"/>
        <v>24.646261077148285</v>
      </c>
      <c r="Z45" s="80">
        <f t="shared" si="22"/>
        <v>24.892723687919769</v>
      </c>
      <c r="AA45" s="80">
        <f t="shared" si="22"/>
        <v>25.141650924798967</v>
      </c>
      <c r="AB45" s="80">
        <f t="shared" si="22"/>
        <v>25.393067434046955</v>
      </c>
      <c r="AC45" s="80">
        <f t="shared" si="22"/>
        <v>25.646998108387425</v>
      </c>
      <c r="AD45" s="80">
        <f t="shared" si="22"/>
        <v>25.9034680894713</v>
      </c>
      <c r="AE45" s="80">
        <f t="shared" si="22"/>
        <v>26.162502770366014</v>
      </c>
      <c r="AF45" s="80">
        <f t="shared" si="22"/>
        <v>26.424127798069676</v>
      </c>
      <c r="AG45" s="80">
        <f t="shared" si="22"/>
        <v>26.688369076050375</v>
      </c>
      <c r="AH45" s="80">
        <f t="shared" si="22"/>
        <v>26.955252766810879</v>
      </c>
      <c r="AI45" s="80">
        <f t="shared" si="22"/>
        <v>27.224805294478987</v>
      </c>
    </row>
    <row r="46" spans="3:35">
      <c r="C46" t="s">
        <v>119</v>
      </c>
    </row>
    <row r="47" spans="3:35">
      <c r="C47" s="84" t="s">
        <v>120</v>
      </c>
      <c r="D47" s="497">
        <f>+Inputs!D57</f>
        <v>10</v>
      </c>
      <c r="E47" s="80">
        <f t="shared" si="20"/>
        <v>10</v>
      </c>
      <c r="F47" s="80">
        <f t="shared" ref="F47:AI47" si="23">+E47*(1+F$33)</f>
        <v>10.14</v>
      </c>
      <c r="G47" s="80">
        <f t="shared" si="23"/>
        <v>10.27182</v>
      </c>
      <c r="H47" s="80">
        <f t="shared" si="23"/>
        <v>10.39508184</v>
      </c>
      <c r="I47" s="80">
        <f t="shared" si="23"/>
        <v>10.509427740239998</v>
      </c>
      <c r="J47" s="80">
        <f t="shared" si="23"/>
        <v>10.614522017642399</v>
      </c>
      <c r="K47" s="80">
        <f t="shared" si="23"/>
        <v>10.720667237818823</v>
      </c>
      <c r="L47" s="80">
        <f t="shared" si="23"/>
        <v>10.827873910197011</v>
      </c>
      <c r="M47" s="80">
        <f t="shared" si="23"/>
        <v>10.936152649298982</v>
      </c>
      <c r="N47" s="80">
        <f t="shared" si="23"/>
        <v>11.045514175791972</v>
      </c>
      <c r="O47" s="80">
        <f t="shared" si="23"/>
        <v>11.155969317549891</v>
      </c>
      <c r="P47" s="80">
        <f t="shared" si="23"/>
        <v>11.26752901072539</v>
      </c>
      <c r="Q47" s="80">
        <f t="shared" si="23"/>
        <v>11.380204300832643</v>
      </c>
      <c r="R47" s="80">
        <f t="shared" si="23"/>
        <v>11.494006343840971</v>
      </c>
      <c r="S47" s="80">
        <f t="shared" si="23"/>
        <v>11.60894640727938</v>
      </c>
      <c r="T47" s="80">
        <f t="shared" si="23"/>
        <v>11.725035871352173</v>
      </c>
      <c r="U47" s="80">
        <f t="shared" si="23"/>
        <v>11.842286230065694</v>
      </c>
      <c r="V47" s="80">
        <f t="shared" si="23"/>
        <v>11.960709092366351</v>
      </c>
      <c r="W47" s="80">
        <f t="shared" si="23"/>
        <v>12.080316183290014</v>
      </c>
      <c r="X47" s="80">
        <f t="shared" si="23"/>
        <v>12.201119345122914</v>
      </c>
      <c r="Y47" s="80">
        <f t="shared" si="23"/>
        <v>12.323130538574143</v>
      </c>
      <c r="Z47" s="80">
        <f t="shared" si="23"/>
        <v>12.446361843959885</v>
      </c>
      <c r="AA47" s="80">
        <f t="shared" si="23"/>
        <v>12.570825462399483</v>
      </c>
      <c r="AB47" s="80">
        <f t="shared" si="23"/>
        <v>12.696533717023478</v>
      </c>
      <c r="AC47" s="80">
        <f t="shared" si="23"/>
        <v>12.823499054193713</v>
      </c>
      <c r="AD47" s="80">
        <f t="shared" si="23"/>
        <v>12.95173404473565</v>
      </c>
      <c r="AE47" s="80">
        <f t="shared" si="23"/>
        <v>13.081251385183007</v>
      </c>
      <c r="AF47" s="80">
        <f t="shared" si="23"/>
        <v>13.212063899034838</v>
      </c>
      <c r="AG47" s="80">
        <f t="shared" si="23"/>
        <v>13.344184538025187</v>
      </c>
      <c r="AH47" s="80">
        <f t="shared" si="23"/>
        <v>13.47762638340544</v>
      </c>
      <c r="AI47" s="80">
        <f t="shared" si="23"/>
        <v>13.612402647239493</v>
      </c>
    </row>
    <row r="48" spans="3:35">
      <c r="C48" s="84" t="s">
        <v>121</v>
      </c>
      <c r="D48" s="497">
        <f>+Inputs!D58</f>
        <v>10</v>
      </c>
      <c r="E48" s="80">
        <f t="shared" si="20"/>
        <v>10</v>
      </c>
      <c r="F48" s="80">
        <f t="shared" ref="F48:AI48" si="24">+E48*(1+F$33)</f>
        <v>10.14</v>
      </c>
      <c r="G48" s="80">
        <f t="shared" si="24"/>
        <v>10.27182</v>
      </c>
      <c r="H48" s="80">
        <f t="shared" si="24"/>
        <v>10.39508184</v>
      </c>
      <c r="I48" s="80">
        <f t="shared" si="24"/>
        <v>10.509427740239998</v>
      </c>
      <c r="J48" s="80">
        <f t="shared" si="24"/>
        <v>10.614522017642399</v>
      </c>
      <c r="K48" s="80">
        <f t="shared" si="24"/>
        <v>10.720667237818823</v>
      </c>
      <c r="L48" s="80">
        <f t="shared" si="24"/>
        <v>10.827873910197011</v>
      </c>
      <c r="M48" s="80">
        <f t="shared" si="24"/>
        <v>10.936152649298982</v>
      </c>
      <c r="N48" s="80">
        <f t="shared" si="24"/>
        <v>11.045514175791972</v>
      </c>
      <c r="O48" s="80">
        <f t="shared" si="24"/>
        <v>11.155969317549891</v>
      </c>
      <c r="P48" s="80">
        <f t="shared" si="24"/>
        <v>11.26752901072539</v>
      </c>
      <c r="Q48" s="80">
        <f t="shared" si="24"/>
        <v>11.380204300832643</v>
      </c>
      <c r="R48" s="80">
        <f t="shared" si="24"/>
        <v>11.494006343840971</v>
      </c>
      <c r="S48" s="80">
        <f t="shared" si="24"/>
        <v>11.60894640727938</v>
      </c>
      <c r="T48" s="80">
        <f t="shared" si="24"/>
        <v>11.725035871352173</v>
      </c>
      <c r="U48" s="80">
        <f t="shared" si="24"/>
        <v>11.842286230065694</v>
      </c>
      <c r="V48" s="80">
        <f t="shared" si="24"/>
        <v>11.960709092366351</v>
      </c>
      <c r="W48" s="80">
        <f t="shared" si="24"/>
        <v>12.080316183290014</v>
      </c>
      <c r="X48" s="80">
        <f t="shared" si="24"/>
        <v>12.201119345122914</v>
      </c>
      <c r="Y48" s="80">
        <f t="shared" si="24"/>
        <v>12.323130538574143</v>
      </c>
      <c r="Z48" s="80">
        <f t="shared" si="24"/>
        <v>12.446361843959885</v>
      </c>
      <c r="AA48" s="80">
        <f t="shared" si="24"/>
        <v>12.570825462399483</v>
      </c>
      <c r="AB48" s="80">
        <f t="shared" si="24"/>
        <v>12.696533717023478</v>
      </c>
      <c r="AC48" s="80">
        <f t="shared" si="24"/>
        <v>12.823499054193713</v>
      </c>
      <c r="AD48" s="80">
        <f t="shared" si="24"/>
        <v>12.95173404473565</v>
      </c>
      <c r="AE48" s="80">
        <f t="shared" si="24"/>
        <v>13.081251385183007</v>
      </c>
      <c r="AF48" s="80">
        <f t="shared" si="24"/>
        <v>13.212063899034838</v>
      </c>
      <c r="AG48" s="80">
        <f t="shared" si="24"/>
        <v>13.344184538025187</v>
      </c>
      <c r="AH48" s="80">
        <f t="shared" si="24"/>
        <v>13.47762638340544</v>
      </c>
      <c r="AI48" s="80">
        <f t="shared" si="24"/>
        <v>13.612402647239493</v>
      </c>
    </row>
    <row r="51" spans="3:35">
      <c r="C51" s="28" t="s">
        <v>108</v>
      </c>
      <c r="D51" s="81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3:35">
      <c r="C52" t="s">
        <v>122</v>
      </c>
      <c r="D52" s="79"/>
      <c r="E52" s="69">
        <f>+Demanda!E36</f>
        <v>1050000.0000000002</v>
      </c>
      <c r="F52" s="69">
        <f>+Demanda!F36</f>
        <v>1067216.1746555965</v>
      </c>
      <c r="G52" s="69">
        <f>+Demanda!G36</f>
        <v>1084714.6318538326</v>
      </c>
      <c r="H52" s="69">
        <f>+Demanda!H36</f>
        <v>1102500.0000000005</v>
      </c>
      <c r="I52" s="69">
        <f>+Demanda!I36</f>
        <v>1120576.9833883764</v>
      </c>
      <c r="J52" s="69">
        <f>+Demanda!J36</f>
        <v>1138950.3634465244</v>
      </c>
      <c r="K52" s="69">
        <f>+Demanda!K36</f>
        <v>1157625.0000000007</v>
      </c>
      <c r="L52" s="69">
        <f>+Demanda!L36</f>
        <v>1176605.8325577956</v>
      </c>
      <c r="M52" s="69">
        <f>+Demanda!M36</f>
        <v>1195897.8816188509</v>
      </c>
      <c r="N52" s="69">
        <f>+Demanda!N36</f>
        <v>1200000</v>
      </c>
      <c r="O52" s="69">
        <f>+Demanda!O36</f>
        <v>1200000</v>
      </c>
      <c r="P52" s="69">
        <f>+Demanda!P36</f>
        <v>1200000</v>
      </c>
      <c r="Q52" s="69">
        <f>+Demanda!Q36</f>
        <v>1200000</v>
      </c>
      <c r="R52" s="69">
        <f>+Demanda!R36</f>
        <v>1200000</v>
      </c>
      <c r="S52" s="69">
        <f>+Demanda!S36</f>
        <v>1200000</v>
      </c>
      <c r="T52" s="69">
        <f>+Demanda!T36</f>
        <v>1200000</v>
      </c>
      <c r="U52" s="69">
        <f>+Demanda!U36</f>
        <v>1200000</v>
      </c>
      <c r="V52" s="69">
        <f>+Demanda!V36</f>
        <v>1200000</v>
      </c>
      <c r="W52" s="69">
        <f>+Demanda!W36</f>
        <v>1200000</v>
      </c>
      <c r="X52" s="69">
        <f>+Demanda!X36</f>
        <v>1200000</v>
      </c>
      <c r="Y52" s="69">
        <f>+Demanda!Y36</f>
        <v>1200000</v>
      </c>
      <c r="Z52" s="69">
        <f>+Demanda!Z36</f>
        <v>1200000</v>
      </c>
      <c r="AA52" s="69">
        <f>+Demanda!AA36</f>
        <v>1200000</v>
      </c>
      <c r="AB52" s="69">
        <f>+Demanda!AB36</f>
        <v>1200000</v>
      </c>
      <c r="AC52" s="69">
        <f>+Demanda!AC36</f>
        <v>1200000</v>
      </c>
      <c r="AD52" s="69">
        <f>+Demanda!AD36</f>
        <v>1200000</v>
      </c>
      <c r="AE52" s="69">
        <f>+Demanda!AE36</f>
        <v>1200000</v>
      </c>
      <c r="AF52" s="69">
        <f>+Demanda!AF36</f>
        <v>1200000</v>
      </c>
      <c r="AG52" s="69">
        <f>+Demanda!AG36</f>
        <v>1200000</v>
      </c>
      <c r="AH52" s="69">
        <f>+Demanda!AH36</f>
        <v>1200000</v>
      </c>
      <c r="AI52" s="69">
        <f>+Demanda!AI36</f>
        <v>1200000</v>
      </c>
    </row>
    <row r="53" spans="3:35">
      <c r="C53" s="84" t="s">
        <v>123</v>
      </c>
      <c r="D53" s="79"/>
      <c r="E53" s="85">
        <f>+Demanda!E38</f>
        <v>1050000.0000000002</v>
      </c>
      <c r="F53" s="85">
        <f>+Demanda!F38</f>
        <v>1067216.1746555965</v>
      </c>
      <c r="G53" s="85">
        <f>+Demanda!G38</f>
        <v>1084714.6318538326</v>
      </c>
      <c r="H53" s="85">
        <f>+Demanda!H38</f>
        <v>1102500.0000000005</v>
      </c>
      <c r="I53" s="85">
        <f>+Demanda!I38</f>
        <v>1120576.9833883764</v>
      </c>
      <c r="J53" s="85">
        <f>+Demanda!J38</f>
        <v>1138950.3634465244</v>
      </c>
      <c r="K53" s="85">
        <f>+Demanda!K38</f>
        <v>1157625.0000000007</v>
      </c>
      <c r="L53" s="85">
        <f>+Demanda!L38</f>
        <v>1176605.8325577956</v>
      </c>
      <c r="M53" s="85">
        <f>+Demanda!M38</f>
        <v>1195897.8816188509</v>
      </c>
      <c r="N53" s="85">
        <f>+Demanda!N38</f>
        <v>1200000</v>
      </c>
      <c r="O53" s="85">
        <f>+Demanda!O38</f>
        <v>1200000</v>
      </c>
      <c r="P53" s="85">
        <f>+Demanda!P38</f>
        <v>1200000</v>
      </c>
      <c r="Q53" s="85">
        <f>+Demanda!Q38</f>
        <v>1200000</v>
      </c>
      <c r="R53" s="85">
        <f>+Demanda!R38</f>
        <v>1200000</v>
      </c>
      <c r="S53" s="85">
        <f>+Demanda!S38</f>
        <v>1200000</v>
      </c>
      <c r="T53" s="85">
        <f>+Demanda!T38</f>
        <v>1200000</v>
      </c>
      <c r="U53" s="85">
        <f>+Demanda!U38</f>
        <v>1200000</v>
      </c>
      <c r="V53" s="85">
        <f>+Demanda!V38</f>
        <v>1200000</v>
      </c>
      <c r="W53" s="85">
        <f>+Demanda!W38</f>
        <v>1200000</v>
      </c>
      <c r="X53" s="85">
        <f>+Demanda!X38</f>
        <v>1200000</v>
      </c>
      <c r="Y53" s="85">
        <f>+Demanda!Y38</f>
        <v>1200000</v>
      </c>
      <c r="Z53" s="85">
        <f>+Demanda!Z38</f>
        <v>1200000</v>
      </c>
      <c r="AA53" s="85">
        <f>+Demanda!AA38</f>
        <v>1200000</v>
      </c>
      <c r="AB53" s="85">
        <f>+Demanda!AB38</f>
        <v>1200000</v>
      </c>
      <c r="AC53" s="85">
        <f>+Demanda!AC38</f>
        <v>1200000</v>
      </c>
      <c r="AD53" s="85">
        <f>+Demanda!AD38</f>
        <v>1200000</v>
      </c>
      <c r="AE53" s="85">
        <f>+Demanda!AE38</f>
        <v>1200000</v>
      </c>
      <c r="AF53" s="85">
        <f>+Demanda!AF38</f>
        <v>1200000</v>
      </c>
      <c r="AG53" s="85">
        <f>+Demanda!AG38</f>
        <v>1200000</v>
      </c>
      <c r="AH53" s="85">
        <f>+Demanda!AH38</f>
        <v>1200000</v>
      </c>
      <c r="AI53" s="85">
        <f>+Demanda!AI38</f>
        <v>1200000</v>
      </c>
    </row>
    <row r="54" spans="3:35">
      <c r="C54" s="84" t="s">
        <v>124</v>
      </c>
      <c r="D54" s="79"/>
      <c r="E54" s="85">
        <f>+Demanda!E39</f>
        <v>0</v>
      </c>
      <c r="F54" s="85">
        <f>+Demanda!F39</f>
        <v>0</v>
      </c>
      <c r="G54" s="85">
        <f>+Demanda!G39</f>
        <v>0</v>
      </c>
      <c r="H54" s="85">
        <f>+Demanda!H39</f>
        <v>0</v>
      </c>
      <c r="I54" s="85">
        <f>+Demanda!I39</f>
        <v>0</v>
      </c>
      <c r="J54" s="85">
        <f>+Demanda!J39</f>
        <v>0</v>
      </c>
      <c r="K54" s="85">
        <f>+Demanda!K39</f>
        <v>0</v>
      </c>
      <c r="L54" s="85">
        <f>+Demanda!L39</f>
        <v>0</v>
      </c>
      <c r="M54" s="85">
        <f>+Demanda!M39</f>
        <v>0</v>
      </c>
      <c r="N54" s="85">
        <f>+Demanda!N39</f>
        <v>0</v>
      </c>
      <c r="O54" s="85">
        <f>+Demanda!O39</f>
        <v>0</v>
      </c>
      <c r="P54" s="85">
        <f>+Demanda!P39</f>
        <v>0</v>
      </c>
      <c r="Q54" s="85">
        <f>+Demanda!Q39</f>
        <v>0</v>
      </c>
      <c r="R54" s="85">
        <f>+Demanda!R39</f>
        <v>0</v>
      </c>
      <c r="S54" s="85">
        <f>+Demanda!S39</f>
        <v>0</v>
      </c>
      <c r="T54" s="85">
        <f>+Demanda!T39</f>
        <v>0</v>
      </c>
      <c r="U54" s="85">
        <f>+Demanda!U39</f>
        <v>0</v>
      </c>
      <c r="V54" s="85">
        <f>+Demanda!V39</f>
        <v>0</v>
      </c>
      <c r="W54" s="85">
        <f>+Demanda!W39</f>
        <v>0</v>
      </c>
      <c r="X54" s="85">
        <f>+Demanda!X39</f>
        <v>0</v>
      </c>
      <c r="Y54" s="85">
        <f>+Demanda!Y39</f>
        <v>0</v>
      </c>
      <c r="Z54" s="85">
        <f>+Demanda!Z39</f>
        <v>0</v>
      </c>
      <c r="AA54" s="85">
        <f>+Demanda!AA39</f>
        <v>0</v>
      </c>
      <c r="AB54" s="85">
        <f>+Demanda!AB39</f>
        <v>0</v>
      </c>
      <c r="AC54" s="85">
        <f>+Demanda!AC39</f>
        <v>0</v>
      </c>
      <c r="AD54" s="85">
        <f>+Demanda!AD39</f>
        <v>0</v>
      </c>
      <c r="AE54" s="85">
        <f>+Demanda!AE39</f>
        <v>1</v>
      </c>
      <c r="AF54" s="85">
        <f>+Demanda!AF39</f>
        <v>2</v>
      </c>
      <c r="AG54" s="85">
        <f>+Demanda!AG39</f>
        <v>3</v>
      </c>
      <c r="AH54" s="85">
        <f>+Demanda!AH39</f>
        <v>4</v>
      </c>
      <c r="AI54" s="85">
        <f>+Demanda!AI39</f>
        <v>5</v>
      </c>
    </row>
    <row r="55" spans="3:35">
      <c r="C55" t="s">
        <v>107</v>
      </c>
      <c r="D55" s="79"/>
      <c r="E55" s="69">
        <f>+Demanda!E48</f>
        <v>1050000.0000000002</v>
      </c>
      <c r="F55" s="69">
        <f>+Demanda!F48</f>
        <v>1067216.1746555965</v>
      </c>
      <c r="G55" s="69">
        <f>+Demanda!G48</f>
        <v>1120576.9833883764</v>
      </c>
      <c r="H55" s="69">
        <f>+Demanda!H48</f>
        <v>1155314.8698734159</v>
      </c>
      <c r="I55" s="69">
        <f>+Demanda!I48</f>
        <v>1189974.3159696185</v>
      </c>
      <c r="J55" s="69">
        <f>+Demanda!J48</f>
        <v>1224483.5711327374</v>
      </c>
      <c r="K55" s="69">
        <f>+Demanda!K48</f>
        <v>1258769.1111244541</v>
      </c>
      <c r="L55" s="69">
        <f>+Demanda!L48</f>
        <v>1292755.8771248143</v>
      </c>
      <c r="M55" s="69">
        <f>+Demanda!M48</f>
        <v>1325074.7740529345</v>
      </c>
      <c r="N55" s="69">
        <f>+Demanda!N48</f>
        <v>1355551.4938561518</v>
      </c>
      <c r="O55" s="69">
        <f>+Demanda!O48</f>
        <v>1384018.0752271309</v>
      </c>
      <c r="P55" s="69">
        <f>+Demanda!P48</f>
        <v>1411698.4367316735</v>
      </c>
      <c r="Q55" s="69">
        <f>+Demanda!Q48</f>
        <v>1437109.0085928438</v>
      </c>
      <c r="R55" s="69">
        <f>+Demanda!R48</f>
        <v>1462976.9707475151</v>
      </c>
      <c r="S55" s="69">
        <f>+Demanda!S48</f>
        <v>1487847.5792502228</v>
      </c>
      <c r="T55" s="69">
        <f>+Demanda!T48</f>
        <v>1511653.1405182264</v>
      </c>
      <c r="U55" s="69">
        <f>+Demanda!U48</f>
        <v>1534327.9376259996</v>
      </c>
      <c r="V55" s="69">
        <f>+Demanda!V48</f>
        <v>1557342.8566903893</v>
      </c>
      <c r="W55" s="69">
        <f>+Demanda!W48</f>
        <v>1580702.999540745</v>
      </c>
      <c r="X55" s="69">
        <f>+Demanda!X48</f>
        <v>1604413.544533856</v>
      </c>
      <c r="Y55" s="69">
        <f>+Demanda!Y48</f>
        <v>1628479.7477018638</v>
      </c>
      <c r="Z55" s="69">
        <f>+Demanda!Z48</f>
        <v>1652906.9439173916</v>
      </c>
      <c r="AA55" s="69">
        <f>+Demanda!AA48</f>
        <v>1677700.5480761523</v>
      </c>
      <c r="AB55" s="69">
        <f>+Demanda!AB48</f>
        <v>1702866.0562972946</v>
      </c>
      <c r="AC55" s="69">
        <f>+Demanda!AC48</f>
        <v>1728409.0471417538</v>
      </c>
      <c r="AD55" s="69">
        <f>+Demanda!AD48</f>
        <v>1754335.1828488801</v>
      </c>
      <c r="AE55" s="69">
        <f>+Demanda!AE48</f>
        <v>1780650.2105916131</v>
      </c>
      <c r="AF55" s="69">
        <f>+Demanda!AF48</f>
        <v>1807359.9637504872</v>
      </c>
      <c r="AG55" s="69">
        <f>+Demanda!AG48</f>
        <v>1834470.3632067444</v>
      </c>
      <c r="AH55" s="69">
        <f>+Demanda!AH48</f>
        <v>1861987.4186548453</v>
      </c>
      <c r="AI55" s="69">
        <f>+Demanda!AI48</f>
        <v>1889917.2299346679</v>
      </c>
    </row>
    <row r="56" spans="3:35">
      <c r="C56" s="84" t="s">
        <v>125</v>
      </c>
      <c r="E56" s="85">
        <f>+Demanda!E50</f>
        <v>1050000.0000000002</v>
      </c>
      <c r="F56" s="85">
        <f>+Demanda!F50</f>
        <v>1067216.1746555965</v>
      </c>
      <c r="G56" s="85">
        <f>+Demanda!G50</f>
        <v>1114780.8955432642</v>
      </c>
      <c r="H56" s="85">
        <f>+Demanda!H50</f>
        <v>1143363.3367367943</v>
      </c>
      <c r="I56" s="85">
        <f>+Demanda!I50</f>
        <v>1171509.1972735382</v>
      </c>
      <c r="J56" s="85">
        <f>+Demanda!J50</f>
        <v>1199149.4282817154</v>
      </c>
      <c r="K56" s="85">
        <f>+Demanda!K50</f>
        <v>1226214.7375608906</v>
      </c>
      <c r="L56" s="85">
        <f>+Demanda!L50</f>
        <v>1252635.8671450787</v>
      </c>
      <c r="M56" s="85">
        <f>+Demanda!M50</f>
        <v>1277097.9287855006</v>
      </c>
      <c r="N56" s="85">
        <f>+Demanda!N50</f>
        <v>1299459.7079034834</v>
      </c>
      <c r="O56" s="85">
        <f>+Demanda!O50</f>
        <v>1319589.6475872472</v>
      </c>
      <c r="P56" s="85">
        <f>+Demanda!P50</f>
        <v>1338679.5520731388</v>
      </c>
      <c r="Q56" s="85">
        <f>+Demanda!Q50</f>
        <v>1355342.4615522164</v>
      </c>
      <c r="R56" s="85">
        <f>+Demanda!R50</f>
        <v>1372171.5035976693</v>
      </c>
      <c r="S56" s="85">
        <f>+Demanda!S50</f>
        <v>1387802.6558178803</v>
      </c>
      <c r="T56" s="85">
        <f>+Demanda!T50</f>
        <v>1402188.6027565617</v>
      </c>
      <c r="U56" s="85">
        <f>+Demanda!U50</f>
        <v>1415285.2528101893</v>
      </c>
      <c r="V56" s="85">
        <f>+Demanda!V50</f>
        <v>1428459.3099298053</v>
      </c>
      <c r="W56" s="85">
        <f>+Demanda!W50</f>
        <v>1441710.1495811278</v>
      </c>
      <c r="X56" s="85">
        <f>+Demanda!X50</f>
        <v>1455037.1110772556</v>
      </c>
      <c r="Y56" s="85">
        <f>+Demanda!Y50</f>
        <v>1468439.4966346116</v>
      </c>
      <c r="Z56" s="85">
        <f>+Demanda!Z50</f>
        <v>1481916.5704086961</v>
      </c>
      <c r="AA56" s="85">
        <f>+Demanda!AA50</f>
        <v>1495467.55750926</v>
      </c>
      <c r="AB56" s="85">
        <f>+Demanda!AB50</f>
        <v>1509091.6429944991</v>
      </c>
      <c r="AC56" s="85">
        <f>+Demanda!AC50</f>
        <v>1522787.9708438558</v>
      </c>
      <c r="AD56" s="85">
        <f>+Demanda!AD50</f>
        <v>1536555.6429090193</v>
      </c>
      <c r="AE56" s="85">
        <f>+Demanda!AE50</f>
        <v>1550393.7178426976</v>
      </c>
      <c r="AF56" s="85">
        <f>+Demanda!AF50</f>
        <v>1564301.210004732</v>
      </c>
      <c r="AG56" s="85">
        <f>+Demanda!AG50</f>
        <v>1578277.088345113</v>
      </c>
      <c r="AH56" s="85">
        <f>+Demanda!AH50</f>
        <v>1592320.2752634538</v>
      </c>
      <c r="AI56" s="85">
        <f>+Demanda!AI50</f>
        <v>1606429.6454444677</v>
      </c>
    </row>
    <row r="57" spans="3:35">
      <c r="C57" s="84" t="s">
        <v>126</v>
      </c>
      <c r="E57" s="85">
        <f>+Demanda!E51</f>
        <v>0</v>
      </c>
      <c r="F57" s="85">
        <f>+Demanda!F51</f>
        <v>0</v>
      </c>
      <c r="G57" s="85">
        <f>+Demanda!G51</f>
        <v>5796.0878451122917</v>
      </c>
      <c r="H57" s="85">
        <f>+Demanda!H51</f>
        <v>11951.533136621543</v>
      </c>
      <c r="I57" s="85">
        <f>+Demanda!I51</f>
        <v>18465.118696080288</v>
      </c>
      <c r="J57" s="85">
        <f>+Demanda!J51</f>
        <v>25334.142851022152</v>
      </c>
      <c r="K57" s="85">
        <f>+Demanda!K51</f>
        <v>32554.373563563466</v>
      </c>
      <c r="L57" s="85">
        <f>+Demanda!L51</f>
        <v>40120.009979735616</v>
      </c>
      <c r="M57" s="85">
        <f>+Demanda!M51</f>
        <v>47976.84526743384</v>
      </c>
      <c r="N57" s="85">
        <f>+Demanda!N51</f>
        <v>56091.785952668353</v>
      </c>
      <c r="O57" s="85">
        <f>+Demanda!O51</f>
        <v>64428.427639883674</v>
      </c>
      <c r="P57" s="85">
        <f>+Demanda!P51</f>
        <v>73018.884658534822</v>
      </c>
      <c r="Q57" s="85">
        <f>+Demanda!Q51</f>
        <v>81766.547040627309</v>
      </c>
      <c r="R57" s="85">
        <f>+Demanda!R51</f>
        <v>90805.467149845746</v>
      </c>
      <c r="S57" s="85">
        <f>+Demanda!S51</f>
        <v>100044.92343234253</v>
      </c>
      <c r="T57" s="85">
        <f>+Demanda!T51</f>
        <v>109464.53776166464</v>
      </c>
      <c r="U57" s="85">
        <f>+Demanda!U51</f>
        <v>119042.68481581027</v>
      </c>
      <c r="V57" s="85">
        <f>+Demanda!V51</f>
        <v>128883.54676058389</v>
      </c>
      <c r="W57" s="85">
        <f>+Demanda!W51</f>
        <v>138992.84995961719</v>
      </c>
      <c r="X57" s="85">
        <f>+Demanda!X51</f>
        <v>149376.43345660032</v>
      </c>
      <c r="Y57" s="85">
        <f>+Demanda!Y51</f>
        <v>160040.25106725207</v>
      </c>
      <c r="Z57" s="85">
        <f>+Demanda!Z51</f>
        <v>170990.3735086956</v>
      </c>
      <c r="AA57" s="85">
        <f>+Demanda!AA51</f>
        <v>182232.99056689232</v>
      </c>
      <c r="AB57" s="85">
        <f>+Demanda!AB51</f>
        <v>193774.4133027955</v>
      </c>
      <c r="AC57" s="85">
        <f>+Demanda!AC51</f>
        <v>205621.07629789819</v>
      </c>
      <c r="AD57" s="85">
        <f>+Demanda!AD51</f>
        <v>217779.53993986087</v>
      </c>
      <c r="AE57" s="85">
        <f>+Demanda!AE51</f>
        <v>230256.49274891539</v>
      </c>
      <c r="AF57" s="85">
        <f>+Demanda!AF51</f>
        <v>243058.75374575512</v>
      </c>
      <c r="AG57" s="85">
        <f>+Demanda!AG51</f>
        <v>256193.27486163151</v>
      </c>
      <c r="AH57" s="85">
        <f>+Demanda!AH51</f>
        <v>269667.14339139138</v>
      </c>
      <c r="AI57" s="85">
        <f>+Demanda!AI51</f>
        <v>283487.58449020016</v>
      </c>
    </row>
    <row r="58" spans="3:35">
      <c r="C58" s="84"/>
    </row>
    <row r="60" spans="3:35">
      <c r="C60" s="76" t="s">
        <v>358</v>
      </c>
      <c r="D60" s="1"/>
    </row>
    <row r="62" spans="3:35">
      <c r="D62" s="18"/>
      <c r="E62" s="6">
        <v>0</v>
      </c>
      <c r="F62" s="6">
        <v>1</v>
      </c>
      <c r="G62" s="6">
        <v>2</v>
      </c>
      <c r="H62" s="6">
        <v>3</v>
      </c>
      <c r="I62" s="6">
        <v>4</v>
      </c>
      <c r="J62" s="6">
        <v>5</v>
      </c>
      <c r="K62" s="6">
        <v>6</v>
      </c>
      <c r="L62" s="6">
        <v>7</v>
      </c>
      <c r="M62" s="6">
        <v>8</v>
      </c>
      <c r="N62" s="6">
        <v>9</v>
      </c>
      <c r="O62" s="6">
        <v>10</v>
      </c>
      <c r="P62" s="6">
        <v>11</v>
      </c>
      <c r="Q62" s="6">
        <v>12</v>
      </c>
      <c r="R62" s="6">
        <v>13</v>
      </c>
      <c r="S62" s="6">
        <v>14</v>
      </c>
      <c r="T62" s="6">
        <v>15</v>
      </c>
      <c r="U62" s="6">
        <v>16</v>
      </c>
      <c r="V62" s="6">
        <v>17</v>
      </c>
      <c r="W62" s="6">
        <v>18</v>
      </c>
      <c r="X62" s="6">
        <v>19</v>
      </c>
      <c r="Y62" s="6">
        <v>20</v>
      </c>
      <c r="Z62" s="6">
        <v>21</v>
      </c>
      <c r="AA62" s="6">
        <v>22</v>
      </c>
      <c r="AB62" s="6">
        <v>23</v>
      </c>
      <c r="AC62" s="6">
        <v>24</v>
      </c>
      <c r="AD62" s="6">
        <v>25</v>
      </c>
      <c r="AE62" s="6">
        <v>26</v>
      </c>
      <c r="AF62" s="6">
        <v>27</v>
      </c>
      <c r="AG62" s="6">
        <v>28</v>
      </c>
      <c r="AH62" s="6">
        <v>29</v>
      </c>
      <c r="AI62" s="6">
        <v>30</v>
      </c>
    </row>
    <row r="63" spans="3:35">
      <c r="C63" s="20" t="s">
        <v>131</v>
      </c>
      <c r="E63" s="21">
        <f t="shared" ref="E63:AD63" si="25">+E64+E65</f>
        <v>47250000.000000007</v>
      </c>
      <c r="F63" s="21">
        <f t="shared" si="25"/>
        <v>48697074.049534872</v>
      </c>
      <c r="G63" s="21">
        <f t="shared" si="25"/>
        <v>50138970.523959756</v>
      </c>
      <c r="H63" s="21">
        <f t="shared" si="25"/>
        <v>51572599.778700016</v>
      </c>
      <c r="I63" s="21">
        <f t="shared" si="25"/>
        <v>52994802.754333161</v>
      </c>
      <c r="J63" s="21">
        <f t="shared" si="25"/>
        <v>54402361.694122255</v>
      </c>
      <c r="K63" s="21">
        <f t="shared" si="25"/>
        <v>55847305.850310102</v>
      </c>
      <c r="L63" s="21">
        <f t="shared" si="25"/>
        <v>57330628.186221845</v>
      </c>
      <c r="M63" s="21">
        <f t="shared" si="25"/>
        <v>58853348.038606659</v>
      </c>
      <c r="N63" s="21">
        <f t="shared" si="25"/>
        <v>59645776.549276643</v>
      </c>
      <c r="O63" s="21">
        <f t="shared" si="25"/>
        <v>60242234.31476941</v>
      </c>
      <c r="P63" s="21">
        <f t="shared" si="25"/>
        <v>60844656.657917112</v>
      </c>
      <c r="Q63" s="21">
        <f t="shared" si="25"/>
        <v>61453103.224496283</v>
      </c>
      <c r="R63" s="21">
        <f t="shared" si="25"/>
        <v>62067634.256741241</v>
      </c>
      <c r="S63" s="21">
        <f t="shared" si="25"/>
        <v>62688310.599308662</v>
      </c>
      <c r="T63" s="21">
        <f t="shared" si="25"/>
        <v>63315193.705301747</v>
      </c>
      <c r="U63" s="21">
        <f t="shared" si="25"/>
        <v>63948345.642354764</v>
      </c>
      <c r="V63" s="21">
        <f t="shared" si="25"/>
        <v>64587829.098778307</v>
      </c>
      <c r="W63" s="21">
        <f t="shared" si="25"/>
        <v>65233707.389766097</v>
      </c>
      <c r="X63" s="21">
        <f t="shared" si="25"/>
        <v>65886044.463663757</v>
      </c>
      <c r="Y63" s="21">
        <f t="shared" si="25"/>
        <v>66544904.908300392</v>
      </c>
      <c r="Z63" s="21">
        <f t="shared" si="25"/>
        <v>67210353.957383394</v>
      </c>
      <c r="AA63" s="21">
        <f t="shared" si="25"/>
        <v>67882457.496957228</v>
      </c>
      <c r="AB63" s="21">
        <f t="shared" si="25"/>
        <v>68561282.071926817</v>
      </c>
      <c r="AC63" s="21">
        <f t="shared" si="25"/>
        <v>69246894.892646074</v>
      </c>
      <c r="AD63" s="21">
        <f t="shared" si="25"/>
        <v>69939363.841572538</v>
      </c>
      <c r="AE63" s="21">
        <f t="shared" ref="AE63:AI63" si="26">+AE64+AE65</f>
        <v>70638783.642491043</v>
      </c>
      <c r="AF63" s="21">
        <f t="shared" si="26"/>
        <v>71345197.903043747</v>
      </c>
      <c r="AG63" s="21">
        <f t="shared" si="26"/>
        <v>72058676.570443258</v>
      </c>
      <c r="AH63" s="21">
        <f t="shared" si="26"/>
        <v>72779290.291400462</v>
      </c>
      <c r="AI63" s="21">
        <f t="shared" si="26"/>
        <v>73507110.41911976</v>
      </c>
    </row>
    <row r="64" spans="3:35">
      <c r="C64" s="24" t="s">
        <v>16</v>
      </c>
      <c r="E64" s="23">
        <f>+E42*E53+E44*E54</f>
        <v>36750000.000000007</v>
      </c>
      <c r="F64" s="23">
        <f t="shared" ref="F64:AD64" si="27">+F42*F53+F44*F54</f>
        <v>37875502.038527124</v>
      </c>
      <c r="G64" s="23">
        <f t="shared" si="27"/>
        <v>38996977.074190922</v>
      </c>
      <c r="H64" s="23">
        <f t="shared" si="27"/>
        <v>40112022.050100014</v>
      </c>
      <c r="I64" s="23">
        <f t="shared" si="27"/>
        <v>41218179.920036905</v>
      </c>
      <c r="J64" s="23">
        <f t="shared" si="27"/>
        <v>42312947.98431731</v>
      </c>
      <c r="K64" s="23">
        <f t="shared" si="27"/>
        <v>43436793.439130075</v>
      </c>
      <c r="L64" s="23">
        <f t="shared" si="27"/>
        <v>44590488.58928366</v>
      </c>
      <c r="M64" s="23">
        <f t="shared" si="27"/>
        <v>45774826.252249621</v>
      </c>
      <c r="N64" s="23">
        <f t="shared" si="27"/>
        <v>46391159.538326278</v>
      </c>
      <c r="O64" s="23">
        <f t="shared" si="27"/>
        <v>46855071.133709542</v>
      </c>
      <c r="P64" s="23">
        <f t="shared" si="27"/>
        <v>47323621.845046639</v>
      </c>
      <c r="Q64" s="23">
        <f t="shared" si="27"/>
        <v>47796858.063497111</v>
      </c>
      <c r="R64" s="23">
        <f t="shared" si="27"/>
        <v>48274826.644132078</v>
      </c>
      <c r="S64" s="23">
        <f t="shared" si="27"/>
        <v>48757574.910573408</v>
      </c>
      <c r="T64" s="23">
        <f t="shared" si="27"/>
        <v>49245150.659679137</v>
      </c>
      <c r="U64" s="23">
        <f t="shared" si="27"/>
        <v>49737602.166275933</v>
      </c>
      <c r="V64" s="23">
        <f t="shared" si="27"/>
        <v>50234978.18793869</v>
      </c>
      <c r="W64" s="23">
        <f t="shared" si="27"/>
        <v>50737327.969818078</v>
      </c>
      <c r="X64" s="23">
        <f t="shared" si="27"/>
        <v>51244701.249516256</v>
      </c>
      <c r="Y64" s="23">
        <f t="shared" si="27"/>
        <v>51757148.262011424</v>
      </c>
      <c r="Z64" s="23">
        <f t="shared" si="27"/>
        <v>52274719.744631536</v>
      </c>
      <c r="AA64" s="23">
        <f t="shared" si="27"/>
        <v>52797466.942077853</v>
      </c>
      <c r="AB64" s="23">
        <f t="shared" si="27"/>
        <v>53325441.611498639</v>
      </c>
      <c r="AC64" s="23">
        <f t="shared" si="27"/>
        <v>53858696.027613625</v>
      </c>
      <c r="AD64" s="23">
        <f t="shared" si="27"/>
        <v>54397282.987889759</v>
      </c>
      <c r="AE64" s="23">
        <f t="shared" ref="AE64:AI64" si="28">+AE42*AE53+AE44*AE54</f>
        <v>54941281.980271429</v>
      </c>
      <c r="AF64" s="23">
        <f t="shared" si="28"/>
        <v>55490721.22420194</v>
      </c>
      <c r="AG64" s="23">
        <f t="shared" si="28"/>
        <v>56045655.124813028</v>
      </c>
      <c r="AH64" s="23">
        <f t="shared" si="28"/>
        <v>56606138.631313927</v>
      </c>
      <c r="AI64" s="23">
        <f t="shared" si="28"/>
        <v>57172227.242432363</v>
      </c>
    </row>
    <row r="65" spans="3:35">
      <c r="C65" s="24" t="s">
        <v>119</v>
      </c>
      <c r="E65" s="23">
        <f>+E47*E52</f>
        <v>10500000.000000002</v>
      </c>
      <c r="F65" s="23">
        <f t="shared" ref="F65:AD65" si="29">+F47*F52</f>
        <v>10821572.011007749</v>
      </c>
      <c r="G65" s="23">
        <f t="shared" si="29"/>
        <v>11141993.449768836</v>
      </c>
      <c r="H65" s="23">
        <f t="shared" si="29"/>
        <v>11460577.728600005</v>
      </c>
      <c r="I65" s="23">
        <f t="shared" si="29"/>
        <v>11776622.834296258</v>
      </c>
      <c r="J65" s="23">
        <f t="shared" si="29"/>
        <v>12089413.709804945</v>
      </c>
      <c r="K65" s="23">
        <f t="shared" si="29"/>
        <v>12410512.411180023</v>
      </c>
      <c r="L65" s="23">
        <f t="shared" si="29"/>
        <v>12740139.596938187</v>
      </c>
      <c r="M65" s="23">
        <f t="shared" si="29"/>
        <v>13078521.786357036</v>
      </c>
      <c r="N65" s="23">
        <f t="shared" si="29"/>
        <v>13254617.010950366</v>
      </c>
      <c r="O65" s="23">
        <f t="shared" si="29"/>
        <v>13387163.181059869</v>
      </c>
      <c r="P65" s="23">
        <f t="shared" si="29"/>
        <v>13521034.812870469</v>
      </c>
      <c r="Q65" s="23">
        <f t="shared" si="29"/>
        <v>13656245.160999171</v>
      </c>
      <c r="R65" s="23">
        <f t="shared" si="29"/>
        <v>13792807.612609165</v>
      </c>
      <c r="S65" s="23">
        <f t="shared" si="29"/>
        <v>13930735.688735256</v>
      </c>
      <c r="T65" s="23">
        <f t="shared" si="29"/>
        <v>14070043.045622608</v>
      </c>
      <c r="U65" s="23">
        <f t="shared" si="29"/>
        <v>14210743.476078833</v>
      </c>
      <c r="V65" s="23">
        <f t="shared" si="29"/>
        <v>14352850.910839621</v>
      </c>
      <c r="W65" s="23">
        <f t="shared" si="29"/>
        <v>14496379.419948017</v>
      </c>
      <c r="X65" s="23">
        <f t="shared" si="29"/>
        <v>14641343.214147497</v>
      </c>
      <c r="Y65" s="23">
        <f t="shared" si="29"/>
        <v>14787756.64628897</v>
      </c>
      <c r="Z65" s="23">
        <f t="shared" si="29"/>
        <v>14935634.212751862</v>
      </c>
      <c r="AA65" s="23">
        <f t="shared" si="29"/>
        <v>15084990.55487938</v>
      </c>
      <c r="AB65" s="23">
        <f t="shared" si="29"/>
        <v>15235840.460428173</v>
      </c>
      <c r="AC65" s="23">
        <f t="shared" si="29"/>
        <v>15388198.865032455</v>
      </c>
      <c r="AD65" s="23">
        <f t="shared" si="29"/>
        <v>15542080.853682781</v>
      </c>
      <c r="AE65" s="23">
        <f t="shared" ref="AE65:AI65" si="30">+AE47*AE52</f>
        <v>15697501.662219608</v>
      </c>
      <c r="AF65" s="23">
        <f t="shared" si="30"/>
        <v>15854476.678841805</v>
      </c>
      <c r="AG65" s="23">
        <f t="shared" si="30"/>
        <v>16013021.445630224</v>
      </c>
      <c r="AH65" s="23">
        <f t="shared" si="30"/>
        <v>16173151.660086527</v>
      </c>
      <c r="AI65" s="23">
        <f t="shared" si="30"/>
        <v>16334883.176687391</v>
      </c>
    </row>
    <row r="67" spans="3:35">
      <c r="C67" s="76" t="s">
        <v>359</v>
      </c>
      <c r="D67" s="1"/>
    </row>
    <row r="69" spans="3:35">
      <c r="D69" s="18"/>
      <c r="E69" s="6">
        <v>0</v>
      </c>
      <c r="F69" s="6">
        <v>1</v>
      </c>
      <c r="G69" s="6">
        <v>2</v>
      </c>
      <c r="H69" s="6">
        <v>3</v>
      </c>
      <c r="I69" s="6">
        <v>4</v>
      </c>
      <c r="J69" s="6">
        <v>5</v>
      </c>
      <c r="K69" s="6">
        <v>6</v>
      </c>
      <c r="L69" s="6">
        <v>7</v>
      </c>
      <c r="M69" s="6">
        <v>8</v>
      </c>
      <c r="N69" s="6">
        <v>9</v>
      </c>
      <c r="O69" s="6">
        <v>10</v>
      </c>
      <c r="P69" s="6">
        <v>11</v>
      </c>
      <c r="Q69" s="6">
        <v>12</v>
      </c>
      <c r="R69" s="6">
        <v>13</v>
      </c>
      <c r="S69" s="6">
        <v>14</v>
      </c>
      <c r="T69" s="6">
        <v>15</v>
      </c>
      <c r="U69" s="6">
        <v>16</v>
      </c>
      <c r="V69" s="6">
        <v>17</v>
      </c>
      <c r="W69" s="6">
        <v>18</v>
      </c>
      <c r="X69" s="6">
        <v>19</v>
      </c>
      <c r="Y69" s="6">
        <v>20</v>
      </c>
      <c r="Z69" s="6">
        <v>21</v>
      </c>
      <c r="AA69" s="6">
        <v>22</v>
      </c>
      <c r="AB69" s="6">
        <v>23</v>
      </c>
      <c r="AC69" s="6">
        <v>24</v>
      </c>
      <c r="AD69" s="6">
        <v>25</v>
      </c>
      <c r="AE69" s="6">
        <v>26</v>
      </c>
      <c r="AF69" s="6">
        <v>27</v>
      </c>
      <c r="AG69" s="6">
        <v>28</v>
      </c>
      <c r="AH69" s="6">
        <v>29</v>
      </c>
      <c r="AI69" s="6">
        <v>30</v>
      </c>
    </row>
    <row r="70" spans="3:35">
      <c r="C70" s="20" t="s">
        <v>131</v>
      </c>
      <c r="E70" s="21">
        <f t="shared" ref="E70:AD70" si="31">+E71+E72</f>
        <v>47250000.000000007</v>
      </c>
      <c r="F70" s="21">
        <f t="shared" si="31"/>
        <v>48697074.049534872</v>
      </c>
      <c r="G70" s="21">
        <f t="shared" si="31"/>
        <v>51707338.256213993</v>
      </c>
      <c r="H70" s="21">
        <f t="shared" si="31"/>
        <v>53856811.057261005</v>
      </c>
      <c r="I70" s="21">
        <f t="shared" si="31"/>
        <v>55985684.142931893</v>
      </c>
      <c r="J70" s="21">
        <f t="shared" si="31"/>
        <v>58084520.491498843</v>
      </c>
      <c r="K70" s="21">
        <f t="shared" si="31"/>
        <v>60203294.554080233</v>
      </c>
      <c r="L70" s="21">
        <f t="shared" si="31"/>
        <v>62338467.739776701</v>
      </c>
      <c r="M70" s="21">
        <f t="shared" si="31"/>
        <v>64423466.848287433</v>
      </c>
      <c r="N70" s="21">
        <f t="shared" si="31"/>
        <v>66448090.660989955</v>
      </c>
      <c r="O70" s="21">
        <f t="shared" si="31"/>
        <v>68402141.976864696</v>
      </c>
      <c r="P70" s="21">
        <f t="shared" si="31"/>
        <v>70344475.30438289</v>
      </c>
      <c r="Q70" s="21">
        <f t="shared" si="31"/>
        <v>72199893.526147306</v>
      </c>
      <c r="R70" s="21">
        <f t="shared" si="31"/>
        <v>74104021.698779672</v>
      </c>
      <c r="S70" s="21">
        <f t="shared" si="31"/>
        <v>75983418.412053242</v>
      </c>
      <c r="T70" s="21">
        <f t="shared" si="31"/>
        <v>77833629.391437933</v>
      </c>
      <c r="U70" s="21">
        <f t="shared" si="31"/>
        <v>79650171.415914148</v>
      </c>
      <c r="V70" s="21">
        <f t="shared" si="31"/>
        <v>81508853.982374787</v>
      </c>
      <c r="W70" s="21">
        <f t="shared" si="31"/>
        <v>83410647.756378964</v>
      </c>
      <c r="X70" s="21">
        <f t="shared" si="31"/>
        <v>85356545.573122472</v>
      </c>
      <c r="Y70" s="21">
        <f t="shared" si="31"/>
        <v>87347562.938602716</v>
      </c>
      <c r="Z70" s="21">
        <f t="shared" si="31"/>
        <v>89384738.541969359</v>
      </c>
      <c r="AA70" s="21">
        <f t="shared" si="31"/>
        <v>91469134.779306471</v>
      </c>
      <c r="AB70" s="21">
        <f t="shared" si="31"/>
        <v>93601838.28909725</v>
      </c>
      <c r="AC70" s="21">
        <f t="shared" si="31"/>
        <v>95783960.499627069</v>
      </c>
      <c r="AD70" s="21">
        <f t="shared" si="31"/>
        <v>98016638.188587308</v>
      </c>
      <c r="AE70" s="21">
        <f t="shared" ref="AE70:AI70" si="32">+AE71+AE72</f>
        <v>100301034.05514711</v>
      </c>
      <c r="AF70" s="21">
        <f t="shared" si="32"/>
        <v>102638337.30476625</v>
      </c>
      <c r="AG70" s="21">
        <f t="shared" si="32"/>
        <v>105029764.24702808</v>
      </c>
      <c r="AH70" s="21">
        <f t="shared" si="32"/>
        <v>107476558.90677781</v>
      </c>
      <c r="AI70" s="21">
        <f t="shared" si="32"/>
        <v>109979993.64885703</v>
      </c>
    </row>
    <row r="71" spans="3:35">
      <c r="C71" s="24" t="s">
        <v>16</v>
      </c>
      <c r="E71" s="23">
        <f>+E43*E56+E45*E57</f>
        <v>36750000.000000007</v>
      </c>
      <c r="F71" s="23">
        <f t="shared" ref="F71:AD71" si="33">+F43*F56+F45*F57</f>
        <v>37875502.038527124</v>
      </c>
      <c r="G71" s="23">
        <f t="shared" si="33"/>
        <v>40196973.186705604</v>
      </c>
      <c r="H71" s="23">
        <f t="shared" si="33"/>
        <v>41847218.433957897</v>
      </c>
      <c r="I71" s="23">
        <f t="shared" si="33"/>
        <v>43479735.056507669</v>
      </c>
      <c r="J71" s="23">
        <f t="shared" si="33"/>
        <v>45087212.665469013</v>
      </c>
      <c r="K71" s="23">
        <f t="shared" si="33"/>
        <v>46708449.784469977</v>
      </c>
      <c r="L71" s="23">
        <f t="shared" si="33"/>
        <v>48340670.105603069</v>
      </c>
      <c r="M71" s="23">
        <f t="shared" si="33"/>
        <v>49932246.847509183</v>
      </c>
      <c r="N71" s="23">
        <f t="shared" si="33"/>
        <v>51475327.419585846</v>
      </c>
      <c r="O71" s="23">
        <f t="shared" si="33"/>
        <v>52962078.794696361</v>
      </c>
      <c r="P71" s="23">
        <f t="shared" si="33"/>
        <v>54438122.214113072</v>
      </c>
      <c r="Q71" s="23">
        <f t="shared" si="33"/>
        <v>55845299.405793697</v>
      </c>
      <c r="R71" s="23">
        <f t="shared" si="33"/>
        <v>57288555.11611449</v>
      </c>
      <c r="S71" s="23">
        <f t="shared" si="33"/>
        <v>58711075.602337047</v>
      </c>
      <c r="T71" s="23">
        <f t="shared" si="33"/>
        <v>60109442.093819566</v>
      </c>
      <c r="U71" s="23">
        <f t="shared" si="33"/>
        <v>61480220.807760686</v>
      </c>
      <c r="V71" s="23">
        <f t="shared" si="33"/>
        <v>62881929.116426252</v>
      </c>
      <c r="W71" s="23">
        <f t="shared" si="33"/>
        <v>64315255.73005183</v>
      </c>
      <c r="X71" s="23">
        <f t="shared" si="33"/>
        <v>65780904.437333219</v>
      </c>
      <c r="Y71" s="23">
        <f t="shared" si="33"/>
        <v>67279594.428248361</v>
      </c>
      <c r="Z71" s="23">
        <f t="shared" si="33"/>
        <v>68812060.623579592</v>
      </c>
      <c r="AA71" s="23">
        <f t="shared" si="33"/>
        <v>70379054.011269212</v>
      </c>
      <c r="AB71" s="23">
        <f t="shared" si="33"/>
        <v>71981341.989743859</v>
      </c>
      <c r="AC71" s="23">
        <f t="shared" si="33"/>
        <v>73619708.718344927</v>
      </c>
      <c r="AD71" s="23">
        <f t="shared" si="33"/>
        <v>75294955.475005925</v>
      </c>
      <c r="AE71" s="23">
        <f t="shared" ref="AE71:AI71" si="34">+AE43*AE56+AE45*AE57</f>
        <v>77007901.021319166</v>
      </c>
      <c r="AF71" s="23">
        <f t="shared" si="34"/>
        <v>78759381.975137532</v>
      </c>
      <c r="AG71" s="23">
        <f t="shared" si="34"/>
        <v>80550253.190859199</v>
      </c>
      <c r="AH71" s="23">
        <f t="shared" si="34"/>
        <v>82381388.147546276</v>
      </c>
      <c r="AI71" s="23">
        <f t="shared" si="34"/>
        <v>84253679.345030829</v>
      </c>
    </row>
    <row r="72" spans="3:35">
      <c r="C72" s="24" t="s">
        <v>119</v>
      </c>
      <c r="E72" s="23">
        <f>+E48*E55</f>
        <v>10500000.000000002</v>
      </c>
      <c r="F72" s="23">
        <f t="shared" ref="F72:AD72" si="35">+F48*F55</f>
        <v>10821572.011007749</v>
      </c>
      <c r="G72" s="23">
        <f t="shared" si="35"/>
        <v>11510365.069508392</v>
      </c>
      <c r="H72" s="23">
        <f t="shared" si="35"/>
        <v>12009592.623303108</v>
      </c>
      <c r="I72" s="23">
        <f t="shared" si="35"/>
        <v>12505949.086424224</v>
      </c>
      <c r="J72" s="23">
        <f t="shared" si="35"/>
        <v>12997307.826029833</v>
      </c>
      <c r="K72" s="23">
        <f t="shared" si="35"/>
        <v>13494844.769610256</v>
      </c>
      <c r="L72" s="23">
        <f t="shared" si="35"/>
        <v>13997797.63417363</v>
      </c>
      <c r="M72" s="23">
        <f t="shared" si="35"/>
        <v>14491220.00077825</v>
      </c>
      <c r="N72" s="23">
        <f t="shared" si="35"/>
        <v>14972763.241404109</v>
      </c>
      <c r="O72" s="23">
        <f t="shared" si="35"/>
        <v>15440063.182168329</v>
      </c>
      <c r="P72" s="23">
        <f t="shared" si="35"/>
        <v>15906353.090269813</v>
      </c>
      <c r="Q72" s="23">
        <f t="shared" si="35"/>
        <v>16354594.120353617</v>
      </c>
      <c r="R72" s="23">
        <f t="shared" si="35"/>
        <v>16815466.582665183</v>
      </c>
      <c r="S72" s="23">
        <f t="shared" si="35"/>
        <v>17272342.809716195</v>
      </c>
      <c r="T72" s="23">
        <f t="shared" si="35"/>
        <v>17724187.297618371</v>
      </c>
      <c r="U72" s="23">
        <f t="shared" si="35"/>
        <v>18169950.60815347</v>
      </c>
      <c r="V72" s="23">
        <f t="shared" si="35"/>
        <v>18626924.865948528</v>
      </c>
      <c r="W72" s="23">
        <f t="shared" si="35"/>
        <v>19095392.026327129</v>
      </c>
      <c r="X72" s="23">
        <f t="shared" si="35"/>
        <v>19575641.135789253</v>
      </c>
      <c r="Y72" s="23">
        <f t="shared" si="35"/>
        <v>20067968.510354351</v>
      </c>
      <c r="Z72" s="23">
        <f t="shared" si="35"/>
        <v>20572677.918389764</v>
      </c>
      <c r="AA72" s="23">
        <f t="shared" si="35"/>
        <v>21090080.768037263</v>
      </c>
      <c r="AB72" s="23">
        <f t="shared" si="35"/>
        <v>21620496.299353398</v>
      </c>
      <c r="AC72" s="23">
        <f t="shared" si="35"/>
        <v>22164251.781282138</v>
      </c>
      <c r="AD72" s="23">
        <f t="shared" si="35"/>
        <v>22721682.713581383</v>
      </c>
      <c r="AE72" s="23">
        <f t="shared" ref="AE72:AI72" si="36">+AE48*AE55</f>
        <v>23293133.033827953</v>
      </c>
      <c r="AF72" s="23">
        <f t="shared" si="36"/>
        <v>23878955.329628725</v>
      </c>
      <c r="AG72" s="23">
        <f t="shared" si="36"/>
        <v>24479511.056168888</v>
      </c>
      <c r="AH72" s="23">
        <f t="shared" si="36"/>
        <v>25095170.759231534</v>
      </c>
      <c r="AI72" s="23">
        <f t="shared" si="36"/>
        <v>25726314.303826205</v>
      </c>
    </row>
    <row r="74" spans="3:35">
      <c r="C74" s="76" t="s">
        <v>360</v>
      </c>
      <c r="D74" s="1"/>
    </row>
    <row r="76" spans="3:35">
      <c r="D76" s="18"/>
      <c r="E76" s="6">
        <v>0</v>
      </c>
      <c r="F76" s="6">
        <v>1</v>
      </c>
      <c r="G76" s="6">
        <v>2</v>
      </c>
      <c r="H76" s="6">
        <v>3</v>
      </c>
      <c r="I76" s="6">
        <v>4</v>
      </c>
      <c r="J76" s="6">
        <v>5</v>
      </c>
      <c r="K76" s="6">
        <v>6</v>
      </c>
      <c r="L76" s="6">
        <v>7</v>
      </c>
      <c r="M76" s="6">
        <v>8</v>
      </c>
      <c r="N76" s="6">
        <v>9</v>
      </c>
      <c r="O76" s="6">
        <v>10</v>
      </c>
      <c r="P76" s="6">
        <v>11</v>
      </c>
      <c r="Q76" s="6">
        <v>12</v>
      </c>
      <c r="R76" s="6">
        <v>13</v>
      </c>
      <c r="S76" s="6">
        <v>14</v>
      </c>
      <c r="T76" s="6">
        <v>15</v>
      </c>
      <c r="U76" s="6">
        <v>16</v>
      </c>
      <c r="V76" s="6">
        <v>17</v>
      </c>
      <c r="W76" s="6">
        <v>18</v>
      </c>
      <c r="X76" s="6">
        <v>19</v>
      </c>
      <c r="Y76" s="6">
        <v>20</v>
      </c>
      <c r="Z76" s="6">
        <v>21</v>
      </c>
      <c r="AA76" s="6">
        <v>22</v>
      </c>
      <c r="AB76" s="6">
        <v>23</v>
      </c>
      <c r="AC76" s="6">
        <v>24</v>
      </c>
      <c r="AD76" s="6">
        <v>25</v>
      </c>
      <c r="AE76" s="6">
        <v>26</v>
      </c>
      <c r="AF76" s="6">
        <v>27</v>
      </c>
      <c r="AG76" s="6">
        <v>28</v>
      </c>
      <c r="AH76" s="6">
        <v>29</v>
      </c>
      <c r="AI76" s="6">
        <v>30</v>
      </c>
    </row>
    <row r="77" spans="3:35">
      <c r="C77" s="20" t="s">
        <v>131</v>
      </c>
      <c r="E77" s="105">
        <f t="shared" ref="E77:AI77" si="37">+E70-E63</f>
        <v>0</v>
      </c>
      <c r="F77" s="105">
        <f t="shared" si="37"/>
        <v>0</v>
      </c>
      <c r="G77" s="105">
        <f t="shared" si="37"/>
        <v>1568367.7322542369</v>
      </c>
      <c r="H77" s="105">
        <f t="shared" si="37"/>
        <v>2284211.2785609886</v>
      </c>
      <c r="I77" s="105">
        <f t="shared" si="37"/>
        <v>2990881.3885987327</v>
      </c>
      <c r="J77" s="105">
        <f t="shared" si="37"/>
        <v>3682158.797376588</v>
      </c>
      <c r="K77" s="105">
        <f t="shared" si="37"/>
        <v>4355988.7037701309</v>
      </c>
      <c r="L77" s="105">
        <f t="shared" si="37"/>
        <v>5007839.5535548553</v>
      </c>
      <c r="M77" s="105">
        <f t="shared" si="37"/>
        <v>5570118.8096807748</v>
      </c>
      <c r="N77" s="105">
        <f t="shared" si="37"/>
        <v>6802314.1117133126</v>
      </c>
      <c r="O77" s="105">
        <f t="shared" si="37"/>
        <v>8159907.662095286</v>
      </c>
      <c r="P77" s="105">
        <f t="shared" si="37"/>
        <v>9499818.6464657784</v>
      </c>
      <c r="Q77" s="105">
        <f t="shared" si="37"/>
        <v>10746790.301651023</v>
      </c>
      <c r="R77" s="105">
        <f t="shared" si="37"/>
        <v>12036387.442038432</v>
      </c>
      <c r="S77" s="105">
        <f t="shared" si="37"/>
        <v>13295107.81274458</v>
      </c>
      <c r="T77" s="105">
        <f t="shared" si="37"/>
        <v>14518435.686136186</v>
      </c>
      <c r="U77" s="105">
        <f t="shared" si="37"/>
        <v>15701825.773559384</v>
      </c>
      <c r="V77" s="105">
        <f t="shared" si="37"/>
        <v>16921024.88359648</v>
      </c>
      <c r="W77" s="105">
        <f t="shared" si="37"/>
        <v>18176940.366612867</v>
      </c>
      <c r="X77" s="105">
        <f t="shared" si="37"/>
        <v>19470501.109458715</v>
      </c>
      <c r="Y77" s="105">
        <f t="shared" si="37"/>
        <v>20802658.030302323</v>
      </c>
      <c r="Z77" s="105">
        <f t="shared" si="37"/>
        <v>22174384.584585965</v>
      </c>
      <c r="AA77" s="105">
        <f t="shared" si="37"/>
        <v>23586677.282349244</v>
      </c>
      <c r="AB77" s="105">
        <f t="shared" si="37"/>
        <v>25040556.217170432</v>
      </c>
      <c r="AC77" s="105">
        <f t="shared" si="37"/>
        <v>26537065.606980994</v>
      </c>
      <c r="AD77" s="105">
        <f t="shared" si="37"/>
        <v>28077274.34701477</v>
      </c>
      <c r="AE77" s="105">
        <f t="shared" si="37"/>
        <v>29662250.412656069</v>
      </c>
      <c r="AF77" s="105">
        <f t="shared" si="37"/>
        <v>31293139.401722506</v>
      </c>
      <c r="AG77" s="105">
        <f t="shared" si="37"/>
        <v>32971087.676584825</v>
      </c>
      <c r="AH77" s="105">
        <f t="shared" si="37"/>
        <v>34697268.615377352</v>
      </c>
      <c r="AI77" s="105">
        <f t="shared" si="37"/>
        <v>36472883.229737267</v>
      </c>
    </row>
    <row r="78" spans="3:35">
      <c r="C78" s="24" t="s">
        <v>16</v>
      </c>
      <c r="E78" s="106">
        <f t="shared" ref="E78:AI78" si="38">+E71-E64</f>
        <v>0</v>
      </c>
      <c r="F78" s="106">
        <f t="shared" si="38"/>
        <v>0</v>
      </c>
      <c r="G78" s="106">
        <f t="shared" si="38"/>
        <v>1199996.1125146821</v>
      </c>
      <c r="H78" s="106">
        <f t="shared" si="38"/>
        <v>1735196.3838578835</v>
      </c>
      <c r="I78" s="106">
        <f t="shared" si="38"/>
        <v>2261555.1364707649</v>
      </c>
      <c r="J78" s="106">
        <f t="shared" si="38"/>
        <v>2774264.681151703</v>
      </c>
      <c r="K78" s="106">
        <f t="shared" si="38"/>
        <v>3271656.3453399017</v>
      </c>
      <c r="L78" s="106">
        <f t="shared" si="38"/>
        <v>3750181.516319409</v>
      </c>
      <c r="M78" s="106">
        <f t="shared" si="38"/>
        <v>4157420.5952595621</v>
      </c>
      <c r="N78" s="106">
        <f t="shared" si="38"/>
        <v>5084167.881259568</v>
      </c>
      <c r="O78" s="106">
        <f t="shared" si="38"/>
        <v>6107007.6609868184</v>
      </c>
      <c r="P78" s="106">
        <f t="shared" si="38"/>
        <v>7114500.3690664321</v>
      </c>
      <c r="Q78" s="106">
        <f t="shared" si="38"/>
        <v>8048441.3422965854</v>
      </c>
      <c r="R78" s="106">
        <f t="shared" si="38"/>
        <v>9013728.471982412</v>
      </c>
      <c r="S78" s="106">
        <f t="shared" si="38"/>
        <v>9953500.6917636395</v>
      </c>
      <c r="T78" s="106">
        <f t="shared" si="38"/>
        <v>10864291.434140429</v>
      </c>
      <c r="U78" s="106">
        <f t="shared" si="38"/>
        <v>11742618.641484752</v>
      </c>
      <c r="V78" s="106">
        <f t="shared" si="38"/>
        <v>12646950.928487562</v>
      </c>
      <c r="W78" s="106">
        <f t="shared" si="38"/>
        <v>13577927.760233752</v>
      </c>
      <c r="X78" s="106">
        <f t="shared" si="38"/>
        <v>14536203.187816963</v>
      </c>
      <c r="Y78" s="106">
        <f t="shared" si="38"/>
        <v>15522446.166236937</v>
      </c>
      <c r="Z78" s="106">
        <f t="shared" si="38"/>
        <v>16537340.878948055</v>
      </c>
      <c r="AA78" s="106">
        <f t="shared" si="38"/>
        <v>17581587.069191359</v>
      </c>
      <c r="AB78" s="106">
        <f t="shared" si="38"/>
        <v>18655900.37824522</v>
      </c>
      <c r="AC78" s="106">
        <f t="shared" si="38"/>
        <v>19761012.690731302</v>
      </c>
      <c r="AD78" s="106">
        <f t="shared" si="38"/>
        <v>20897672.487116165</v>
      </c>
      <c r="AE78" s="106">
        <f t="shared" si="38"/>
        <v>22066619.041047737</v>
      </c>
      <c r="AF78" s="106">
        <f t="shared" si="38"/>
        <v>23268660.750935592</v>
      </c>
      <c r="AG78" s="106">
        <f t="shared" si="38"/>
        <v>24504598.066046171</v>
      </c>
      <c r="AH78" s="106">
        <f t="shared" si="38"/>
        <v>25775249.516232349</v>
      </c>
      <c r="AI78" s="106">
        <f t="shared" si="38"/>
        <v>27081452.102598466</v>
      </c>
    </row>
    <row r="79" spans="3:35">
      <c r="C79" s="24" t="s">
        <v>119</v>
      </c>
      <c r="E79" s="106">
        <f t="shared" ref="E79:AI79" si="39">+E72-E65</f>
        <v>0</v>
      </c>
      <c r="F79" s="106">
        <f t="shared" si="39"/>
        <v>0</v>
      </c>
      <c r="G79" s="106">
        <f t="shared" si="39"/>
        <v>368371.61973955669</v>
      </c>
      <c r="H79" s="106">
        <f t="shared" si="39"/>
        <v>549014.89470310323</v>
      </c>
      <c r="I79" s="106">
        <f t="shared" si="39"/>
        <v>729326.25212796591</v>
      </c>
      <c r="J79" s="106">
        <f t="shared" si="39"/>
        <v>907894.11622488871</v>
      </c>
      <c r="K79" s="106">
        <f t="shared" si="39"/>
        <v>1084332.3584302329</v>
      </c>
      <c r="L79" s="106">
        <f t="shared" si="39"/>
        <v>1257658.0372354425</v>
      </c>
      <c r="M79" s="106">
        <f t="shared" si="39"/>
        <v>1412698.2144212145</v>
      </c>
      <c r="N79" s="106">
        <f t="shared" si="39"/>
        <v>1718146.2304537427</v>
      </c>
      <c r="O79" s="106">
        <f t="shared" si="39"/>
        <v>2052900.0011084601</v>
      </c>
      <c r="P79" s="106">
        <f t="shared" si="39"/>
        <v>2385318.2773993444</v>
      </c>
      <c r="Q79" s="106">
        <f t="shared" si="39"/>
        <v>2698348.9593544453</v>
      </c>
      <c r="R79" s="106">
        <f t="shared" si="39"/>
        <v>3022658.9700560179</v>
      </c>
      <c r="S79" s="106">
        <f t="shared" si="39"/>
        <v>3341607.1209809389</v>
      </c>
      <c r="T79" s="106">
        <f t="shared" si="39"/>
        <v>3654144.2519957628</v>
      </c>
      <c r="U79" s="106">
        <f t="shared" si="39"/>
        <v>3959207.1320746373</v>
      </c>
      <c r="V79" s="106">
        <f t="shared" si="39"/>
        <v>4274073.9551089071</v>
      </c>
      <c r="W79" s="106">
        <f t="shared" si="39"/>
        <v>4599012.6063791122</v>
      </c>
      <c r="X79" s="106">
        <f t="shared" si="39"/>
        <v>4934297.9216417558</v>
      </c>
      <c r="Y79" s="106">
        <f t="shared" si="39"/>
        <v>5280211.8640653808</v>
      </c>
      <c r="Z79" s="106">
        <f t="shared" si="39"/>
        <v>5637043.705637902</v>
      </c>
      <c r="AA79" s="106">
        <f t="shared" si="39"/>
        <v>6005090.2131578829</v>
      </c>
      <c r="AB79" s="106">
        <f t="shared" si="39"/>
        <v>6384655.8389252257</v>
      </c>
      <c r="AC79" s="106">
        <f t="shared" si="39"/>
        <v>6776052.9162496831</v>
      </c>
      <c r="AD79" s="106">
        <f t="shared" si="39"/>
        <v>7179601.8598986026</v>
      </c>
      <c r="AE79" s="106">
        <f t="shared" si="39"/>
        <v>7595631.3716083448</v>
      </c>
      <c r="AF79" s="106">
        <f t="shared" si="39"/>
        <v>8024478.6507869195</v>
      </c>
      <c r="AG79" s="106">
        <f t="shared" si="39"/>
        <v>8466489.6105386633</v>
      </c>
      <c r="AH79" s="106">
        <f t="shared" si="39"/>
        <v>8922019.0991450064</v>
      </c>
      <c r="AI79" s="106">
        <f t="shared" si="39"/>
        <v>9391431.127138814</v>
      </c>
    </row>
    <row r="83" spans="3:35" ht="15.75">
      <c r="C83" s="281" t="s">
        <v>313</v>
      </c>
    </row>
    <row r="85" spans="3:35">
      <c r="C85" s="76" t="s">
        <v>361</v>
      </c>
    </row>
    <row r="86" spans="3:35">
      <c r="C86" s="76"/>
    </row>
    <row r="87" spans="3:35">
      <c r="C87" s="28" t="s">
        <v>114</v>
      </c>
      <c r="D87" s="18"/>
      <c r="E87" s="6">
        <v>0</v>
      </c>
      <c r="F87" s="6">
        <v>1</v>
      </c>
      <c r="G87" s="6">
        <v>2</v>
      </c>
      <c r="H87" s="6">
        <v>3</v>
      </c>
      <c r="I87" s="6">
        <v>4</v>
      </c>
      <c r="J87" s="6">
        <v>5</v>
      </c>
      <c r="K87" s="6">
        <v>6</v>
      </c>
      <c r="L87" s="6">
        <v>7</v>
      </c>
      <c r="M87" s="6">
        <v>8</v>
      </c>
      <c r="N87" s="6">
        <v>9</v>
      </c>
      <c r="O87" s="6">
        <v>10</v>
      </c>
      <c r="P87" s="6">
        <v>11</v>
      </c>
      <c r="Q87" s="6">
        <v>12</v>
      </c>
      <c r="R87" s="6">
        <v>13</v>
      </c>
      <c r="S87" s="6">
        <v>14</v>
      </c>
      <c r="T87" s="6">
        <v>15</v>
      </c>
      <c r="U87" s="6">
        <v>16</v>
      </c>
      <c r="V87" s="6">
        <v>17</v>
      </c>
      <c r="W87" s="6">
        <v>18</v>
      </c>
      <c r="X87" s="6">
        <v>19</v>
      </c>
      <c r="Y87" s="6">
        <v>20</v>
      </c>
      <c r="Z87" s="6">
        <v>21</v>
      </c>
      <c r="AA87" s="6">
        <v>22</v>
      </c>
      <c r="AB87" s="6">
        <v>23</v>
      </c>
      <c r="AC87" s="6">
        <v>24</v>
      </c>
      <c r="AD87" s="6">
        <v>25</v>
      </c>
      <c r="AE87" s="6">
        <v>26</v>
      </c>
      <c r="AF87" s="6">
        <v>27</v>
      </c>
      <c r="AG87" s="6">
        <v>28</v>
      </c>
      <c r="AH87" s="6">
        <v>29</v>
      </c>
      <c r="AI87" s="6">
        <v>30</v>
      </c>
    </row>
    <row r="88" spans="3:35">
      <c r="C88" t="s">
        <v>15</v>
      </c>
    </row>
    <row r="89" spans="3:35">
      <c r="C89" s="84" t="s">
        <v>127</v>
      </c>
      <c r="D89" s="497">
        <f>+Inputs!D62</f>
        <v>90</v>
      </c>
      <c r="E89" s="80">
        <f>+D89</f>
        <v>90</v>
      </c>
      <c r="F89" s="80">
        <f t="shared" ref="F89:AI89" si="40">+E89*(1+F$33)</f>
        <v>91.26</v>
      </c>
      <c r="G89" s="80">
        <f t="shared" si="40"/>
        <v>92.446379999999991</v>
      </c>
      <c r="H89" s="80">
        <f t="shared" si="40"/>
        <v>93.555736559999986</v>
      </c>
      <c r="I89" s="80">
        <f t="shared" si="40"/>
        <v>94.584849662159982</v>
      </c>
      <c r="J89" s="80">
        <f t="shared" si="40"/>
        <v>95.53069815878159</v>
      </c>
      <c r="K89" s="80">
        <f t="shared" si="40"/>
        <v>96.4860051403694</v>
      </c>
      <c r="L89" s="80">
        <f t="shared" si="40"/>
        <v>97.45086519177309</v>
      </c>
      <c r="M89" s="80">
        <f t="shared" si="40"/>
        <v>98.425373843690821</v>
      </c>
      <c r="N89" s="80">
        <f t="shared" si="40"/>
        <v>99.409627582127726</v>
      </c>
      <c r="O89" s="80">
        <f t="shared" si="40"/>
        <v>100.403723857949</v>
      </c>
      <c r="P89" s="80">
        <f t="shared" si="40"/>
        <v>101.40776109652849</v>
      </c>
      <c r="Q89" s="80">
        <f t="shared" si="40"/>
        <v>102.42183870749378</v>
      </c>
      <c r="R89" s="80">
        <f t="shared" si="40"/>
        <v>103.44605709456872</v>
      </c>
      <c r="S89" s="80">
        <f t="shared" si="40"/>
        <v>104.4805176655144</v>
      </c>
      <c r="T89" s="80">
        <f t="shared" si="40"/>
        <v>105.52532284216954</v>
      </c>
      <c r="U89" s="80">
        <f t="shared" si="40"/>
        <v>106.58057607059123</v>
      </c>
      <c r="V89" s="80">
        <f t="shared" si="40"/>
        <v>107.64638183129715</v>
      </c>
      <c r="W89" s="80">
        <f t="shared" si="40"/>
        <v>108.72284564961012</v>
      </c>
      <c r="X89" s="80">
        <f t="shared" si="40"/>
        <v>109.81007410610623</v>
      </c>
      <c r="Y89" s="80">
        <f t="shared" si="40"/>
        <v>110.90817484716729</v>
      </c>
      <c r="Z89" s="80">
        <f t="shared" si="40"/>
        <v>112.01725659563897</v>
      </c>
      <c r="AA89" s="80">
        <f t="shared" si="40"/>
        <v>113.13742916159536</v>
      </c>
      <c r="AB89" s="80">
        <f t="shared" si="40"/>
        <v>114.26880345321132</v>
      </c>
      <c r="AC89" s="80">
        <f t="shared" si="40"/>
        <v>115.41149148774343</v>
      </c>
      <c r="AD89" s="80">
        <f t="shared" si="40"/>
        <v>116.56560640262087</v>
      </c>
      <c r="AE89" s="80">
        <f t="shared" si="40"/>
        <v>117.73126246664708</v>
      </c>
      <c r="AF89" s="80">
        <f t="shared" si="40"/>
        <v>118.90857509131355</v>
      </c>
      <c r="AG89" s="80">
        <f t="shared" si="40"/>
        <v>120.09766084222669</v>
      </c>
      <c r="AH89" s="80">
        <f t="shared" si="40"/>
        <v>121.29863745064895</v>
      </c>
      <c r="AI89" s="80">
        <f t="shared" si="40"/>
        <v>122.51162382515544</v>
      </c>
    </row>
    <row r="90" spans="3:35">
      <c r="C90" s="84" t="s">
        <v>128</v>
      </c>
      <c r="D90" s="497">
        <f>+Inputs!D63</f>
        <v>90</v>
      </c>
      <c r="E90" s="80">
        <f>+D90</f>
        <v>90</v>
      </c>
      <c r="F90" s="80">
        <f t="shared" ref="F90:AI90" si="41">+E90*(1+F$33)</f>
        <v>91.26</v>
      </c>
      <c r="G90" s="80">
        <f t="shared" si="41"/>
        <v>92.446379999999991</v>
      </c>
      <c r="H90" s="80">
        <f t="shared" si="41"/>
        <v>93.555736559999986</v>
      </c>
      <c r="I90" s="80">
        <f t="shared" si="41"/>
        <v>94.584849662159982</v>
      </c>
      <c r="J90" s="80">
        <f t="shared" si="41"/>
        <v>95.53069815878159</v>
      </c>
      <c r="K90" s="80">
        <f t="shared" si="41"/>
        <v>96.4860051403694</v>
      </c>
      <c r="L90" s="80">
        <f t="shared" si="41"/>
        <v>97.45086519177309</v>
      </c>
      <c r="M90" s="80">
        <f t="shared" si="41"/>
        <v>98.425373843690821</v>
      </c>
      <c r="N90" s="80">
        <f t="shared" si="41"/>
        <v>99.409627582127726</v>
      </c>
      <c r="O90" s="80">
        <f t="shared" si="41"/>
        <v>100.403723857949</v>
      </c>
      <c r="P90" s="80">
        <f t="shared" si="41"/>
        <v>101.40776109652849</v>
      </c>
      <c r="Q90" s="80">
        <f t="shared" si="41"/>
        <v>102.42183870749378</v>
      </c>
      <c r="R90" s="80">
        <f t="shared" si="41"/>
        <v>103.44605709456872</v>
      </c>
      <c r="S90" s="80">
        <f t="shared" si="41"/>
        <v>104.4805176655144</v>
      </c>
      <c r="T90" s="80">
        <f t="shared" si="41"/>
        <v>105.52532284216954</v>
      </c>
      <c r="U90" s="80">
        <f t="shared" si="41"/>
        <v>106.58057607059123</v>
      </c>
      <c r="V90" s="80">
        <f t="shared" si="41"/>
        <v>107.64638183129715</v>
      </c>
      <c r="W90" s="80">
        <f t="shared" si="41"/>
        <v>108.72284564961012</v>
      </c>
      <c r="X90" s="80">
        <f t="shared" si="41"/>
        <v>109.81007410610623</v>
      </c>
      <c r="Y90" s="80">
        <f t="shared" si="41"/>
        <v>110.90817484716729</v>
      </c>
      <c r="Z90" s="80">
        <f t="shared" si="41"/>
        <v>112.01725659563897</v>
      </c>
      <c r="AA90" s="80">
        <f t="shared" si="41"/>
        <v>113.13742916159536</v>
      </c>
      <c r="AB90" s="80">
        <f t="shared" si="41"/>
        <v>114.26880345321132</v>
      </c>
      <c r="AC90" s="80">
        <f t="shared" si="41"/>
        <v>115.41149148774343</v>
      </c>
      <c r="AD90" s="80">
        <f t="shared" si="41"/>
        <v>116.56560640262087</v>
      </c>
      <c r="AE90" s="80">
        <f t="shared" si="41"/>
        <v>117.73126246664708</v>
      </c>
      <c r="AF90" s="80">
        <f t="shared" si="41"/>
        <v>118.90857509131355</v>
      </c>
      <c r="AG90" s="80">
        <f t="shared" si="41"/>
        <v>120.09766084222669</v>
      </c>
      <c r="AH90" s="80">
        <f t="shared" si="41"/>
        <v>121.29863745064895</v>
      </c>
      <c r="AI90" s="80">
        <f t="shared" si="41"/>
        <v>122.51162382515544</v>
      </c>
    </row>
    <row r="91" spans="3:35">
      <c r="C91" s="84" t="s">
        <v>129</v>
      </c>
      <c r="D91" s="497">
        <f>+Inputs!D64</f>
        <v>50</v>
      </c>
      <c r="E91" s="80">
        <f t="shared" ref="E91:E92" si="42">+D91</f>
        <v>50</v>
      </c>
      <c r="F91" s="80">
        <f t="shared" ref="F91:AI91" si="43">+E91*(1+F$33)</f>
        <v>50.7</v>
      </c>
      <c r="G91" s="80">
        <f t="shared" si="43"/>
        <v>51.359099999999998</v>
      </c>
      <c r="H91" s="80">
        <f t="shared" si="43"/>
        <v>51.975409200000001</v>
      </c>
      <c r="I91" s="80">
        <f t="shared" si="43"/>
        <v>52.547138701199998</v>
      </c>
      <c r="J91" s="80">
        <f t="shared" si="43"/>
        <v>53.072610088211995</v>
      </c>
      <c r="K91" s="80">
        <f t="shared" si="43"/>
        <v>53.603336189094115</v>
      </c>
      <c r="L91" s="80">
        <f t="shared" si="43"/>
        <v>54.139369550985059</v>
      </c>
      <c r="M91" s="80">
        <f t="shared" si="43"/>
        <v>54.680763246494912</v>
      </c>
      <c r="N91" s="80">
        <f t="shared" si="43"/>
        <v>55.22757087895986</v>
      </c>
      <c r="O91" s="80">
        <f t="shared" si="43"/>
        <v>55.779846587749461</v>
      </c>
      <c r="P91" s="80">
        <f t="shared" si="43"/>
        <v>56.337645053626957</v>
      </c>
      <c r="Q91" s="80">
        <f t="shared" si="43"/>
        <v>56.901021504163225</v>
      </c>
      <c r="R91" s="80">
        <f t="shared" si="43"/>
        <v>57.470031719204854</v>
      </c>
      <c r="S91" s="80">
        <f t="shared" si="43"/>
        <v>58.044732036396901</v>
      </c>
      <c r="T91" s="80">
        <f t="shared" si="43"/>
        <v>58.625179356760874</v>
      </c>
      <c r="U91" s="80">
        <f t="shared" si="43"/>
        <v>59.211431150328487</v>
      </c>
      <c r="V91" s="80">
        <f t="shared" si="43"/>
        <v>59.803545461831774</v>
      </c>
      <c r="W91" s="80">
        <f t="shared" si="43"/>
        <v>60.401580916450094</v>
      </c>
      <c r="X91" s="80">
        <f t="shared" si="43"/>
        <v>61.005596725614595</v>
      </c>
      <c r="Y91" s="80">
        <f t="shared" si="43"/>
        <v>61.615652692870739</v>
      </c>
      <c r="Z91" s="80">
        <f t="shared" si="43"/>
        <v>62.231809219799445</v>
      </c>
      <c r="AA91" s="80">
        <f t="shared" si="43"/>
        <v>62.854127311997438</v>
      </c>
      <c r="AB91" s="80">
        <f t="shared" si="43"/>
        <v>63.482668585117416</v>
      </c>
      <c r="AC91" s="80">
        <f t="shared" si="43"/>
        <v>64.11749527096859</v>
      </c>
      <c r="AD91" s="80">
        <f t="shared" si="43"/>
        <v>64.75867022367828</v>
      </c>
      <c r="AE91" s="80">
        <f t="shared" si="43"/>
        <v>65.406256925915059</v>
      </c>
      <c r="AF91" s="80">
        <f t="shared" si="43"/>
        <v>66.060319495174213</v>
      </c>
      <c r="AG91" s="80">
        <f t="shared" si="43"/>
        <v>66.72092269012596</v>
      </c>
      <c r="AH91" s="80">
        <f t="shared" si="43"/>
        <v>67.388131917027223</v>
      </c>
      <c r="AI91" s="80">
        <f t="shared" si="43"/>
        <v>68.062013236197501</v>
      </c>
    </row>
    <row r="92" spans="3:35">
      <c r="C92" s="84" t="s">
        <v>130</v>
      </c>
      <c r="D92" s="497">
        <f>+Inputs!D65</f>
        <v>50</v>
      </c>
      <c r="E92" s="80">
        <f t="shared" si="42"/>
        <v>50</v>
      </c>
      <c r="F92" s="80">
        <f t="shared" ref="F92:AI92" si="44">+E92*(1+F$33)</f>
        <v>50.7</v>
      </c>
      <c r="G92" s="80">
        <f t="shared" si="44"/>
        <v>51.359099999999998</v>
      </c>
      <c r="H92" s="80">
        <f t="shared" si="44"/>
        <v>51.975409200000001</v>
      </c>
      <c r="I92" s="80">
        <f t="shared" si="44"/>
        <v>52.547138701199998</v>
      </c>
      <c r="J92" s="80">
        <f t="shared" si="44"/>
        <v>53.072610088211995</v>
      </c>
      <c r="K92" s="80">
        <f t="shared" si="44"/>
        <v>53.603336189094115</v>
      </c>
      <c r="L92" s="80">
        <f t="shared" si="44"/>
        <v>54.139369550985059</v>
      </c>
      <c r="M92" s="80">
        <f t="shared" si="44"/>
        <v>54.680763246494912</v>
      </c>
      <c r="N92" s="80">
        <f t="shared" si="44"/>
        <v>55.22757087895986</v>
      </c>
      <c r="O92" s="80">
        <f t="shared" si="44"/>
        <v>55.779846587749461</v>
      </c>
      <c r="P92" s="80">
        <f t="shared" si="44"/>
        <v>56.337645053626957</v>
      </c>
      <c r="Q92" s="80">
        <f t="shared" si="44"/>
        <v>56.901021504163225</v>
      </c>
      <c r="R92" s="80">
        <f t="shared" si="44"/>
        <v>57.470031719204854</v>
      </c>
      <c r="S92" s="80">
        <f t="shared" si="44"/>
        <v>58.044732036396901</v>
      </c>
      <c r="T92" s="80">
        <f t="shared" si="44"/>
        <v>58.625179356760874</v>
      </c>
      <c r="U92" s="80">
        <f t="shared" si="44"/>
        <v>59.211431150328487</v>
      </c>
      <c r="V92" s="80">
        <f t="shared" si="44"/>
        <v>59.803545461831774</v>
      </c>
      <c r="W92" s="80">
        <f t="shared" si="44"/>
        <v>60.401580916450094</v>
      </c>
      <c r="X92" s="80">
        <f t="shared" si="44"/>
        <v>61.005596725614595</v>
      </c>
      <c r="Y92" s="80">
        <f t="shared" si="44"/>
        <v>61.615652692870739</v>
      </c>
      <c r="Z92" s="80">
        <f t="shared" si="44"/>
        <v>62.231809219799445</v>
      </c>
      <c r="AA92" s="80">
        <f t="shared" si="44"/>
        <v>62.854127311997438</v>
      </c>
      <c r="AB92" s="80">
        <f t="shared" si="44"/>
        <v>63.482668585117416</v>
      </c>
      <c r="AC92" s="80">
        <f t="shared" si="44"/>
        <v>64.11749527096859</v>
      </c>
      <c r="AD92" s="80">
        <f t="shared" si="44"/>
        <v>64.75867022367828</v>
      </c>
      <c r="AE92" s="80">
        <f t="shared" si="44"/>
        <v>65.406256925915059</v>
      </c>
      <c r="AF92" s="80">
        <f t="shared" si="44"/>
        <v>66.060319495174213</v>
      </c>
      <c r="AG92" s="80">
        <f t="shared" si="44"/>
        <v>66.72092269012596</v>
      </c>
      <c r="AH92" s="80">
        <f t="shared" si="44"/>
        <v>67.388131917027223</v>
      </c>
      <c r="AI92" s="80">
        <f t="shared" si="44"/>
        <v>68.062013236197501</v>
      </c>
    </row>
    <row r="95" spans="3:35">
      <c r="C95" s="28" t="s">
        <v>108</v>
      </c>
      <c r="D95" s="81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</row>
    <row r="96" spans="3:35">
      <c r="C96" t="s">
        <v>122</v>
      </c>
      <c r="D96" s="79"/>
      <c r="E96" s="69">
        <f>+Demanda!E36</f>
        <v>1050000.0000000002</v>
      </c>
      <c r="F96" s="69">
        <f>+Demanda!F36</f>
        <v>1067216.1746555965</v>
      </c>
      <c r="G96" s="69">
        <f>+Demanda!G36</f>
        <v>1084714.6318538326</v>
      </c>
      <c r="H96" s="69">
        <f>+Demanda!H36</f>
        <v>1102500.0000000005</v>
      </c>
      <c r="I96" s="69">
        <f>+Demanda!I36</f>
        <v>1120576.9833883764</v>
      </c>
      <c r="J96" s="69">
        <f>+Demanda!J36</f>
        <v>1138950.3634465244</v>
      </c>
      <c r="K96" s="69">
        <f>+Demanda!K36</f>
        <v>1157625.0000000007</v>
      </c>
      <c r="L96" s="69">
        <f>+Demanda!L36</f>
        <v>1176605.8325577956</v>
      </c>
      <c r="M96" s="69">
        <f>+Demanda!M36</f>
        <v>1195897.8816188509</v>
      </c>
      <c r="N96" s="69">
        <f>+Demanda!N36</f>
        <v>1200000</v>
      </c>
      <c r="O96" s="69">
        <f>+Demanda!O36</f>
        <v>1200000</v>
      </c>
      <c r="P96" s="69">
        <f>+Demanda!P36</f>
        <v>1200000</v>
      </c>
      <c r="Q96" s="69">
        <f>+Demanda!Q36</f>
        <v>1200000</v>
      </c>
      <c r="R96" s="69">
        <f>+Demanda!R36</f>
        <v>1200000</v>
      </c>
      <c r="S96" s="69">
        <f>+Demanda!S36</f>
        <v>1200000</v>
      </c>
      <c r="T96" s="69">
        <f>+Demanda!T36</f>
        <v>1200000</v>
      </c>
      <c r="U96" s="69">
        <f>+Demanda!U36</f>
        <v>1200000</v>
      </c>
      <c r="V96" s="69">
        <f>+Demanda!V36</f>
        <v>1200000</v>
      </c>
      <c r="W96" s="69">
        <f>+Demanda!W36</f>
        <v>1200000</v>
      </c>
      <c r="X96" s="69">
        <f>+Demanda!X36</f>
        <v>1200000</v>
      </c>
      <c r="Y96" s="69">
        <f>+Demanda!Y36</f>
        <v>1200000</v>
      </c>
      <c r="Z96" s="69">
        <f>+Demanda!Z36</f>
        <v>1200000</v>
      </c>
      <c r="AA96" s="69">
        <f>+Demanda!AA36</f>
        <v>1200000</v>
      </c>
      <c r="AB96" s="69">
        <f>+Demanda!AB36</f>
        <v>1200000</v>
      </c>
      <c r="AC96" s="69">
        <f>+Demanda!AC36</f>
        <v>1200000</v>
      </c>
      <c r="AD96" s="69">
        <f>+Demanda!AD36</f>
        <v>1200000</v>
      </c>
      <c r="AE96" s="69">
        <f>+Demanda!AE36</f>
        <v>1200000</v>
      </c>
      <c r="AF96" s="69">
        <f>+Demanda!AF36</f>
        <v>1200000</v>
      </c>
      <c r="AG96" s="69">
        <f>+Demanda!AG36</f>
        <v>1200000</v>
      </c>
      <c r="AH96" s="69">
        <f>+Demanda!AH36</f>
        <v>1200000</v>
      </c>
      <c r="AI96" s="69">
        <f>+Demanda!AI36</f>
        <v>1200000</v>
      </c>
    </row>
    <row r="97" spans="3:35">
      <c r="C97" s="84" t="s">
        <v>123</v>
      </c>
      <c r="D97" s="79"/>
      <c r="E97" s="85">
        <f>+Demanda!E38</f>
        <v>1050000.0000000002</v>
      </c>
      <c r="F97" s="85">
        <f>+Demanda!F38</f>
        <v>1067216.1746555965</v>
      </c>
      <c r="G97" s="85">
        <f>+Demanda!G38</f>
        <v>1084714.6318538326</v>
      </c>
      <c r="H97" s="85">
        <f>+Demanda!H38</f>
        <v>1102500.0000000005</v>
      </c>
      <c r="I97" s="85">
        <f>+Demanda!I38</f>
        <v>1120576.9833883764</v>
      </c>
      <c r="J97" s="85">
        <f>+Demanda!J38</f>
        <v>1138950.3634465244</v>
      </c>
      <c r="K97" s="85">
        <f>+Demanda!K38</f>
        <v>1157625.0000000007</v>
      </c>
      <c r="L97" s="85">
        <f>+Demanda!L38</f>
        <v>1176605.8325577956</v>
      </c>
      <c r="M97" s="85">
        <f>+Demanda!M38</f>
        <v>1195897.8816188509</v>
      </c>
      <c r="N97" s="85">
        <f>+Demanda!N38</f>
        <v>1200000</v>
      </c>
      <c r="O97" s="85">
        <f>+Demanda!O38</f>
        <v>1200000</v>
      </c>
      <c r="P97" s="85">
        <f>+Demanda!P38</f>
        <v>1200000</v>
      </c>
      <c r="Q97" s="85">
        <f>+Demanda!Q38</f>
        <v>1200000</v>
      </c>
      <c r="R97" s="85">
        <f>+Demanda!R38</f>
        <v>1200000</v>
      </c>
      <c r="S97" s="85">
        <f>+Demanda!S38</f>
        <v>1200000</v>
      </c>
      <c r="T97" s="85">
        <f>+Demanda!T38</f>
        <v>1200000</v>
      </c>
      <c r="U97" s="85">
        <f>+Demanda!U38</f>
        <v>1200000</v>
      </c>
      <c r="V97" s="85">
        <f>+Demanda!V38</f>
        <v>1200000</v>
      </c>
      <c r="W97" s="85">
        <f>+Demanda!W38</f>
        <v>1200000</v>
      </c>
      <c r="X97" s="85">
        <f>+Demanda!X38</f>
        <v>1200000</v>
      </c>
      <c r="Y97" s="85">
        <f>+Demanda!Y38</f>
        <v>1200000</v>
      </c>
      <c r="Z97" s="85">
        <f>+Demanda!Z38</f>
        <v>1200000</v>
      </c>
      <c r="AA97" s="85">
        <f>+Demanda!AA38</f>
        <v>1200000</v>
      </c>
      <c r="AB97" s="85">
        <f>+Demanda!AB38</f>
        <v>1200000</v>
      </c>
      <c r="AC97" s="85">
        <f>+Demanda!AC38</f>
        <v>1200000</v>
      </c>
      <c r="AD97" s="85">
        <f>+Demanda!AD38</f>
        <v>1200000</v>
      </c>
      <c r="AE97" s="85">
        <f>+Demanda!AE38</f>
        <v>1200000</v>
      </c>
      <c r="AF97" s="85">
        <f>+Demanda!AF38</f>
        <v>1200000</v>
      </c>
      <c r="AG97" s="85">
        <f>+Demanda!AG38</f>
        <v>1200000</v>
      </c>
      <c r="AH97" s="85">
        <f>+Demanda!AH38</f>
        <v>1200000</v>
      </c>
      <c r="AI97" s="85">
        <f>+Demanda!AI38</f>
        <v>1200000</v>
      </c>
    </row>
    <row r="98" spans="3:35">
      <c r="C98" s="84" t="s">
        <v>124</v>
      </c>
      <c r="D98" s="79"/>
      <c r="E98" s="85">
        <f>+Demanda!E39</f>
        <v>0</v>
      </c>
      <c r="F98" s="85">
        <f>+Demanda!F39</f>
        <v>0</v>
      </c>
      <c r="G98" s="85">
        <f>+Demanda!G39</f>
        <v>0</v>
      </c>
      <c r="H98" s="85">
        <f>+Demanda!H39</f>
        <v>0</v>
      </c>
      <c r="I98" s="85">
        <f>+Demanda!I39</f>
        <v>0</v>
      </c>
      <c r="J98" s="85">
        <f>+Demanda!J39</f>
        <v>0</v>
      </c>
      <c r="K98" s="85">
        <f>+Demanda!K39</f>
        <v>0</v>
      </c>
      <c r="L98" s="85">
        <f>+Demanda!L39</f>
        <v>0</v>
      </c>
      <c r="M98" s="85">
        <f>+Demanda!M39</f>
        <v>0</v>
      </c>
      <c r="N98" s="85">
        <f>+Demanda!N39</f>
        <v>0</v>
      </c>
      <c r="O98" s="85">
        <f>+Demanda!O39</f>
        <v>0</v>
      </c>
      <c r="P98" s="85">
        <f>+Demanda!P39</f>
        <v>0</v>
      </c>
      <c r="Q98" s="85">
        <f>+Demanda!Q39</f>
        <v>0</v>
      </c>
      <c r="R98" s="85">
        <f>+Demanda!R39</f>
        <v>0</v>
      </c>
      <c r="S98" s="85">
        <f>+Demanda!S39</f>
        <v>0</v>
      </c>
      <c r="T98" s="85">
        <f>+Demanda!T39</f>
        <v>0</v>
      </c>
      <c r="U98" s="85">
        <f>+Demanda!U39</f>
        <v>0</v>
      </c>
      <c r="V98" s="85">
        <f>+Demanda!V39</f>
        <v>0</v>
      </c>
      <c r="W98" s="85">
        <f>+Demanda!W39</f>
        <v>0</v>
      </c>
      <c r="X98" s="85">
        <f>+Demanda!X39</f>
        <v>0</v>
      </c>
      <c r="Y98" s="85">
        <f>+Demanda!Y39</f>
        <v>0</v>
      </c>
      <c r="Z98" s="85">
        <f>+Demanda!Z39</f>
        <v>0</v>
      </c>
      <c r="AA98" s="85">
        <f>+Demanda!AA39</f>
        <v>0</v>
      </c>
      <c r="AB98" s="85">
        <f>+Demanda!AB39</f>
        <v>0</v>
      </c>
      <c r="AC98" s="85">
        <f>+Demanda!AC39</f>
        <v>0</v>
      </c>
      <c r="AD98" s="85">
        <f>+Demanda!AD39</f>
        <v>0</v>
      </c>
      <c r="AE98" s="85">
        <f>+Demanda!AE39</f>
        <v>1</v>
      </c>
      <c r="AF98" s="85">
        <f>+Demanda!AF39</f>
        <v>2</v>
      </c>
      <c r="AG98" s="85">
        <f>+Demanda!AG39</f>
        <v>3</v>
      </c>
      <c r="AH98" s="85">
        <f>+Demanda!AH39</f>
        <v>4</v>
      </c>
      <c r="AI98" s="85">
        <f>+Demanda!AI39</f>
        <v>5</v>
      </c>
    </row>
    <row r="99" spans="3:35">
      <c r="C99" t="s">
        <v>107</v>
      </c>
      <c r="D99" s="79"/>
      <c r="E99" s="69">
        <f>+Demanda!E48</f>
        <v>1050000.0000000002</v>
      </c>
      <c r="F99" s="69">
        <f>+Demanda!F48</f>
        <v>1067216.1746555965</v>
      </c>
      <c r="G99" s="69">
        <f>+Demanda!G48</f>
        <v>1120576.9833883764</v>
      </c>
      <c r="H99" s="69">
        <f>+Demanda!H48</f>
        <v>1155314.8698734159</v>
      </c>
      <c r="I99" s="69">
        <f>+Demanda!I48</f>
        <v>1189974.3159696185</v>
      </c>
      <c r="J99" s="69">
        <f>+Demanda!J48</f>
        <v>1224483.5711327374</v>
      </c>
      <c r="K99" s="69">
        <f>+Demanda!K48</f>
        <v>1258769.1111244541</v>
      </c>
      <c r="L99" s="69">
        <f>+Demanda!L48</f>
        <v>1292755.8771248143</v>
      </c>
      <c r="M99" s="69">
        <f>+Demanda!M48</f>
        <v>1325074.7740529345</v>
      </c>
      <c r="N99" s="69">
        <f>+Demanda!N48</f>
        <v>1355551.4938561518</v>
      </c>
      <c r="O99" s="69">
        <f>+Demanda!O48</f>
        <v>1384018.0752271309</v>
      </c>
      <c r="P99" s="69">
        <f>+Demanda!P48</f>
        <v>1411698.4367316735</v>
      </c>
      <c r="Q99" s="69">
        <f>+Demanda!Q48</f>
        <v>1437109.0085928438</v>
      </c>
      <c r="R99" s="69">
        <f>+Demanda!R48</f>
        <v>1462976.9707475151</v>
      </c>
      <c r="S99" s="69">
        <f>+Demanda!S48</f>
        <v>1487847.5792502228</v>
      </c>
      <c r="T99" s="69">
        <f>+Demanda!T48</f>
        <v>1511653.1405182264</v>
      </c>
      <c r="U99" s="69">
        <f>+Demanda!U48</f>
        <v>1534327.9376259996</v>
      </c>
      <c r="V99" s="69">
        <f>+Demanda!V48</f>
        <v>1557342.8566903893</v>
      </c>
      <c r="W99" s="69">
        <f>+Demanda!W48</f>
        <v>1580702.999540745</v>
      </c>
      <c r="X99" s="69">
        <f>+Demanda!X48</f>
        <v>1604413.544533856</v>
      </c>
      <c r="Y99" s="69">
        <f>+Demanda!Y48</f>
        <v>1628479.7477018638</v>
      </c>
      <c r="Z99" s="69">
        <f>+Demanda!Z48</f>
        <v>1652906.9439173916</v>
      </c>
      <c r="AA99" s="69">
        <f>+Demanda!AA48</f>
        <v>1677700.5480761523</v>
      </c>
      <c r="AB99" s="69">
        <f>+Demanda!AB48</f>
        <v>1702866.0562972946</v>
      </c>
      <c r="AC99" s="69">
        <f>+Demanda!AC48</f>
        <v>1728409.0471417538</v>
      </c>
      <c r="AD99" s="69">
        <f>+Demanda!AD48</f>
        <v>1754335.1828488801</v>
      </c>
      <c r="AE99" s="69">
        <f>+Demanda!AE48</f>
        <v>1780650.2105916131</v>
      </c>
      <c r="AF99" s="69">
        <f>+Demanda!AF48</f>
        <v>1807359.9637504872</v>
      </c>
      <c r="AG99" s="69">
        <f>+Demanda!AG48</f>
        <v>1834470.3632067444</v>
      </c>
      <c r="AH99" s="69">
        <f>+Demanda!AH48</f>
        <v>1861987.4186548453</v>
      </c>
      <c r="AI99" s="69">
        <f>+Demanda!AI48</f>
        <v>1889917.2299346679</v>
      </c>
    </row>
    <row r="100" spans="3:35">
      <c r="C100" s="84" t="s">
        <v>125</v>
      </c>
      <c r="E100" s="85">
        <f>+Demanda!E50</f>
        <v>1050000.0000000002</v>
      </c>
      <c r="F100" s="85">
        <f>+Demanda!F50</f>
        <v>1067216.1746555965</v>
      </c>
      <c r="G100" s="85">
        <f>+Demanda!G50</f>
        <v>1114780.8955432642</v>
      </c>
      <c r="H100" s="85">
        <f>+Demanda!H50</f>
        <v>1143363.3367367943</v>
      </c>
      <c r="I100" s="85">
        <f>+Demanda!I50</f>
        <v>1171509.1972735382</v>
      </c>
      <c r="J100" s="85">
        <f>+Demanda!J50</f>
        <v>1199149.4282817154</v>
      </c>
      <c r="K100" s="85">
        <f>+Demanda!K50</f>
        <v>1226214.7375608906</v>
      </c>
      <c r="L100" s="85">
        <f>+Demanda!L50</f>
        <v>1252635.8671450787</v>
      </c>
      <c r="M100" s="85">
        <f>+Demanda!M50</f>
        <v>1277097.9287855006</v>
      </c>
      <c r="N100" s="85">
        <f>+Demanda!N50</f>
        <v>1299459.7079034834</v>
      </c>
      <c r="O100" s="85">
        <f>+Demanda!O50</f>
        <v>1319589.6475872472</v>
      </c>
      <c r="P100" s="85">
        <f>+Demanda!P50</f>
        <v>1338679.5520731388</v>
      </c>
      <c r="Q100" s="85">
        <f>+Demanda!Q50</f>
        <v>1355342.4615522164</v>
      </c>
      <c r="R100" s="85">
        <f>+Demanda!R50</f>
        <v>1372171.5035976693</v>
      </c>
      <c r="S100" s="85">
        <f>+Demanda!S50</f>
        <v>1387802.6558178803</v>
      </c>
      <c r="T100" s="85">
        <f>+Demanda!T50</f>
        <v>1402188.6027565617</v>
      </c>
      <c r="U100" s="85">
        <f>+Demanda!U50</f>
        <v>1415285.2528101893</v>
      </c>
      <c r="V100" s="85">
        <f>+Demanda!V50</f>
        <v>1428459.3099298053</v>
      </c>
      <c r="W100" s="85">
        <f>+Demanda!W50</f>
        <v>1441710.1495811278</v>
      </c>
      <c r="X100" s="85">
        <f>+Demanda!X50</f>
        <v>1455037.1110772556</v>
      </c>
      <c r="Y100" s="85">
        <f>+Demanda!Y50</f>
        <v>1468439.4966346116</v>
      </c>
      <c r="Z100" s="85">
        <f>+Demanda!Z50</f>
        <v>1481916.5704086961</v>
      </c>
      <c r="AA100" s="85">
        <f>+Demanda!AA50</f>
        <v>1495467.55750926</v>
      </c>
      <c r="AB100" s="85">
        <f>+Demanda!AB50</f>
        <v>1509091.6429944991</v>
      </c>
      <c r="AC100" s="85">
        <f>+Demanda!AC50</f>
        <v>1522787.9708438558</v>
      </c>
      <c r="AD100" s="85">
        <f>+Demanda!AD50</f>
        <v>1536555.6429090193</v>
      </c>
      <c r="AE100" s="85">
        <f>+Demanda!AE50</f>
        <v>1550393.7178426976</v>
      </c>
      <c r="AF100" s="85">
        <f>+Demanda!AF50</f>
        <v>1564301.210004732</v>
      </c>
      <c r="AG100" s="85">
        <f>+Demanda!AG50</f>
        <v>1578277.088345113</v>
      </c>
      <c r="AH100" s="85">
        <f>+Demanda!AH50</f>
        <v>1592320.2752634538</v>
      </c>
      <c r="AI100" s="85">
        <f>+Demanda!AI50</f>
        <v>1606429.6454444677</v>
      </c>
    </row>
    <row r="101" spans="3:35">
      <c r="C101" s="84" t="s">
        <v>126</v>
      </c>
      <c r="E101" s="85">
        <f>+Demanda!E51</f>
        <v>0</v>
      </c>
      <c r="F101" s="85">
        <f>+Demanda!F51</f>
        <v>0</v>
      </c>
      <c r="G101" s="85">
        <f>+Demanda!G51</f>
        <v>5796.0878451122917</v>
      </c>
      <c r="H101" s="85">
        <f>+Demanda!H51</f>
        <v>11951.533136621543</v>
      </c>
      <c r="I101" s="85">
        <f>+Demanda!I51</f>
        <v>18465.118696080288</v>
      </c>
      <c r="J101" s="85">
        <f>+Demanda!J51</f>
        <v>25334.142851022152</v>
      </c>
      <c r="K101" s="85">
        <f>+Demanda!K51</f>
        <v>32554.373563563466</v>
      </c>
      <c r="L101" s="85">
        <f>+Demanda!L51</f>
        <v>40120.009979735616</v>
      </c>
      <c r="M101" s="85">
        <f>+Demanda!M51</f>
        <v>47976.84526743384</v>
      </c>
      <c r="N101" s="85">
        <f>+Demanda!N51</f>
        <v>56091.785952668353</v>
      </c>
      <c r="O101" s="85">
        <f>+Demanda!O51</f>
        <v>64428.427639883674</v>
      </c>
      <c r="P101" s="85">
        <f>+Demanda!P51</f>
        <v>73018.884658534822</v>
      </c>
      <c r="Q101" s="85">
        <f>+Demanda!Q51</f>
        <v>81766.547040627309</v>
      </c>
      <c r="R101" s="85">
        <f>+Demanda!R51</f>
        <v>90805.467149845746</v>
      </c>
      <c r="S101" s="85">
        <f>+Demanda!S51</f>
        <v>100044.92343234253</v>
      </c>
      <c r="T101" s="85">
        <f>+Demanda!T51</f>
        <v>109464.53776166464</v>
      </c>
      <c r="U101" s="85">
        <f>+Demanda!U51</f>
        <v>119042.68481581027</v>
      </c>
      <c r="V101" s="85">
        <f>+Demanda!V51</f>
        <v>128883.54676058389</v>
      </c>
      <c r="W101" s="85">
        <f>+Demanda!W51</f>
        <v>138992.84995961719</v>
      </c>
      <c r="X101" s="85">
        <f>+Demanda!X51</f>
        <v>149376.43345660032</v>
      </c>
      <c r="Y101" s="85">
        <f>+Demanda!Y51</f>
        <v>160040.25106725207</v>
      </c>
      <c r="Z101" s="85">
        <f>+Demanda!Z51</f>
        <v>170990.3735086956</v>
      </c>
      <c r="AA101" s="85">
        <f>+Demanda!AA51</f>
        <v>182232.99056689232</v>
      </c>
      <c r="AB101" s="85">
        <f>+Demanda!AB51</f>
        <v>193774.4133027955</v>
      </c>
      <c r="AC101" s="85">
        <f>+Demanda!AC51</f>
        <v>205621.07629789819</v>
      </c>
      <c r="AD101" s="85">
        <f>+Demanda!AD51</f>
        <v>217779.53993986087</v>
      </c>
      <c r="AE101" s="85">
        <f>+Demanda!AE51</f>
        <v>230256.49274891539</v>
      </c>
      <c r="AF101" s="85">
        <f>+Demanda!AF51</f>
        <v>243058.75374575512</v>
      </c>
      <c r="AG101" s="85">
        <f>+Demanda!AG51</f>
        <v>256193.27486163151</v>
      </c>
      <c r="AH101" s="85">
        <f>+Demanda!AH51</f>
        <v>269667.14339139138</v>
      </c>
      <c r="AI101" s="85">
        <f>+Demanda!AI51</f>
        <v>283487.58449020016</v>
      </c>
    </row>
    <row r="104" spans="3:35">
      <c r="C104" s="76" t="s">
        <v>362</v>
      </c>
      <c r="D104" s="1"/>
    </row>
    <row r="106" spans="3:35">
      <c r="D106" s="18"/>
      <c r="E106" s="6">
        <v>0</v>
      </c>
      <c r="F106" s="6">
        <v>1</v>
      </c>
      <c r="G106" s="6">
        <v>2</v>
      </c>
      <c r="H106" s="6">
        <v>3</v>
      </c>
      <c r="I106" s="6">
        <v>4</v>
      </c>
      <c r="J106" s="6">
        <v>5</v>
      </c>
      <c r="K106" s="6">
        <v>6</v>
      </c>
      <c r="L106" s="6">
        <v>7</v>
      </c>
      <c r="M106" s="6">
        <v>8</v>
      </c>
      <c r="N106" s="6">
        <v>9</v>
      </c>
      <c r="O106" s="6">
        <v>10</v>
      </c>
      <c r="P106" s="6">
        <v>11</v>
      </c>
      <c r="Q106" s="6">
        <v>12</v>
      </c>
      <c r="R106" s="6">
        <v>13</v>
      </c>
      <c r="S106" s="6">
        <v>14</v>
      </c>
      <c r="T106" s="6">
        <v>15</v>
      </c>
      <c r="U106" s="6">
        <v>16</v>
      </c>
      <c r="V106" s="6">
        <v>17</v>
      </c>
      <c r="W106" s="6">
        <v>18</v>
      </c>
      <c r="X106" s="6">
        <v>19</v>
      </c>
      <c r="Y106" s="6">
        <v>20</v>
      </c>
      <c r="Z106" s="6">
        <v>21</v>
      </c>
      <c r="AA106" s="6">
        <v>22</v>
      </c>
      <c r="AB106" s="6">
        <v>23</v>
      </c>
      <c r="AC106" s="6">
        <v>24</v>
      </c>
      <c r="AD106" s="6">
        <v>25</v>
      </c>
      <c r="AE106" s="6">
        <v>26</v>
      </c>
      <c r="AF106" s="6">
        <v>27</v>
      </c>
      <c r="AG106" s="6">
        <v>28</v>
      </c>
      <c r="AH106" s="6">
        <v>29</v>
      </c>
      <c r="AI106" s="6">
        <v>30</v>
      </c>
    </row>
    <row r="107" spans="3:35">
      <c r="C107" s="20" t="s">
        <v>132</v>
      </c>
      <c r="E107" s="21">
        <f>+E108</f>
        <v>94500000.000000015</v>
      </c>
      <c r="F107" s="21">
        <f t="shared" ref="F107:AI107" si="45">+F108</f>
        <v>97394148.099069744</v>
      </c>
      <c r="G107" s="21">
        <f t="shared" si="45"/>
        <v>100277941.04791951</v>
      </c>
      <c r="H107" s="21">
        <f t="shared" si="45"/>
        <v>103145199.55740003</v>
      </c>
      <c r="I107" s="21">
        <f t="shared" si="45"/>
        <v>105989605.50866632</v>
      </c>
      <c r="J107" s="21">
        <f t="shared" si="45"/>
        <v>108804723.38824451</v>
      </c>
      <c r="K107" s="21">
        <f t="shared" si="45"/>
        <v>111694611.70062019</v>
      </c>
      <c r="L107" s="21">
        <f t="shared" si="45"/>
        <v>114661256.37244368</v>
      </c>
      <c r="M107" s="21">
        <f t="shared" si="45"/>
        <v>117706696.0772133</v>
      </c>
      <c r="N107" s="21">
        <f t="shared" si="45"/>
        <v>119291553.09855327</v>
      </c>
      <c r="O107" s="21">
        <f t="shared" si="45"/>
        <v>120484468.6295388</v>
      </c>
      <c r="P107" s="21">
        <f t="shared" si="45"/>
        <v>121689313.31583418</v>
      </c>
      <c r="Q107" s="21">
        <f t="shared" si="45"/>
        <v>122906206.44899254</v>
      </c>
      <c r="R107" s="21">
        <f t="shared" si="45"/>
        <v>124135268.51348245</v>
      </c>
      <c r="S107" s="21">
        <f t="shared" si="45"/>
        <v>125376621.19861728</v>
      </c>
      <c r="T107" s="21">
        <f t="shared" si="45"/>
        <v>126630387.41060345</v>
      </c>
      <c r="U107" s="21">
        <f t="shared" si="45"/>
        <v>127896691.28470948</v>
      </c>
      <c r="V107" s="21">
        <f t="shared" si="45"/>
        <v>129175658.19755659</v>
      </c>
      <c r="W107" s="21">
        <f t="shared" si="45"/>
        <v>130467414.77953215</v>
      </c>
      <c r="X107" s="21">
        <f t="shared" si="45"/>
        <v>131772088.92732747</v>
      </c>
      <c r="Y107" s="21">
        <f t="shared" si="45"/>
        <v>133089809.81660074</v>
      </c>
      <c r="Z107" s="21">
        <f t="shared" si="45"/>
        <v>134420707.91476676</v>
      </c>
      <c r="AA107" s="21">
        <f t="shared" si="45"/>
        <v>135764914.99391443</v>
      </c>
      <c r="AB107" s="21">
        <f t="shared" si="45"/>
        <v>137122564.14385357</v>
      </c>
      <c r="AC107" s="21">
        <f t="shared" si="45"/>
        <v>138493789.78529212</v>
      </c>
      <c r="AD107" s="21">
        <f t="shared" si="45"/>
        <v>139878727.68314505</v>
      </c>
      <c r="AE107" s="21">
        <f t="shared" si="45"/>
        <v>141277580.36623341</v>
      </c>
      <c r="AF107" s="21">
        <f t="shared" si="45"/>
        <v>142690422.23021525</v>
      </c>
      <c r="AG107" s="21">
        <f t="shared" si="45"/>
        <v>144117393.1734401</v>
      </c>
      <c r="AH107" s="21">
        <f t="shared" si="45"/>
        <v>145558634.4933064</v>
      </c>
      <c r="AI107" s="21">
        <f t="shared" si="45"/>
        <v>147014288.90025273</v>
      </c>
    </row>
    <row r="108" spans="3:35">
      <c r="C108" s="24" t="s">
        <v>15</v>
      </c>
      <c r="E108" s="23">
        <f>+E89*E97+E91*E98</f>
        <v>94500000.000000015</v>
      </c>
      <c r="F108" s="23">
        <f t="shared" ref="F108:AI108" si="46">+F89*F97+F91*F98</f>
        <v>97394148.099069744</v>
      </c>
      <c r="G108" s="23">
        <f t="shared" si="46"/>
        <v>100277941.04791951</v>
      </c>
      <c r="H108" s="23">
        <f t="shared" si="46"/>
        <v>103145199.55740003</v>
      </c>
      <c r="I108" s="23">
        <f t="shared" si="46"/>
        <v>105989605.50866632</v>
      </c>
      <c r="J108" s="23">
        <f t="shared" si="46"/>
        <v>108804723.38824451</v>
      </c>
      <c r="K108" s="23">
        <f t="shared" si="46"/>
        <v>111694611.70062019</v>
      </c>
      <c r="L108" s="23">
        <f t="shared" si="46"/>
        <v>114661256.37244368</v>
      </c>
      <c r="M108" s="23">
        <f t="shared" si="46"/>
        <v>117706696.0772133</v>
      </c>
      <c r="N108" s="23">
        <f t="shared" si="46"/>
        <v>119291553.09855327</v>
      </c>
      <c r="O108" s="23">
        <f t="shared" si="46"/>
        <v>120484468.6295388</v>
      </c>
      <c r="P108" s="23">
        <f t="shared" si="46"/>
        <v>121689313.31583418</v>
      </c>
      <c r="Q108" s="23">
        <f t="shared" si="46"/>
        <v>122906206.44899254</v>
      </c>
      <c r="R108" s="23">
        <f t="shared" si="46"/>
        <v>124135268.51348245</v>
      </c>
      <c r="S108" s="23">
        <f t="shared" si="46"/>
        <v>125376621.19861728</v>
      </c>
      <c r="T108" s="23">
        <f t="shared" si="46"/>
        <v>126630387.41060345</v>
      </c>
      <c r="U108" s="23">
        <f t="shared" si="46"/>
        <v>127896691.28470948</v>
      </c>
      <c r="V108" s="23">
        <f t="shared" si="46"/>
        <v>129175658.19755659</v>
      </c>
      <c r="W108" s="23">
        <f t="shared" si="46"/>
        <v>130467414.77953215</v>
      </c>
      <c r="X108" s="23">
        <f t="shared" si="46"/>
        <v>131772088.92732747</v>
      </c>
      <c r="Y108" s="23">
        <f t="shared" si="46"/>
        <v>133089809.81660074</v>
      </c>
      <c r="Z108" s="23">
        <f t="shared" si="46"/>
        <v>134420707.91476676</v>
      </c>
      <c r="AA108" s="23">
        <f t="shared" si="46"/>
        <v>135764914.99391443</v>
      </c>
      <c r="AB108" s="23">
        <f t="shared" si="46"/>
        <v>137122564.14385357</v>
      </c>
      <c r="AC108" s="23">
        <f t="shared" si="46"/>
        <v>138493789.78529212</v>
      </c>
      <c r="AD108" s="23">
        <f t="shared" si="46"/>
        <v>139878727.68314505</v>
      </c>
      <c r="AE108" s="23">
        <f t="shared" si="46"/>
        <v>141277580.36623341</v>
      </c>
      <c r="AF108" s="23">
        <f t="shared" si="46"/>
        <v>142690422.23021525</v>
      </c>
      <c r="AG108" s="23">
        <f t="shared" si="46"/>
        <v>144117393.1734401</v>
      </c>
      <c r="AH108" s="23">
        <f t="shared" si="46"/>
        <v>145558634.4933064</v>
      </c>
      <c r="AI108" s="23">
        <f t="shared" si="46"/>
        <v>147014288.90025273</v>
      </c>
    </row>
    <row r="110" spans="3:35">
      <c r="C110" s="76" t="s">
        <v>363</v>
      </c>
      <c r="D110" s="1"/>
    </row>
    <row r="112" spans="3:35">
      <c r="D112" s="18"/>
      <c r="E112" s="6">
        <v>0</v>
      </c>
      <c r="F112" s="6">
        <v>1</v>
      </c>
      <c r="G112" s="6">
        <v>2</v>
      </c>
      <c r="H112" s="6">
        <v>3</v>
      </c>
      <c r="I112" s="6">
        <v>4</v>
      </c>
      <c r="J112" s="6">
        <v>5</v>
      </c>
      <c r="K112" s="6">
        <v>6</v>
      </c>
      <c r="L112" s="6">
        <v>7</v>
      </c>
      <c r="M112" s="6">
        <v>8</v>
      </c>
      <c r="N112" s="6">
        <v>9</v>
      </c>
      <c r="O112" s="6">
        <v>10</v>
      </c>
      <c r="P112" s="6">
        <v>11</v>
      </c>
      <c r="Q112" s="6">
        <v>12</v>
      </c>
      <c r="R112" s="6">
        <v>13</v>
      </c>
      <c r="S112" s="6">
        <v>14</v>
      </c>
      <c r="T112" s="6">
        <v>15</v>
      </c>
      <c r="U112" s="6">
        <v>16</v>
      </c>
      <c r="V112" s="6">
        <v>17</v>
      </c>
      <c r="W112" s="6">
        <v>18</v>
      </c>
      <c r="X112" s="6">
        <v>19</v>
      </c>
      <c r="Y112" s="6">
        <v>20</v>
      </c>
      <c r="Z112" s="6">
        <v>21</v>
      </c>
      <c r="AA112" s="6">
        <v>22</v>
      </c>
      <c r="AB112" s="6">
        <v>23</v>
      </c>
      <c r="AC112" s="6">
        <v>24</v>
      </c>
      <c r="AD112" s="6">
        <v>25</v>
      </c>
      <c r="AE112" s="6">
        <v>26</v>
      </c>
      <c r="AF112" s="6">
        <v>27</v>
      </c>
      <c r="AG112" s="6">
        <v>28</v>
      </c>
      <c r="AH112" s="6">
        <v>29</v>
      </c>
      <c r="AI112" s="6">
        <v>30</v>
      </c>
    </row>
    <row r="113" spans="3:35">
      <c r="C113" s="20" t="s">
        <v>132</v>
      </c>
      <c r="E113" s="21">
        <f>+E114</f>
        <v>94500000.000000015</v>
      </c>
      <c r="F113" s="21">
        <f t="shared" ref="F113:AI113" si="47">+F114</f>
        <v>97394148.099069744</v>
      </c>
      <c r="G113" s="21">
        <f t="shared" si="47"/>
        <v>103355140.14137881</v>
      </c>
      <c r="H113" s="21">
        <f t="shared" si="47"/>
        <v>107589384.94945335</v>
      </c>
      <c r="I113" s="21">
        <f t="shared" si="47"/>
        <v>111777310.45521238</v>
      </c>
      <c r="J113" s="21">
        <f t="shared" si="47"/>
        <v>115900131.16590743</v>
      </c>
      <c r="K113" s="21">
        <f t="shared" si="47"/>
        <v>120057584.50204986</v>
      </c>
      <c r="L113" s="21">
        <f t="shared" si="47"/>
        <v>124242521.07021697</v>
      </c>
      <c r="M113" s="21">
        <f t="shared" si="47"/>
        <v>128322251.5930984</v>
      </c>
      <c r="N113" s="21">
        <f t="shared" si="47"/>
        <v>132276618.70509419</v>
      </c>
      <c r="O113" s="21">
        <f t="shared" si="47"/>
        <v>136085522.39180085</v>
      </c>
      <c r="P113" s="21">
        <f t="shared" si="47"/>
        <v>139866208.20754489</v>
      </c>
      <c r="Q113" s="21">
        <f t="shared" si="47"/>
        <v>143469267.04199859</v>
      </c>
      <c r="R113" s="21">
        <f t="shared" si="47"/>
        <v>147164324.78208354</v>
      </c>
      <c r="S113" s="21">
        <f t="shared" si="47"/>
        <v>150805420.66966</v>
      </c>
      <c r="T113" s="21">
        <f t="shared" si="47"/>
        <v>154383783.15097931</v>
      </c>
      <c r="U113" s="21">
        <f t="shared" si="47"/>
        <v>157890605.28464392</v>
      </c>
      <c r="V113" s="21">
        <f t="shared" si="47"/>
        <v>161476169.35515377</v>
      </c>
      <c r="W113" s="21">
        <f t="shared" si="47"/>
        <v>165142217.93802908</v>
      </c>
      <c r="X113" s="21">
        <f t="shared" si="47"/>
        <v>168890531.45429212</v>
      </c>
      <c r="Y113" s="21">
        <f t="shared" si="47"/>
        <v>172722928.97187746</v>
      </c>
      <c r="Z113" s="21">
        <f t="shared" si="47"/>
        <v>176641269.0234156</v>
      </c>
      <c r="AA113" s="21">
        <f t="shared" si="47"/>
        <v>180647450.44070542</v>
      </c>
      <c r="AB113" s="21">
        <f t="shared" si="47"/>
        <v>184743413.20619911</v>
      </c>
      <c r="AC113" s="21">
        <f t="shared" si="47"/>
        <v>188931139.32182571</v>
      </c>
      <c r="AD113" s="21">
        <f t="shared" si="47"/>
        <v>193212653.69548863</v>
      </c>
      <c r="AE113" s="21">
        <f t="shared" si="47"/>
        <v>197590025.04557508</v>
      </c>
      <c r="AF113" s="21">
        <f t="shared" si="47"/>
        <v>202065366.82382378</v>
      </c>
      <c r="AG113" s="21">
        <f t="shared" si="47"/>
        <v>206640838.15690154</v>
      </c>
      <c r="AH113" s="21">
        <f t="shared" si="47"/>
        <v>211318644.8070462</v>
      </c>
      <c r="AI113" s="21">
        <f t="shared" si="47"/>
        <v>216101040.15214011</v>
      </c>
    </row>
    <row r="114" spans="3:35">
      <c r="C114" s="24" t="s">
        <v>15</v>
      </c>
      <c r="E114" s="23">
        <f>+E90*E100+E92*E101</f>
        <v>94500000.000000015</v>
      </c>
      <c r="F114" s="23">
        <f t="shared" ref="F114:AI114" si="48">+F90*F100+F92*F101</f>
        <v>97394148.099069744</v>
      </c>
      <c r="G114" s="23">
        <f t="shared" si="48"/>
        <v>103355140.14137881</v>
      </c>
      <c r="H114" s="23">
        <f t="shared" si="48"/>
        <v>107589384.94945335</v>
      </c>
      <c r="I114" s="23">
        <f t="shared" si="48"/>
        <v>111777310.45521238</v>
      </c>
      <c r="J114" s="23">
        <f t="shared" si="48"/>
        <v>115900131.16590743</v>
      </c>
      <c r="K114" s="23">
        <f t="shared" si="48"/>
        <v>120057584.50204986</v>
      </c>
      <c r="L114" s="23">
        <f t="shared" si="48"/>
        <v>124242521.07021697</v>
      </c>
      <c r="M114" s="23">
        <f t="shared" si="48"/>
        <v>128322251.5930984</v>
      </c>
      <c r="N114" s="23">
        <f t="shared" si="48"/>
        <v>132276618.70509419</v>
      </c>
      <c r="O114" s="23">
        <f t="shared" si="48"/>
        <v>136085522.39180085</v>
      </c>
      <c r="P114" s="23">
        <f t="shared" si="48"/>
        <v>139866208.20754489</v>
      </c>
      <c r="Q114" s="23">
        <f t="shared" si="48"/>
        <v>143469267.04199859</v>
      </c>
      <c r="R114" s="23">
        <f t="shared" si="48"/>
        <v>147164324.78208354</v>
      </c>
      <c r="S114" s="23">
        <f t="shared" si="48"/>
        <v>150805420.66966</v>
      </c>
      <c r="T114" s="23">
        <f t="shared" si="48"/>
        <v>154383783.15097931</v>
      </c>
      <c r="U114" s="23">
        <f t="shared" si="48"/>
        <v>157890605.28464392</v>
      </c>
      <c r="V114" s="23">
        <f t="shared" si="48"/>
        <v>161476169.35515377</v>
      </c>
      <c r="W114" s="23">
        <f t="shared" si="48"/>
        <v>165142217.93802908</v>
      </c>
      <c r="X114" s="23">
        <f t="shared" si="48"/>
        <v>168890531.45429212</v>
      </c>
      <c r="Y114" s="23">
        <f t="shared" si="48"/>
        <v>172722928.97187746</v>
      </c>
      <c r="Z114" s="23">
        <f t="shared" si="48"/>
        <v>176641269.0234156</v>
      </c>
      <c r="AA114" s="23">
        <f t="shared" si="48"/>
        <v>180647450.44070542</v>
      </c>
      <c r="AB114" s="23">
        <f t="shared" si="48"/>
        <v>184743413.20619911</v>
      </c>
      <c r="AC114" s="23">
        <f t="shared" si="48"/>
        <v>188931139.32182571</v>
      </c>
      <c r="AD114" s="23">
        <f t="shared" si="48"/>
        <v>193212653.69548863</v>
      </c>
      <c r="AE114" s="23">
        <f t="shared" si="48"/>
        <v>197590025.04557508</v>
      </c>
      <c r="AF114" s="23">
        <f t="shared" si="48"/>
        <v>202065366.82382378</v>
      </c>
      <c r="AG114" s="23">
        <f t="shared" si="48"/>
        <v>206640838.15690154</v>
      </c>
      <c r="AH114" s="23">
        <f t="shared" si="48"/>
        <v>211318644.8070462</v>
      </c>
      <c r="AI114" s="23">
        <f t="shared" si="48"/>
        <v>216101040.15214011</v>
      </c>
    </row>
    <row r="116" spans="3:35">
      <c r="C116" s="76" t="s">
        <v>364</v>
      </c>
      <c r="D116" s="1"/>
    </row>
    <row r="118" spans="3:35">
      <c r="D118" s="18"/>
      <c r="E118" s="6">
        <v>0</v>
      </c>
      <c r="F118" s="6">
        <v>1</v>
      </c>
      <c r="G118" s="6">
        <v>2</v>
      </c>
      <c r="H118" s="6">
        <v>3</v>
      </c>
      <c r="I118" s="6">
        <v>4</v>
      </c>
      <c r="J118" s="6">
        <v>5</v>
      </c>
      <c r="K118" s="6">
        <v>6</v>
      </c>
      <c r="L118" s="6">
        <v>7</v>
      </c>
      <c r="M118" s="6">
        <v>8</v>
      </c>
      <c r="N118" s="6">
        <v>9</v>
      </c>
      <c r="O118" s="6">
        <v>10</v>
      </c>
      <c r="P118" s="6">
        <v>11</v>
      </c>
      <c r="Q118" s="6">
        <v>12</v>
      </c>
      <c r="R118" s="6">
        <v>13</v>
      </c>
      <c r="S118" s="6">
        <v>14</v>
      </c>
      <c r="T118" s="6">
        <v>15</v>
      </c>
      <c r="U118" s="6">
        <v>16</v>
      </c>
      <c r="V118" s="6">
        <v>17</v>
      </c>
      <c r="W118" s="6">
        <v>18</v>
      </c>
      <c r="X118" s="6">
        <v>19</v>
      </c>
      <c r="Y118" s="6">
        <v>20</v>
      </c>
      <c r="Z118" s="6">
        <v>21</v>
      </c>
      <c r="AA118" s="6">
        <v>22</v>
      </c>
      <c r="AB118" s="6">
        <v>23</v>
      </c>
      <c r="AC118" s="6">
        <v>24</v>
      </c>
      <c r="AD118" s="6">
        <v>25</v>
      </c>
      <c r="AE118" s="6">
        <v>26</v>
      </c>
      <c r="AF118" s="6">
        <v>27</v>
      </c>
      <c r="AG118" s="6">
        <v>28</v>
      </c>
      <c r="AH118" s="6">
        <v>29</v>
      </c>
      <c r="AI118" s="6">
        <v>30</v>
      </c>
    </row>
    <row r="119" spans="3:35">
      <c r="C119" s="20" t="s">
        <v>132</v>
      </c>
      <c r="E119" s="105">
        <f t="shared" ref="E119:AI119" si="49">+E113-E107</f>
        <v>0</v>
      </c>
      <c r="F119" s="105">
        <f t="shared" si="49"/>
        <v>0</v>
      </c>
      <c r="G119" s="105">
        <f t="shared" si="49"/>
        <v>3077199.0934592932</v>
      </c>
      <c r="H119" s="105">
        <f t="shared" si="49"/>
        <v>4444185.392053321</v>
      </c>
      <c r="I119" s="105">
        <f t="shared" si="49"/>
        <v>5787704.9465460628</v>
      </c>
      <c r="J119" s="105">
        <f t="shared" si="49"/>
        <v>7095407.777662918</v>
      </c>
      <c r="K119" s="105">
        <f t="shared" si="49"/>
        <v>8362972.801429674</v>
      </c>
      <c r="L119" s="105">
        <f t="shared" si="49"/>
        <v>9581264.6977732927</v>
      </c>
      <c r="M119" s="105">
        <f t="shared" si="49"/>
        <v>10615555.5158851</v>
      </c>
      <c r="N119" s="105">
        <f t="shared" si="49"/>
        <v>12985065.606540918</v>
      </c>
      <c r="O119" s="105">
        <f t="shared" si="49"/>
        <v>15601053.762262046</v>
      </c>
      <c r="P119" s="105">
        <f t="shared" si="49"/>
        <v>18176894.891710714</v>
      </c>
      <c r="Q119" s="105">
        <f t="shared" si="49"/>
        <v>20563060.59300606</v>
      </c>
      <c r="R119" s="105">
        <f t="shared" si="49"/>
        <v>23029056.26860109</v>
      </c>
      <c r="S119" s="105">
        <f t="shared" si="49"/>
        <v>25428799.471042722</v>
      </c>
      <c r="T119" s="105">
        <f t="shared" si="49"/>
        <v>27753395.740375862</v>
      </c>
      <c r="U119" s="105">
        <f t="shared" si="49"/>
        <v>29993913.999934435</v>
      </c>
      <c r="V119" s="105">
        <f t="shared" si="49"/>
        <v>32300511.157597184</v>
      </c>
      <c r="W119" s="105">
        <f t="shared" si="49"/>
        <v>34674803.158496931</v>
      </c>
      <c r="X119" s="105">
        <f t="shared" si="49"/>
        <v>37118442.52696465</v>
      </c>
      <c r="Y119" s="105">
        <f t="shared" si="49"/>
        <v>39633119.155276716</v>
      </c>
      <c r="Z119" s="105">
        <f t="shared" si="49"/>
        <v>42220561.108648837</v>
      </c>
      <c r="AA119" s="105">
        <f t="shared" si="49"/>
        <v>44882535.446790993</v>
      </c>
      <c r="AB119" s="105">
        <f t="shared" si="49"/>
        <v>47620849.062345535</v>
      </c>
      <c r="AC119" s="105">
        <f t="shared" si="49"/>
        <v>50437349.536533594</v>
      </c>
      <c r="AD119" s="105">
        <f t="shared" si="49"/>
        <v>53333926.012343585</v>
      </c>
      <c r="AE119" s="105">
        <f t="shared" si="49"/>
        <v>56312444.679341674</v>
      </c>
      <c r="AF119" s="105">
        <f t="shared" si="49"/>
        <v>59374944.593608528</v>
      </c>
      <c r="AG119" s="105">
        <f t="shared" si="49"/>
        <v>62523444.98346144</v>
      </c>
      <c r="AH119" s="105">
        <f t="shared" si="49"/>
        <v>65760010.313739806</v>
      </c>
      <c r="AI119" s="105">
        <f t="shared" si="49"/>
        <v>69086751.251887381</v>
      </c>
    </row>
    <row r="120" spans="3:35">
      <c r="C120" s="24" t="s">
        <v>15</v>
      </c>
      <c r="E120" s="106">
        <f t="shared" ref="E120:AI120" si="50">+E114-E108</f>
        <v>0</v>
      </c>
      <c r="F120" s="106">
        <f t="shared" si="50"/>
        <v>0</v>
      </c>
      <c r="G120" s="106">
        <f t="shared" si="50"/>
        <v>3077199.0934592932</v>
      </c>
      <c r="H120" s="106">
        <f t="shared" si="50"/>
        <v>4444185.392053321</v>
      </c>
      <c r="I120" s="106">
        <f t="shared" si="50"/>
        <v>5787704.9465460628</v>
      </c>
      <c r="J120" s="106">
        <f t="shared" si="50"/>
        <v>7095407.777662918</v>
      </c>
      <c r="K120" s="106">
        <f t="shared" si="50"/>
        <v>8362972.801429674</v>
      </c>
      <c r="L120" s="106">
        <f t="shared" si="50"/>
        <v>9581264.6977732927</v>
      </c>
      <c r="M120" s="106">
        <f t="shared" si="50"/>
        <v>10615555.5158851</v>
      </c>
      <c r="N120" s="106">
        <f t="shared" si="50"/>
        <v>12985065.606540918</v>
      </c>
      <c r="O120" s="106">
        <f t="shared" si="50"/>
        <v>15601053.762262046</v>
      </c>
      <c r="P120" s="106">
        <f t="shared" si="50"/>
        <v>18176894.891710714</v>
      </c>
      <c r="Q120" s="106">
        <f t="shared" si="50"/>
        <v>20563060.59300606</v>
      </c>
      <c r="R120" s="106">
        <f t="shared" si="50"/>
        <v>23029056.26860109</v>
      </c>
      <c r="S120" s="106">
        <f t="shared" si="50"/>
        <v>25428799.471042722</v>
      </c>
      <c r="T120" s="106">
        <f t="shared" si="50"/>
        <v>27753395.740375862</v>
      </c>
      <c r="U120" s="106">
        <f t="shared" si="50"/>
        <v>29993913.999934435</v>
      </c>
      <c r="V120" s="106">
        <f t="shared" si="50"/>
        <v>32300511.157597184</v>
      </c>
      <c r="W120" s="106">
        <f t="shared" si="50"/>
        <v>34674803.158496931</v>
      </c>
      <c r="X120" s="106">
        <f t="shared" si="50"/>
        <v>37118442.52696465</v>
      </c>
      <c r="Y120" s="106">
        <f t="shared" si="50"/>
        <v>39633119.155276716</v>
      </c>
      <c r="Z120" s="106">
        <f t="shared" si="50"/>
        <v>42220561.108648837</v>
      </c>
      <c r="AA120" s="106">
        <f t="shared" si="50"/>
        <v>44882535.446790993</v>
      </c>
      <c r="AB120" s="106">
        <f t="shared" si="50"/>
        <v>47620849.062345535</v>
      </c>
      <c r="AC120" s="106">
        <f t="shared" si="50"/>
        <v>50437349.536533594</v>
      </c>
      <c r="AD120" s="106">
        <f t="shared" si="50"/>
        <v>53333926.012343585</v>
      </c>
      <c r="AE120" s="106">
        <f t="shared" si="50"/>
        <v>56312444.679341674</v>
      </c>
      <c r="AF120" s="106">
        <f t="shared" si="50"/>
        <v>59374944.593608528</v>
      </c>
      <c r="AG120" s="106">
        <f t="shared" si="50"/>
        <v>62523444.98346144</v>
      </c>
      <c r="AH120" s="106">
        <f t="shared" si="50"/>
        <v>65760010.313739806</v>
      </c>
      <c r="AI120" s="106">
        <f t="shared" si="50"/>
        <v>69086751.251887381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/>
  </sheetPr>
  <dimension ref="B1:AI86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8.5703125" customWidth="1"/>
    <col min="4" max="4" width="16.140625" customWidth="1"/>
    <col min="5" max="5" width="15.28515625" customWidth="1"/>
    <col min="6" max="35" width="13.7109375" customWidth="1"/>
  </cols>
  <sheetData>
    <row r="1" spans="3:35" ht="21">
      <c r="C1" s="484" t="s">
        <v>495</v>
      </c>
    </row>
    <row r="3" spans="3:35" ht="21">
      <c r="C3" s="74" t="s">
        <v>354</v>
      </c>
    </row>
    <row r="5" spans="3:35" ht="15.75">
      <c r="C5" s="281" t="s">
        <v>371</v>
      </c>
    </row>
    <row r="6" spans="3:35" ht="15.75" thickBot="1"/>
    <row r="7" spans="3:35" ht="15.75" thickBot="1">
      <c r="C7" s="12"/>
      <c r="D7" s="344"/>
      <c r="E7" s="339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21</v>
      </c>
      <c r="D8" s="344"/>
      <c r="E8" s="341">
        <f>+E45/1000000</f>
        <v>0</v>
      </c>
      <c r="F8" s="254">
        <f t="shared" ref="F8:AI8" si="0">+F45/1000000</f>
        <v>0</v>
      </c>
      <c r="G8" s="254">
        <f t="shared" si="0"/>
        <v>1.5683677322542369</v>
      </c>
      <c r="H8" s="254">
        <f t="shared" si="0"/>
        <v>2.2842112785609885</v>
      </c>
      <c r="I8" s="254">
        <f t="shared" si="0"/>
        <v>2.9908813885987326</v>
      </c>
      <c r="J8" s="254">
        <f t="shared" si="0"/>
        <v>3.6821587973765881</v>
      </c>
      <c r="K8" s="254">
        <f t="shared" si="0"/>
        <v>4.355988703770131</v>
      </c>
      <c r="L8" s="254">
        <f t="shared" si="0"/>
        <v>5.007839553554855</v>
      </c>
      <c r="M8" s="254">
        <f t="shared" si="0"/>
        <v>5.5701188096807748</v>
      </c>
      <c r="N8" s="254">
        <f t="shared" si="0"/>
        <v>6.8023141117133124</v>
      </c>
      <c r="O8" s="254">
        <f t="shared" si="0"/>
        <v>8.1599076620952857</v>
      </c>
      <c r="P8" s="254">
        <f t="shared" si="0"/>
        <v>9.4998186464657781</v>
      </c>
      <c r="Q8" s="254">
        <f t="shared" si="0"/>
        <v>10.746790301651023</v>
      </c>
      <c r="R8" s="254">
        <f t="shared" si="0"/>
        <v>12.036387442038432</v>
      </c>
      <c r="S8" s="254">
        <f t="shared" si="0"/>
        <v>13.295107812744581</v>
      </c>
      <c r="T8" s="254">
        <f t="shared" si="0"/>
        <v>14.518435686136186</v>
      </c>
      <c r="U8" s="254">
        <f t="shared" si="0"/>
        <v>15.701825773559385</v>
      </c>
      <c r="V8" s="254">
        <f t="shared" si="0"/>
        <v>16.92102488359648</v>
      </c>
      <c r="W8" s="254">
        <f t="shared" si="0"/>
        <v>18.176940366612868</v>
      </c>
      <c r="X8" s="254">
        <f t="shared" si="0"/>
        <v>19.470501109458716</v>
      </c>
      <c r="Y8" s="254">
        <f t="shared" si="0"/>
        <v>20.802658030302322</v>
      </c>
      <c r="Z8" s="254">
        <f t="shared" si="0"/>
        <v>22.174384584585965</v>
      </c>
      <c r="AA8" s="254">
        <f t="shared" si="0"/>
        <v>23.586677282349243</v>
      </c>
      <c r="AB8" s="254">
        <f t="shared" si="0"/>
        <v>25.040556217170433</v>
      </c>
      <c r="AC8" s="254">
        <f t="shared" si="0"/>
        <v>26.537065606980995</v>
      </c>
      <c r="AD8" s="254">
        <f t="shared" si="0"/>
        <v>28.077274347014772</v>
      </c>
      <c r="AE8" s="254">
        <f t="shared" si="0"/>
        <v>29.662250412656068</v>
      </c>
      <c r="AF8" s="254">
        <f t="shared" si="0"/>
        <v>31.293139401722506</v>
      </c>
      <c r="AG8" s="254">
        <f t="shared" si="0"/>
        <v>32.971087676584823</v>
      </c>
      <c r="AH8" s="254">
        <f t="shared" si="0"/>
        <v>34.697268615377354</v>
      </c>
      <c r="AI8" s="255">
        <f t="shared" si="0"/>
        <v>36.472883229737263</v>
      </c>
    </row>
    <row r="9" spans="3:35" ht="15.75" thickBot="1">
      <c r="C9" s="14" t="s">
        <v>16</v>
      </c>
      <c r="D9" s="344"/>
      <c r="E9" s="342">
        <f t="shared" ref="E9:E20" si="1">+E46/1000000</f>
        <v>0</v>
      </c>
      <c r="F9" s="257">
        <f t="shared" ref="F9:AI9" si="2">+F46/1000000</f>
        <v>0</v>
      </c>
      <c r="G9" s="257">
        <f t="shared" si="2"/>
        <v>1.1999961125146821</v>
      </c>
      <c r="H9" s="257">
        <f t="shared" si="2"/>
        <v>1.7351963838578834</v>
      </c>
      <c r="I9" s="257">
        <f t="shared" si="2"/>
        <v>2.2615551364707649</v>
      </c>
      <c r="J9" s="257">
        <f t="shared" si="2"/>
        <v>2.7742646811517031</v>
      </c>
      <c r="K9" s="257">
        <f t="shared" si="2"/>
        <v>3.2716563453399017</v>
      </c>
      <c r="L9" s="257">
        <f t="shared" si="2"/>
        <v>3.750181516319409</v>
      </c>
      <c r="M9" s="257">
        <f t="shared" si="2"/>
        <v>4.1574205952595618</v>
      </c>
      <c r="N9" s="257">
        <f t="shared" si="2"/>
        <v>5.0841678812595683</v>
      </c>
      <c r="O9" s="257">
        <f t="shared" si="2"/>
        <v>6.1070076609868185</v>
      </c>
      <c r="P9" s="257">
        <f t="shared" si="2"/>
        <v>7.1145003690664321</v>
      </c>
      <c r="Q9" s="257">
        <f t="shared" si="2"/>
        <v>8.0484413422965861</v>
      </c>
      <c r="R9" s="257">
        <f t="shared" si="2"/>
        <v>9.0137284719824127</v>
      </c>
      <c r="S9" s="257">
        <f t="shared" si="2"/>
        <v>9.9535006917636402</v>
      </c>
      <c r="T9" s="257">
        <f t="shared" si="2"/>
        <v>10.864291434140428</v>
      </c>
      <c r="U9" s="257">
        <f t="shared" si="2"/>
        <v>11.742618641484752</v>
      </c>
      <c r="V9" s="257">
        <f t="shared" si="2"/>
        <v>12.646950928487561</v>
      </c>
      <c r="W9" s="257">
        <f t="shared" si="2"/>
        <v>13.577927760233752</v>
      </c>
      <c r="X9" s="257">
        <f t="shared" si="2"/>
        <v>14.536203187816962</v>
      </c>
      <c r="Y9" s="257">
        <f t="shared" si="2"/>
        <v>15.522446166236938</v>
      </c>
      <c r="Z9" s="257">
        <f t="shared" si="2"/>
        <v>16.537340878948054</v>
      </c>
      <c r="AA9" s="257">
        <f t="shared" si="2"/>
        <v>17.581587069191357</v>
      </c>
      <c r="AB9" s="257">
        <f t="shared" si="2"/>
        <v>18.655900378245221</v>
      </c>
      <c r="AC9" s="257">
        <f t="shared" si="2"/>
        <v>19.761012690731302</v>
      </c>
      <c r="AD9" s="257">
        <f t="shared" si="2"/>
        <v>20.897672487116164</v>
      </c>
      <c r="AE9" s="257">
        <f t="shared" si="2"/>
        <v>22.066619041047737</v>
      </c>
      <c r="AF9" s="257">
        <f t="shared" si="2"/>
        <v>23.268660750935592</v>
      </c>
      <c r="AG9" s="257">
        <f t="shared" si="2"/>
        <v>24.504598066046171</v>
      </c>
      <c r="AH9" s="257">
        <f t="shared" si="2"/>
        <v>25.77524951623235</v>
      </c>
      <c r="AI9" s="258">
        <f t="shared" si="2"/>
        <v>27.081452102598465</v>
      </c>
    </row>
    <row r="10" spans="3:35" ht="15.75" thickBot="1">
      <c r="C10" s="14" t="s">
        <v>119</v>
      </c>
      <c r="D10" s="344"/>
      <c r="E10" s="343">
        <f t="shared" si="1"/>
        <v>0</v>
      </c>
      <c r="F10" s="260">
        <f t="shared" ref="F10:AI10" si="3">+F47/1000000</f>
        <v>0</v>
      </c>
      <c r="G10" s="257">
        <f t="shared" si="3"/>
        <v>0.36837161973955668</v>
      </c>
      <c r="H10" s="257">
        <f t="shared" si="3"/>
        <v>0.54901489470310327</v>
      </c>
      <c r="I10" s="257">
        <f t="shared" si="3"/>
        <v>0.72932625212796587</v>
      </c>
      <c r="J10" s="257">
        <f t="shared" si="3"/>
        <v>0.90789411622488869</v>
      </c>
      <c r="K10" s="257">
        <f t="shared" si="3"/>
        <v>1.0843323584302329</v>
      </c>
      <c r="L10" s="257">
        <f t="shared" si="3"/>
        <v>1.2576580372354424</v>
      </c>
      <c r="M10" s="257">
        <f t="shared" si="3"/>
        <v>1.4126982144212146</v>
      </c>
      <c r="N10" s="257">
        <f t="shared" si="3"/>
        <v>1.7181462304537427</v>
      </c>
      <c r="O10" s="257">
        <f t="shared" si="3"/>
        <v>2.0529000011084602</v>
      </c>
      <c r="P10" s="257">
        <f t="shared" si="3"/>
        <v>2.3853182773993442</v>
      </c>
      <c r="Q10" s="257">
        <f t="shared" si="3"/>
        <v>2.6983489593544454</v>
      </c>
      <c r="R10" s="257">
        <f t="shared" si="3"/>
        <v>3.022658970056018</v>
      </c>
      <c r="S10" s="257">
        <f t="shared" si="3"/>
        <v>3.3416071209809388</v>
      </c>
      <c r="T10" s="257">
        <f t="shared" si="3"/>
        <v>3.654144251995763</v>
      </c>
      <c r="U10" s="257">
        <f t="shared" si="3"/>
        <v>3.9592071320746371</v>
      </c>
      <c r="V10" s="257">
        <f t="shared" si="3"/>
        <v>4.2740739551089071</v>
      </c>
      <c r="W10" s="257">
        <f t="shared" si="3"/>
        <v>4.5990126063791124</v>
      </c>
      <c r="X10" s="257">
        <f t="shared" si="3"/>
        <v>4.9342979216417557</v>
      </c>
      <c r="Y10" s="257">
        <f t="shared" si="3"/>
        <v>5.2802118640653806</v>
      </c>
      <c r="Z10" s="257">
        <f t="shared" si="3"/>
        <v>5.6370437056379021</v>
      </c>
      <c r="AA10" s="257">
        <f t="shared" si="3"/>
        <v>6.0050902131578825</v>
      </c>
      <c r="AB10" s="257">
        <f t="shared" si="3"/>
        <v>6.3846558389252257</v>
      </c>
      <c r="AC10" s="257">
        <f t="shared" si="3"/>
        <v>6.7760529162496832</v>
      </c>
      <c r="AD10" s="257">
        <f t="shared" si="3"/>
        <v>7.1796018598986029</v>
      </c>
      <c r="AE10" s="257">
        <f t="shared" si="3"/>
        <v>7.595631371608345</v>
      </c>
      <c r="AF10" s="257">
        <f t="shared" si="3"/>
        <v>8.0244786507869197</v>
      </c>
      <c r="AG10" s="257">
        <f t="shared" si="3"/>
        <v>8.4664896105386642</v>
      </c>
      <c r="AH10" s="257">
        <f t="shared" si="3"/>
        <v>8.9220190991450057</v>
      </c>
      <c r="AI10" s="258">
        <f t="shared" si="3"/>
        <v>9.391431127138814</v>
      </c>
    </row>
    <row r="11" spans="3:35" ht="15.75" thickBot="1">
      <c r="C11" s="13" t="s">
        <v>22</v>
      </c>
      <c r="D11" s="344"/>
      <c r="E11" s="341">
        <f t="shared" si="1"/>
        <v>0</v>
      </c>
      <c r="F11" s="254">
        <f t="shared" ref="F11:AI11" si="4">+F48/1000000</f>
        <v>0</v>
      </c>
      <c r="G11" s="254">
        <f t="shared" si="4"/>
        <v>-0.92092904934889075</v>
      </c>
      <c r="H11" s="254">
        <f t="shared" si="4"/>
        <v>-1.3725372367577591</v>
      </c>
      <c r="I11" s="254">
        <f t="shared" si="4"/>
        <v>-1.8233156303199156</v>
      </c>
      <c r="J11" s="254">
        <f t="shared" si="4"/>
        <v>-2.2697352905622199</v>
      </c>
      <c r="K11" s="254">
        <f t="shared" si="4"/>
        <v>-2.710830896075584</v>
      </c>
      <c r="L11" s="254">
        <f t="shared" si="4"/>
        <v>-3.1441450930886083</v>
      </c>
      <c r="M11" s="254">
        <f t="shared" si="4"/>
        <v>-3.5317455360530317</v>
      </c>
      <c r="N11" s="254">
        <f t="shared" si="4"/>
        <v>-4.295365576134361</v>
      </c>
      <c r="O11" s="254">
        <f t="shared" si="4"/>
        <v>-5.132250002771154</v>
      </c>
      <c r="P11" s="254">
        <f t="shared" si="4"/>
        <v>-5.9632956934983659</v>
      </c>
      <c r="Q11" s="254">
        <f t="shared" si="4"/>
        <v>-6.7458723983861137</v>
      </c>
      <c r="R11" s="254">
        <f t="shared" si="4"/>
        <v>-7.5566474251400457</v>
      </c>
      <c r="S11" s="254">
        <f t="shared" si="4"/>
        <v>-8.3540178024523559</v>
      </c>
      <c r="T11" s="254">
        <f t="shared" si="4"/>
        <v>-9.1353606299894086</v>
      </c>
      <c r="U11" s="254">
        <f t="shared" si="4"/>
        <v>-9.8980178301865909</v>
      </c>
      <c r="V11" s="254">
        <f t="shared" si="4"/>
        <v>-10.685184887772269</v>
      </c>
      <c r="W11" s="254">
        <f t="shared" si="4"/>
        <v>-11.497531515947781</v>
      </c>
      <c r="X11" s="254">
        <f t="shared" si="4"/>
        <v>-12.335744804104403</v>
      </c>
      <c r="Y11" s="254">
        <f t="shared" si="4"/>
        <v>-13.200529660163463</v>
      </c>
      <c r="Z11" s="254">
        <f t="shared" si="4"/>
        <v>-14.092609264094763</v>
      </c>
      <c r="AA11" s="254">
        <f t="shared" si="4"/>
        <v>-15.012725532894716</v>
      </c>
      <c r="AB11" s="254">
        <f t="shared" si="4"/>
        <v>-15.961639597313068</v>
      </c>
      <c r="AC11" s="254">
        <f t="shared" si="4"/>
        <v>-16.940132290624209</v>
      </c>
      <c r="AD11" s="254">
        <f t="shared" si="4"/>
        <v>-17.949004649746517</v>
      </c>
      <c r="AE11" s="254">
        <f t="shared" si="4"/>
        <v>-18.989078429020868</v>
      </c>
      <c r="AF11" s="254">
        <f t="shared" si="4"/>
        <v>-20.061196626967302</v>
      </c>
      <c r="AG11" s="254">
        <f t="shared" si="4"/>
        <v>-21.166224026346661</v>
      </c>
      <c r="AH11" s="254">
        <f t="shared" si="4"/>
        <v>-22.305047747862524</v>
      </c>
      <c r="AI11" s="255">
        <f t="shared" si="4"/>
        <v>-23.478577817847036</v>
      </c>
    </row>
    <row r="12" spans="3:35" ht="15.75" thickBot="1">
      <c r="C12" s="14" t="s">
        <v>18</v>
      </c>
      <c r="D12" s="344"/>
      <c r="E12" s="342">
        <f t="shared" si="1"/>
        <v>0</v>
      </c>
      <c r="F12" s="257">
        <f t="shared" ref="F12:AI12" si="5">+F49/1000000</f>
        <v>0</v>
      </c>
      <c r="G12" s="257">
        <f t="shared" si="5"/>
        <v>-0.55255742960933407</v>
      </c>
      <c r="H12" s="257">
        <f t="shared" si="5"/>
        <v>-0.82352234205465391</v>
      </c>
      <c r="I12" s="257">
        <f t="shared" si="5"/>
        <v>-1.0939893781919479</v>
      </c>
      <c r="J12" s="257">
        <f t="shared" si="5"/>
        <v>-1.3618411743373349</v>
      </c>
      <c r="K12" s="257">
        <f t="shared" si="5"/>
        <v>-1.6264985376453511</v>
      </c>
      <c r="L12" s="257">
        <f t="shared" si="5"/>
        <v>-1.8864870558531657</v>
      </c>
      <c r="M12" s="257">
        <f t="shared" si="5"/>
        <v>-2.1190473216318191</v>
      </c>
      <c r="N12" s="257">
        <f t="shared" si="5"/>
        <v>-2.5772193456806169</v>
      </c>
      <c r="O12" s="257">
        <f t="shared" si="5"/>
        <v>-3.0793500016626938</v>
      </c>
      <c r="P12" s="257">
        <f t="shared" si="5"/>
        <v>-3.5779774160990194</v>
      </c>
      <c r="Q12" s="257">
        <f t="shared" si="5"/>
        <v>-4.0475234390316679</v>
      </c>
      <c r="R12" s="257">
        <f t="shared" si="5"/>
        <v>-4.5339884550840255</v>
      </c>
      <c r="S12" s="257">
        <f t="shared" si="5"/>
        <v>-5.0124106814714144</v>
      </c>
      <c r="T12" s="257">
        <f t="shared" si="5"/>
        <v>-5.4812163779936469</v>
      </c>
      <c r="U12" s="257">
        <f t="shared" si="5"/>
        <v>-5.9388106981119551</v>
      </c>
      <c r="V12" s="257">
        <f t="shared" si="5"/>
        <v>-6.4111109326633624</v>
      </c>
      <c r="W12" s="257">
        <f t="shared" si="5"/>
        <v>-6.8985189095686676</v>
      </c>
      <c r="X12" s="257">
        <f t="shared" si="5"/>
        <v>-7.4014468824626434</v>
      </c>
      <c r="Y12" s="257">
        <f t="shared" si="5"/>
        <v>-7.9203177960980762</v>
      </c>
      <c r="Z12" s="257">
        <f t="shared" si="5"/>
        <v>-8.4555655584568576</v>
      </c>
      <c r="AA12" s="257">
        <f t="shared" si="5"/>
        <v>-9.0076353197368277</v>
      </c>
      <c r="AB12" s="257">
        <f t="shared" si="5"/>
        <v>-9.5769837583878417</v>
      </c>
      <c r="AC12" s="257">
        <f t="shared" si="5"/>
        <v>-10.164079374374523</v>
      </c>
      <c r="AD12" s="257">
        <f t="shared" si="5"/>
        <v>-10.769402789847911</v>
      </c>
      <c r="AE12" s="257">
        <f t="shared" si="5"/>
        <v>-11.393447057412519</v>
      </c>
      <c r="AF12" s="257">
        <f t="shared" si="5"/>
        <v>-12.036717976180379</v>
      </c>
      <c r="AG12" s="257">
        <f t="shared" si="5"/>
        <v>-12.699734415807995</v>
      </c>
      <c r="AH12" s="257">
        <f t="shared" si="5"/>
        <v>-13.383028648717515</v>
      </c>
      <c r="AI12" s="258">
        <f t="shared" si="5"/>
        <v>-14.087146690708217</v>
      </c>
    </row>
    <row r="13" spans="3:35" ht="15.75" thickBot="1">
      <c r="C13" s="14" t="s">
        <v>19</v>
      </c>
      <c r="D13" s="344"/>
      <c r="E13" s="343">
        <f t="shared" si="1"/>
        <v>0</v>
      </c>
      <c r="F13" s="260">
        <f t="shared" ref="F13:AI13" si="6">+F50/1000000</f>
        <v>0</v>
      </c>
      <c r="G13" s="257">
        <f t="shared" si="6"/>
        <v>-0.13813935740233352</v>
      </c>
      <c r="H13" s="257">
        <f t="shared" si="6"/>
        <v>-0.20588058551366348</v>
      </c>
      <c r="I13" s="257">
        <f t="shared" si="6"/>
        <v>-0.27349734454798696</v>
      </c>
      <c r="J13" s="257">
        <f t="shared" si="6"/>
        <v>-0.34046029358433372</v>
      </c>
      <c r="K13" s="257">
        <f t="shared" si="6"/>
        <v>-0.40662463441133778</v>
      </c>
      <c r="L13" s="257">
        <f t="shared" si="6"/>
        <v>-0.47162176396329142</v>
      </c>
      <c r="M13" s="257">
        <f t="shared" si="6"/>
        <v>-0.52976183040795477</v>
      </c>
      <c r="N13" s="257">
        <f t="shared" si="6"/>
        <v>-0.64430483642015424</v>
      </c>
      <c r="O13" s="257">
        <f t="shared" si="6"/>
        <v>-0.76983750041567345</v>
      </c>
      <c r="P13" s="257">
        <f t="shared" si="6"/>
        <v>-0.89449435402475486</v>
      </c>
      <c r="Q13" s="257">
        <f t="shared" si="6"/>
        <v>-1.011880859757917</v>
      </c>
      <c r="R13" s="257">
        <f t="shared" si="6"/>
        <v>-1.1334971137710064</v>
      </c>
      <c r="S13" s="257">
        <f t="shared" si="6"/>
        <v>-1.2531026703678536</v>
      </c>
      <c r="T13" s="257">
        <f t="shared" si="6"/>
        <v>-1.3703040944984117</v>
      </c>
      <c r="U13" s="257">
        <f t="shared" si="6"/>
        <v>-1.4847026745279888</v>
      </c>
      <c r="V13" s="257">
        <f t="shared" si="6"/>
        <v>-1.6027777331658406</v>
      </c>
      <c r="W13" s="257">
        <f t="shared" si="6"/>
        <v>-1.7246297273921669</v>
      </c>
      <c r="X13" s="257">
        <f t="shared" si="6"/>
        <v>-1.8503617206156608</v>
      </c>
      <c r="Y13" s="257">
        <f t="shared" si="6"/>
        <v>-1.980079449024519</v>
      </c>
      <c r="Z13" s="257">
        <f t="shared" si="6"/>
        <v>-2.1138913896142144</v>
      </c>
      <c r="AA13" s="257">
        <f t="shared" si="6"/>
        <v>-2.2519088299342069</v>
      </c>
      <c r="AB13" s="257">
        <f t="shared" si="6"/>
        <v>-2.3942459395969604</v>
      </c>
      <c r="AC13" s="257">
        <f t="shared" si="6"/>
        <v>-2.5410198435936309</v>
      </c>
      <c r="AD13" s="257">
        <f t="shared" si="6"/>
        <v>-2.6923506974619777</v>
      </c>
      <c r="AE13" s="257">
        <f t="shared" si="6"/>
        <v>-2.8483617643531298</v>
      </c>
      <c r="AF13" s="257">
        <f t="shared" si="6"/>
        <v>-3.0091794940450947</v>
      </c>
      <c r="AG13" s="257">
        <f t="shared" si="6"/>
        <v>-3.1749336039519989</v>
      </c>
      <c r="AH13" s="257">
        <f t="shared" si="6"/>
        <v>-3.3457571621793787</v>
      </c>
      <c r="AI13" s="258">
        <f t="shared" si="6"/>
        <v>-3.5217866726770541</v>
      </c>
    </row>
    <row r="14" spans="3:35" ht="15.75" thickBot="1">
      <c r="C14" s="14" t="s">
        <v>20</v>
      </c>
      <c r="D14" s="344"/>
      <c r="E14" s="342">
        <f t="shared" si="1"/>
        <v>0</v>
      </c>
      <c r="F14" s="257">
        <f t="shared" ref="F14:AI14" si="7">+F51/1000000</f>
        <v>0</v>
      </c>
      <c r="G14" s="257">
        <f t="shared" si="7"/>
        <v>-0.23023226233722269</v>
      </c>
      <c r="H14" s="257">
        <f t="shared" si="7"/>
        <v>-0.34313430918943977</v>
      </c>
      <c r="I14" s="257">
        <f t="shared" si="7"/>
        <v>-0.4558289075799789</v>
      </c>
      <c r="J14" s="257">
        <f t="shared" si="7"/>
        <v>-0.56743382264055497</v>
      </c>
      <c r="K14" s="257">
        <f t="shared" si="7"/>
        <v>-0.67770772401889601</v>
      </c>
      <c r="L14" s="257">
        <f t="shared" si="7"/>
        <v>-0.78603627327215209</v>
      </c>
      <c r="M14" s="257">
        <f t="shared" si="7"/>
        <v>-0.88293638401325791</v>
      </c>
      <c r="N14" s="257">
        <f t="shared" si="7"/>
        <v>-1.0738413940335902</v>
      </c>
      <c r="O14" s="257">
        <f t="shared" si="7"/>
        <v>-1.2830625006927885</v>
      </c>
      <c r="P14" s="257">
        <f t="shared" si="7"/>
        <v>-1.4908239233745915</v>
      </c>
      <c r="Q14" s="257">
        <f t="shared" si="7"/>
        <v>-1.6864680995965284</v>
      </c>
      <c r="R14" s="257">
        <f t="shared" si="7"/>
        <v>-1.8891618562850114</v>
      </c>
      <c r="S14" s="257">
        <f t="shared" si="7"/>
        <v>-2.088504450613089</v>
      </c>
      <c r="T14" s="257">
        <f t="shared" si="7"/>
        <v>-2.2838401574973521</v>
      </c>
      <c r="U14" s="257">
        <f t="shared" si="7"/>
        <v>-2.4745044575466477</v>
      </c>
      <c r="V14" s="257">
        <f t="shared" si="7"/>
        <v>-2.6712962219430674</v>
      </c>
      <c r="W14" s="257">
        <f t="shared" si="7"/>
        <v>-2.8743828789869452</v>
      </c>
      <c r="X14" s="257">
        <f t="shared" si="7"/>
        <v>-3.0839362010261007</v>
      </c>
      <c r="Y14" s="257">
        <f t="shared" si="7"/>
        <v>-3.3001324150408657</v>
      </c>
      <c r="Z14" s="257">
        <f t="shared" si="7"/>
        <v>-3.5231523160236908</v>
      </c>
      <c r="AA14" s="257">
        <f t="shared" si="7"/>
        <v>-3.7531813832236791</v>
      </c>
      <c r="AB14" s="257">
        <f t="shared" si="7"/>
        <v>-3.9904098993282671</v>
      </c>
      <c r="AC14" s="257">
        <f t="shared" si="7"/>
        <v>-4.2350330726560523</v>
      </c>
      <c r="AD14" s="257">
        <f t="shared" si="7"/>
        <v>-4.4872511624366291</v>
      </c>
      <c r="AE14" s="257">
        <f t="shared" si="7"/>
        <v>-4.747269607255217</v>
      </c>
      <c r="AF14" s="257">
        <f t="shared" si="7"/>
        <v>-5.0152991567418255</v>
      </c>
      <c r="AG14" s="257">
        <f t="shared" si="7"/>
        <v>-5.2915560065866654</v>
      </c>
      <c r="AH14" s="257">
        <f t="shared" si="7"/>
        <v>-5.576261936965631</v>
      </c>
      <c r="AI14" s="258">
        <f t="shared" si="7"/>
        <v>-5.869644454461759</v>
      </c>
    </row>
    <row r="15" spans="3:35" ht="15.75" thickBot="1">
      <c r="C15" s="13" t="s">
        <v>10</v>
      </c>
      <c r="D15" s="344"/>
      <c r="E15" s="341">
        <f t="shared" si="1"/>
        <v>-70</v>
      </c>
      <c r="F15" s="254">
        <f t="shared" ref="F15:AI15" si="8">+F52/1000000</f>
        <v>0</v>
      </c>
      <c r="G15" s="254">
        <f t="shared" si="8"/>
        <v>0</v>
      </c>
      <c r="H15" s="254">
        <f t="shared" si="8"/>
        <v>0</v>
      </c>
      <c r="I15" s="254">
        <f t="shared" si="8"/>
        <v>0</v>
      </c>
      <c r="J15" s="254">
        <f t="shared" si="8"/>
        <v>0</v>
      </c>
      <c r="K15" s="254">
        <f t="shared" si="8"/>
        <v>0</v>
      </c>
      <c r="L15" s="254">
        <f t="shared" si="8"/>
        <v>0</v>
      </c>
      <c r="M15" s="254">
        <f t="shared" si="8"/>
        <v>0</v>
      </c>
      <c r="N15" s="254">
        <f t="shared" si="8"/>
        <v>0</v>
      </c>
      <c r="O15" s="254">
        <f t="shared" si="8"/>
        <v>0</v>
      </c>
      <c r="P15" s="254">
        <f t="shared" si="8"/>
        <v>0</v>
      </c>
      <c r="Q15" s="254">
        <f t="shared" si="8"/>
        <v>0</v>
      </c>
      <c r="R15" s="254">
        <f t="shared" si="8"/>
        <v>0</v>
      </c>
      <c r="S15" s="254">
        <f t="shared" si="8"/>
        <v>0</v>
      </c>
      <c r="T15" s="254">
        <f t="shared" si="8"/>
        <v>0</v>
      </c>
      <c r="U15" s="254">
        <f t="shared" si="8"/>
        <v>0</v>
      </c>
      <c r="V15" s="254">
        <f t="shared" si="8"/>
        <v>0</v>
      </c>
      <c r="W15" s="254">
        <f t="shared" si="8"/>
        <v>0</v>
      </c>
      <c r="X15" s="254">
        <f t="shared" si="8"/>
        <v>0</v>
      </c>
      <c r="Y15" s="254">
        <f t="shared" si="8"/>
        <v>0</v>
      </c>
      <c r="Z15" s="254">
        <f t="shared" si="8"/>
        <v>0</v>
      </c>
      <c r="AA15" s="254">
        <f t="shared" si="8"/>
        <v>0</v>
      </c>
      <c r="AB15" s="254">
        <f t="shared" si="8"/>
        <v>0</v>
      </c>
      <c r="AC15" s="254">
        <f t="shared" si="8"/>
        <v>0</v>
      </c>
      <c r="AD15" s="254">
        <f t="shared" si="8"/>
        <v>0</v>
      </c>
      <c r="AE15" s="254">
        <f t="shared" si="8"/>
        <v>0</v>
      </c>
      <c r="AF15" s="254">
        <f t="shared" si="8"/>
        <v>0</v>
      </c>
      <c r="AG15" s="254">
        <f t="shared" si="8"/>
        <v>0</v>
      </c>
      <c r="AH15" s="254">
        <f t="shared" si="8"/>
        <v>0</v>
      </c>
      <c r="AI15" s="255">
        <f t="shared" si="8"/>
        <v>24</v>
      </c>
    </row>
    <row r="16" spans="3:35" ht="15.75" thickBot="1">
      <c r="C16" s="14" t="s">
        <v>18</v>
      </c>
      <c r="D16" s="344"/>
      <c r="E16" s="342">
        <f t="shared" si="1"/>
        <v>-28</v>
      </c>
      <c r="F16" s="257">
        <f t="shared" ref="F16:AI16" si="9">+F53/1000000</f>
        <v>0</v>
      </c>
      <c r="G16" s="257">
        <f t="shared" si="9"/>
        <v>0</v>
      </c>
      <c r="H16" s="257">
        <f t="shared" si="9"/>
        <v>0</v>
      </c>
      <c r="I16" s="257">
        <f t="shared" si="9"/>
        <v>0</v>
      </c>
      <c r="J16" s="257">
        <f t="shared" si="9"/>
        <v>0</v>
      </c>
      <c r="K16" s="257">
        <f t="shared" si="9"/>
        <v>0</v>
      </c>
      <c r="L16" s="257">
        <f t="shared" si="9"/>
        <v>0</v>
      </c>
      <c r="M16" s="257">
        <f t="shared" si="9"/>
        <v>0</v>
      </c>
      <c r="N16" s="257">
        <f t="shared" si="9"/>
        <v>0</v>
      </c>
      <c r="O16" s="257">
        <f t="shared" si="9"/>
        <v>0</v>
      </c>
      <c r="P16" s="257">
        <f t="shared" si="9"/>
        <v>0</v>
      </c>
      <c r="Q16" s="257">
        <f t="shared" si="9"/>
        <v>0</v>
      </c>
      <c r="R16" s="257">
        <f t="shared" si="9"/>
        <v>0</v>
      </c>
      <c r="S16" s="257">
        <f t="shared" si="9"/>
        <v>0</v>
      </c>
      <c r="T16" s="257">
        <f t="shared" si="9"/>
        <v>0</v>
      </c>
      <c r="U16" s="257">
        <f t="shared" si="9"/>
        <v>0</v>
      </c>
      <c r="V16" s="257">
        <f t="shared" si="9"/>
        <v>0</v>
      </c>
      <c r="W16" s="257">
        <f t="shared" si="9"/>
        <v>0</v>
      </c>
      <c r="X16" s="257">
        <f t="shared" si="9"/>
        <v>0</v>
      </c>
      <c r="Y16" s="257">
        <f t="shared" si="9"/>
        <v>0</v>
      </c>
      <c r="Z16" s="257">
        <f t="shared" si="9"/>
        <v>0</v>
      </c>
      <c r="AA16" s="257">
        <f t="shared" si="9"/>
        <v>0</v>
      </c>
      <c r="AB16" s="257">
        <f t="shared" si="9"/>
        <v>0</v>
      </c>
      <c r="AC16" s="257">
        <f t="shared" si="9"/>
        <v>0</v>
      </c>
      <c r="AD16" s="257">
        <f t="shared" si="9"/>
        <v>0</v>
      </c>
      <c r="AE16" s="257">
        <f t="shared" si="9"/>
        <v>0</v>
      </c>
      <c r="AF16" s="257">
        <f t="shared" si="9"/>
        <v>0</v>
      </c>
      <c r="AG16" s="257">
        <f t="shared" si="9"/>
        <v>0</v>
      </c>
      <c r="AH16" s="257">
        <f t="shared" si="9"/>
        <v>0</v>
      </c>
      <c r="AI16" s="258">
        <f t="shared" si="9"/>
        <v>9.6</v>
      </c>
    </row>
    <row r="17" spans="3:35" ht="15.75" thickBot="1">
      <c r="C17" s="14" t="s">
        <v>19</v>
      </c>
      <c r="E17" s="259">
        <f t="shared" si="1"/>
        <v>-10.5</v>
      </c>
      <c r="F17" s="260">
        <f t="shared" ref="F17:AI17" si="10">+F54/1000000</f>
        <v>0</v>
      </c>
      <c r="G17" s="257">
        <f t="shared" si="10"/>
        <v>0</v>
      </c>
      <c r="H17" s="257">
        <f t="shared" si="10"/>
        <v>0</v>
      </c>
      <c r="I17" s="257">
        <f t="shared" si="10"/>
        <v>0</v>
      </c>
      <c r="J17" s="257">
        <f t="shared" si="10"/>
        <v>0</v>
      </c>
      <c r="K17" s="257">
        <f t="shared" si="10"/>
        <v>0</v>
      </c>
      <c r="L17" s="257">
        <f t="shared" si="10"/>
        <v>0</v>
      </c>
      <c r="M17" s="257">
        <f t="shared" si="10"/>
        <v>0</v>
      </c>
      <c r="N17" s="257">
        <f t="shared" si="10"/>
        <v>0</v>
      </c>
      <c r="O17" s="257">
        <f t="shared" si="10"/>
        <v>0</v>
      </c>
      <c r="P17" s="257">
        <f t="shared" si="10"/>
        <v>0</v>
      </c>
      <c r="Q17" s="257">
        <f t="shared" si="10"/>
        <v>0</v>
      </c>
      <c r="R17" s="257">
        <f t="shared" si="10"/>
        <v>0</v>
      </c>
      <c r="S17" s="257">
        <f t="shared" si="10"/>
        <v>0</v>
      </c>
      <c r="T17" s="257">
        <f t="shared" si="10"/>
        <v>0</v>
      </c>
      <c r="U17" s="257">
        <f t="shared" si="10"/>
        <v>0</v>
      </c>
      <c r="V17" s="257">
        <f t="shared" si="10"/>
        <v>0</v>
      </c>
      <c r="W17" s="257">
        <f t="shared" si="10"/>
        <v>0</v>
      </c>
      <c r="X17" s="257">
        <f t="shared" si="10"/>
        <v>0</v>
      </c>
      <c r="Y17" s="257">
        <f t="shared" si="10"/>
        <v>0</v>
      </c>
      <c r="Z17" s="257">
        <f t="shared" si="10"/>
        <v>0</v>
      </c>
      <c r="AA17" s="257">
        <f t="shared" si="10"/>
        <v>0</v>
      </c>
      <c r="AB17" s="257">
        <f t="shared" si="10"/>
        <v>0</v>
      </c>
      <c r="AC17" s="257">
        <f t="shared" si="10"/>
        <v>0</v>
      </c>
      <c r="AD17" s="257">
        <f t="shared" si="10"/>
        <v>0</v>
      </c>
      <c r="AE17" s="257">
        <f t="shared" si="10"/>
        <v>0</v>
      </c>
      <c r="AF17" s="257">
        <f t="shared" si="10"/>
        <v>0</v>
      </c>
      <c r="AG17" s="257">
        <f t="shared" si="10"/>
        <v>0</v>
      </c>
      <c r="AH17" s="257">
        <f t="shared" si="10"/>
        <v>0</v>
      </c>
      <c r="AI17" s="258">
        <f t="shared" si="10"/>
        <v>3.6</v>
      </c>
    </row>
    <row r="18" spans="3:35" ht="15.75" thickBot="1">
      <c r="C18" s="14" t="s">
        <v>20</v>
      </c>
      <c r="E18" s="261">
        <f t="shared" si="1"/>
        <v>-31.5</v>
      </c>
      <c r="F18" s="257">
        <f t="shared" ref="F18:AI18" si="11">+F55/1000000</f>
        <v>0</v>
      </c>
      <c r="G18" s="257">
        <f t="shared" si="11"/>
        <v>0</v>
      </c>
      <c r="H18" s="257">
        <f t="shared" si="11"/>
        <v>0</v>
      </c>
      <c r="I18" s="257">
        <f t="shared" si="11"/>
        <v>0</v>
      </c>
      <c r="J18" s="257">
        <f t="shared" si="11"/>
        <v>0</v>
      </c>
      <c r="K18" s="257">
        <f t="shared" si="11"/>
        <v>0</v>
      </c>
      <c r="L18" s="257">
        <f t="shared" si="11"/>
        <v>0</v>
      </c>
      <c r="M18" s="257">
        <f t="shared" si="11"/>
        <v>0</v>
      </c>
      <c r="N18" s="257">
        <f t="shared" si="11"/>
        <v>0</v>
      </c>
      <c r="O18" s="257">
        <f t="shared" si="11"/>
        <v>0</v>
      </c>
      <c r="P18" s="257">
        <f t="shared" si="11"/>
        <v>0</v>
      </c>
      <c r="Q18" s="257">
        <f t="shared" si="11"/>
        <v>0</v>
      </c>
      <c r="R18" s="257">
        <f t="shared" si="11"/>
        <v>0</v>
      </c>
      <c r="S18" s="257">
        <f t="shared" si="11"/>
        <v>0</v>
      </c>
      <c r="T18" s="257">
        <f t="shared" si="11"/>
        <v>0</v>
      </c>
      <c r="U18" s="257">
        <f t="shared" si="11"/>
        <v>0</v>
      </c>
      <c r="V18" s="257">
        <f t="shared" si="11"/>
        <v>0</v>
      </c>
      <c r="W18" s="257">
        <f t="shared" si="11"/>
        <v>0</v>
      </c>
      <c r="X18" s="257">
        <f t="shared" si="11"/>
        <v>0</v>
      </c>
      <c r="Y18" s="257">
        <f t="shared" si="11"/>
        <v>0</v>
      </c>
      <c r="Z18" s="257">
        <f t="shared" si="11"/>
        <v>0</v>
      </c>
      <c r="AA18" s="257">
        <f t="shared" si="11"/>
        <v>0</v>
      </c>
      <c r="AB18" s="257">
        <f t="shared" si="11"/>
        <v>0</v>
      </c>
      <c r="AC18" s="257">
        <f t="shared" si="11"/>
        <v>0</v>
      </c>
      <c r="AD18" s="257">
        <f t="shared" si="11"/>
        <v>0</v>
      </c>
      <c r="AE18" s="257">
        <f t="shared" si="11"/>
        <v>0</v>
      </c>
      <c r="AF18" s="257">
        <f t="shared" si="11"/>
        <v>0</v>
      </c>
      <c r="AG18" s="257">
        <f t="shared" si="11"/>
        <v>0</v>
      </c>
      <c r="AH18" s="257">
        <f t="shared" si="11"/>
        <v>0</v>
      </c>
      <c r="AI18" s="258">
        <f t="shared" si="11"/>
        <v>10.8</v>
      </c>
    </row>
    <row r="19" spans="3:35" ht="15.75" thickBot="1">
      <c r="C19" s="13" t="s">
        <v>142</v>
      </c>
      <c r="E19" s="276">
        <f t="shared" si="1"/>
        <v>0</v>
      </c>
      <c r="F19" s="279">
        <f t="shared" ref="F19:AI19" si="12">+F56/1000000</f>
        <v>0</v>
      </c>
      <c r="G19" s="279">
        <f t="shared" si="12"/>
        <v>-9.7115802435801923E-2</v>
      </c>
      <c r="H19" s="279">
        <f t="shared" si="12"/>
        <v>-0.13675110627048442</v>
      </c>
      <c r="I19" s="279">
        <f t="shared" si="12"/>
        <v>-0.17513486374182255</v>
      </c>
      <c r="J19" s="279">
        <f t="shared" si="12"/>
        <v>-0.21186352602215522</v>
      </c>
      <c r="K19" s="279">
        <f t="shared" si="12"/>
        <v>-0.24677367115418203</v>
      </c>
      <c r="L19" s="279">
        <f t="shared" si="12"/>
        <v>-0.27955416906993702</v>
      </c>
      <c r="M19" s="279">
        <f t="shared" si="12"/>
        <v>-0.30575599104416146</v>
      </c>
      <c r="N19" s="279">
        <f t="shared" si="12"/>
        <v>-0.37604228033684267</v>
      </c>
      <c r="O19" s="279">
        <f t="shared" si="12"/>
        <v>-0.45414864889861978</v>
      </c>
      <c r="P19" s="279">
        <f t="shared" si="12"/>
        <v>-0.53047844294511193</v>
      </c>
      <c r="Q19" s="279">
        <f t="shared" si="12"/>
        <v>-0.60013768548973645</v>
      </c>
      <c r="R19" s="279">
        <f t="shared" si="12"/>
        <v>-0.67196100253475799</v>
      </c>
      <c r="S19" s="279">
        <f t="shared" si="12"/>
        <v>-0.74116350154383359</v>
      </c>
      <c r="T19" s="279">
        <f t="shared" si="12"/>
        <v>-0.80746125842201677</v>
      </c>
      <c r="U19" s="279">
        <f t="shared" si="12"/>
        <v>-0.870571191505919</v>
      </c>
      <c r="V19" s="279">
        <f t="shared" si="12"/>
        <v>-0.93537599937363158</v>
      </c>
      <c r="W19" s="279">
        <f t="shared" si="12"/>
        <v>-1.0019113275997626</v>
      </c>
      <c r="X19" s="279">
        <f t="shared" si="12"/>
        <v>-1.0702134458031467</v>
      </c>
      <c r="Y19" s="279">
        <f t="shared" si="12"/>
        <v>-1.1403192555208292</v>
      </c>
      <c r="Z19" s="279">
        <f t="shared" si="12"/>
        <v>-1.2122662980736805</v>
      </c>
      <c r="AA19" s="279">
        <f t="shared" si="12"/>
        <v>-1.286092762418179</v>
      </c>
      <c r="AB19" s="279">
        <f t="shared" si="12"/>
        <v>-1.3618374929786046</v>
      </c>
      <c r="AC19" s="279">
        <f t="shared" si="12"/>
        <v>-1.4395399974535177</v>
      </c>
      <c r="AD19" s="279">
        <f t="shared" si="12"/>
        <v>-1.5192404545902383</v>
      </c>
      <c r="AE19" s="279">
        <f t="shared" si="12"/>
        <v>-1.6009757975452803</v>
      </c>
      <c r="AF19" s="279">
        <f t="shared" si="12"/>
        <v>-1.6847914162132802</v>
      </c>
      <c r="AG19" s="279">
        <f t="shared" si="12"/>
        <v>-1.7707295475357245</v>
      </c>
      <c r="AH19" s="279">
        <f t="shared" si="12"/>
        <v>-1.8588331301272238</v>
      </c>
      <c r="AI19" s="280">
        <f t="shared" si="12"/>
        <v>-1.9491458117835345</v>
      </c>
    </row>
    <row r="20" spans="3:35" ht="15.75" thickBot="1">
      <c r="C20" s="15" t="s">
        <v>23</v>
      </c>
      <c r="E20" s="277">
        <f t="shared" si="1"/>
        <v>-70</v>
      </c>
      <c r="F20" s="269">
        <f t="shared" ref="F20:AI20" si="13">+F57/1000000</f>
        <v>0</v>
      </c>
      <c r="G20" s="269">
        <f t="shared" si="13"/>
        <v>0.55032288046954425</v>
      </c>
      <c r="H20" s="269">
        <f t="shared" si="13"/>
        <v>0.77492293553274516</v>
      </c>
      <c r="I20" s="269">
        <f t="shared" si="13"/>
        <v>0.9924308945369944</v>
      </c>
      <c r="J20" s="269">
        <f t="shared" si="13"/>
        <v>1.2005599807922127</v>
      </c>
      <c r="K20" s="269">
        <f t="shared" si="13"/>
        <v>1.3983841365403649</v>
      </c>
      <c r="L20" s="269">
        <f t="shared" si="13"/>
        <v>1.5841402913963101</v>
      </c>
      <c r="M20" s="269">
        <f t="shared" si="13"/>
        <v>1.7326172825835817</v>
      </c>
      <c r="N20" s="269">
        <f t="shared" si="13"/>
        <v>2.1309062552421083</v>
      </c>
      <c r="O20" s="269">
        <f t="shared" si="13"/>
        <v>2.5735090104255121</v>
      </c>
      <c r="P20" s="269">
        <f t="shared" si="13"/>
        <v>3.0060445100223006</v>
      </c>
      <c r="Q20" s="269">
        <f t="shared" si="13"/>
        <v>3.4007802177751736</v>
      </c>
      <c r="R20" s="269">
        <f t="shared" si="13"/>
        <v>3.8077790143636285</v>
      </c>
      <c r="S20" s="269">
        <f t="shared" si="13"/>
        <v>4.1999265087483906</v>
      </c>
      <c r="T20" s="269">
        <f t="shared" si="13"/>
        <v>4.5756137977247615</v>
      </c>
      <c r="U20" s="269">
        <f t="shared" si="13"/>
        <v>4.9332367518668745</v>
      </c>
      <c r="V20" s="269">
        <f t="shared" si="13"/>
        <v>5.3004639964505786</v>
      </c>
      <c r="W20" s="269">
        <f t="shared" si="13"/>
        <v>5.6774975230653224</v>
      </c>
      <c r="X20" s="269">
        <f t="shared" si="13"/>
        <v>6.0645428595511657</v>
      </c>
      <c r="Y20" s="269">
        <f t="shared" si="13"/>
        <v>6.4618091146180321</v>
      </c>
      <c r="Z20" s="269">
        <f t="shared" si="13"/>
        <v>6.8695090224175219</v>
      </c>
      <c r="AA20" s="269">
        <f t="shared" si="13"/>
        <v>7.2878589870363495</v>
      </c>
      <c r="AB20" s="269">
        <f t="shared" si="13"/>
        <v>7.7170791268787591</v>
      </c>
      <c r="AC20" s="269">
        <f t="shared" si="13"/>
        <v>8.1573933189032672</v>
      </c>
      <c r="AD20" s="269">
        <f t="shared" si="13"/>
        <v>8.6090292426780159</v>
      </c>
      <c r="AE20" s="269">
        <f t="shared" si="13"/>
        <v>9.0721961860899221</v>
      </c>
      <c r="AF20" s="269">
        <f t="shared" si="13"/>
        <v>9.5471513585419228</v>
      </c>
      <c r="AG20" s="269">
        <f t="shared" si="13"/>
        <v>10.034134102702438</v>
      </c>
      <c r="AH20" s="269">
        <f t="shared" si="13"/>
        <v>10.533387737387603</v>
      </c>
      <c r="AI20" s="270">
        <f t="shared" si="13"/>
        <v>35.045159600106693</v>
      </c>
    </row>
    <row r="23" spans="3:35" ht="15.75">
      <c r="C23" s="281" t="s">
        <v>372</v>
      </c>
    </row>
    <row r="24" spans="3:35" ht="15.75" thickBot="1"/>
    <row r="25" spans="3:35" ht="15.75" thickBot="1">
      <c r="C25" s="12"/>
      <c r="D25" s="344"/>
      <c r="E25" s="339">
        <v>0</v>
      </c>
      <c r="F25" s="247">
        <v>1</v>
      </c>
      <c r="G25" s="247">
        <v>2</v>
      </c>
      <c r="H25" s="247">
        <v>3</v>
      </c>
      <c r="I25" s="247">
        <v>4</v>
      </c>
      <c r="J25" s="247">
        <v>5</v>
      </c>
      <c r="K25" s="247">
        <v>6</v>
      </c>
      <c r="L25" s="247">
        <v>7</v>
      </c>
      <c r="M25" s="247">
        <v>8</v>
      </c>
      <c r="N25" s="247">
        <v>9</v>
      </c>
      <c r="O25" s="247">
        <v>10</v>
      </c>
      <c r="P25" s="247">
        <v>11</v>
      </c>
      <c r="Q25" s="247">
        <v>12</v>
      </c>
      <c r="R25" s="247">
        <v>13</v>
      </c>
      <c r="S25" s="247">
        <v>14</v>
      </c>
      <c r="T25" s="248">
        <v>15</v>
      </c>
      <c r="U25" s="247">
        <v>16</v>
      </c>
      <c r="V25" s="249">
        <v>17</v>
      </c>
      <c r="W25" s="250">
        <v>18</v>
      </c>
      <c r="X25" s="250">
        <v>19</v>
      </c>
      <c r="Y25" s="251">
        <v>20</v>
      </c>
      <c r="Z25" s="247">
        <v>21</v>
      </c>
      <c r="AA25" s="249">
        <v>22</v>
      </c>
      <c r="AB25" s="250">
        <v>23</v>
      </c>
      <c r="AC25" s="250">
        <v>24</v>
      </c>
      <c r="AD25" s="251">
        <v>25</v>
      </c>
      <c r="AE25" s="247">
        <v>26</v>
      </c>
      <c r="AF25" s="249">
        <v>27</v>
      </c>
      <c r="AG25" s="250">
        <v>28</v>
      </c>
      <c r="AH25" s="250">
        <v>29</v>
      </c>
      <c r="AI25" s="252">
        <v>30</v>
      </c>
    </row>
    <row r="26" spans="3:35" ht="15.75" thickBot="1">
      <c r="C26" s="13" t="s">
        <v>21</v>
      </c>
      <c r="D26" s="344"/>
      <c r="E26" s="341">
        <f>+E68/1000000</f>
        <v>0</v>
      </c>
      <c r="F26" s="254">
        <f t="shared" ref="F26:AI26" si="14">+F68/1000000</f>
        <v>0</v>
      </c>
      <c r="G26" s="254">
        <f t="shared" si="14"/>
        <v>3.0771990934592934</v>
      </c>
      <c r="H26" s="254">
        <f t="shared" si="14"/>
        <v>4.4441853920533214</v>
      </c>
      <c r="I26" s="254">
        <f t="shared" si="14"/>
        <v>5.7877049465460626</v>
      </c>
      <c r="J26" s="254">
        <f t="shared" si="14"/>
        <v>7.0954077776629179</v>
      </c>
      <c r="K26" s="254">
        <f t="shared" si="14"/>
        <v>8.3629728014296738</v>
      </c>
      <c r="L26" s="254">
        <f t="shared" si="14"/>
        <v>9.5812646977732925</v>
      </c>
      <c r="M26" s="254">
        <f t="shared" si="14"/>
        <v>10.6155555158851</v>
      </c>
      <c r="N26" s="254">
        <f t="shared" si="14"/>
        <v>12.985065606540918</v>
      </c>
      <c r="O26" s="254">
        <f t="shared" si="14"/>
        <v>15.601053762262046</v>
      </c>
      <c r="P26" s="254">
        <f t="shared" si="14"/>
        <v>18.176894891710713</v>
      </c>
      <c r="Q26" s="254">
        <f t="shared" si="14"/>
        <v>20.56306059300606</v>
      </c>
      <c r="R26" s="254">
        <f t="shared" si="14"/>
        <v>23.029056268601089</v>
      </c>
      <c r="S26" s="254">
        <f t="shared" si="14"/>
        <v>25.428799471042723</v>
      </c>
      <c r="T26" s="254">
        <f t="shared" si="14"/>
        <v>27.753395740375861</v>
      </c>
      <c r="U26" s="254">
        <f t="shared" si="14"/>
        <v>29.993913999934435</v>
      </c>
      <c r="V26" s="254">
        <f t="shared" si="14"/>
        <v>32.300511157597185</v>
      </c>
      <c r="W26" s="254">
        <f t="shared" si="14"/>
        <v>34.674803158496928</v>
      </c>
      <c r="X26" s="254">
        <f t="shared" si="14"/>
        <v>37.11844252696465</v>
      </c>
      <c r="Y26" s="254">
        <f t="shared" si="14"/>
        <v>39.633119155276717</v>
      </c>
      <c r="Z26" s="254">
        <f t="shared" si="14"/>
        <v>42.220561108648837</v>
      </c>
      <c r="AA26" s="254">
        <f t="shared" si="14"/>
        <v>44.882535446790996</v>
      </c>
      <c r="AB26" s="254">
        <f t="shared" si="14"/>
        <v>47.620849062345535</v>
      </c>
      <c r="AC26" s="254">
        <f t="shared" si="14"/>
        <v>50.437349536533596</v>
      </c>
      <c r="AD26" s="254">
        <f t="shared" si="14"/>
        <v>53.333926012343582</v>
      </c>
      <c r="AE26" s="254">
        <f t="shared" si="14"/>
        <v>56.312444679341674</v>
      </c>
      <c r="AF26" s="254">
        <f t="shared" si="14"/>
        <v>59.374944593608525</v>
      </c>
      <c r="AG26" s="254">
        <f t="shared" si="14"/>
        <v>62.523444983461438</v>
      </c>
      <c r="AH26" s="254">
        <f t="shared" si="14"/>
        <v>65.760010313739812</v>
      </c>
      <c r="AI26" s="255">
        <f t="shared" si="14"/>
        <v>69.086751251887378</v>
      </c>
    </row>
    <row r="27" spans="3:35" ht="15.75" thickBot="1">
      <c r="C27" s="14" t="s">
        <v>15</v>
      </c>
      <c r="D27" s="344"/>
      <c r="E27" s="342">
        <f t="shared" ref="E27:E37" si="15">+E69/1000000</f>
        <v>0</v>
      </c>
      <c r="F27" s="257">
        <f t="shared" ref="F27:AI27" si="16">+F69/1000000</f>
        <v>0</v>
      </c>
      <c r="G27" s="257">
        <f t="shared" si="16"/>
        <v>3.0771990934592934</v>
      </c>
      <c r="H27" s="257">
        <f t="shared" si="16"/>
        <v>4.4441853920533214</v>
      </c>
      <c r="I27" s="257">
        <f t="shared" si="16"/>
        <v>5.7877049465460626</v>
      </c>
      <c r="J27" s="257">
        <f t="shared" si="16"/>
        <v>7.0954077776629179</v>
      </c>
      <c r="K27" s="257">
        <f t="shared" si="16"/>
        <v>8.3629728014296738</v>
      </c>
      <c r="L27" s="257">
        <f t="shared" si="16"/>
        <v>9.5812646977732925</v>
      </c>
      <c r="M27" s="257">
        <f t="shared" si="16"/>
        <v>10.6155555158851</v>
      </c>
      <c r="N27" s="257">
        <f t="shared" si="16"/>
        <v>12.985065606540918</v>
      </c>
      <c r="O27" s="257">
        <f t="shared" si="16"/>
        <v>15.601053762262046</v>
      </c>
      <c r="P27" s="257">
        <f t="shared" si="16"/>
        <v>18.176894891710713</v>
      </c>
      <c r="Q27" s="257">
        <f t="shared" si="16"/>
        <v>20.56306059300606</v>
      </c>
      <c r="R27" s="257">
        <f t="shared" si="16"/>
        <v>23.029056268601089</v>
      </c>
      <c r="S27" s="257">
        <f t="shared" si="16"/>
        <v>25.428799471042723</v>
      </c>
      <c r="T27" s="257">
        <f t="shared" si="16"/>
        <v>27.753395740375861</v>
      </c>
      <c r="U27" s="257">
        <f t="shared" si="16"/>
        <v>29.993913999934435</v>
      </c>
      <c r="V27" s="257">
        <f t="shared" si="16"/>
        <v>32.300511157597185</v>
      </c>
      <c r="W27" s="257">
        <f t="shared" si="16"/>
        <v>34.674803158496928</v>
      </c>
      <c r="X27" s="257">
        <f t="shared" si="16"/>
        <v>37.11844252696465</v>
      </c>
      <c r="Y27" s="257">
        <f t="shared" si="16"/>
        <v>39.633119155276717</v>
      </c>
      <c r="Z27" s="257">
        <f t="shared" si="16"/>
        <v>42.220561108648837</v>
      </c>
      <c r="AA27" s="257">
        <f t="shared" si="16"/>
        <v>44.882535446790996</v>
      </c>
      <c r="AB27" s="257">
        <f t="shared" si="16"/>
        <v>47.620849062345535</v>
      </c>
      <c r="AC27" s="257">
        <f t="shared" si="16"/>
        <v>50.437349536533596</v>
      </c>
      <c r="AD27" s="257">
        <f t="shared" si="16"/>
        <v>53.333926012343582</v>
      </c>
      <c r="AE27" s="257">
        <f t="shared" si="16"/>
        <v>56.312444679341674</v>
      </c>
      <c r="AF27" s="257">
        <f t="shared" si="16"/>
        <v>59.374944593608525</v>
      </c>
      <c r="AG27" s="257">
        <f t="shared" si="16"/>
        <v>62.523444983461438</v>
      </c>
      <c r="AH27" s="257">
        <f t="shared" si="16"/>
        <v>65.760010313739812</v>
      </c>
      <c r="AI27" s="258">
        <f t="shared" si="16"/>
        <v>69.086751251887378</v>
      </c>
    </row>
    <row r="28" spans="3:35" ht="15.75" thickBot="1">
      <c r="C28" s="13" t="s">
        <v>22</v>
      </c>
      <c r="D28" s="344"/>
      <c r="E28" s="341">
        <f t="shared" si="15"/>
        <v>0</v>
      </c>
      <c r="F28" s="254">
        <f t="shared" ref="F28:AI28" si="17">+F70/1000000</f>
        <v>0</v>
      </c>
      <c r="G28" s="254">
        <f t="shared" si="17"/>
        <v>-9.2342514405459167E-2</v>
      </c>
      <c r="H28" s="254">
        <f t="shared" si="17"/>
        <v>-1.1666782909095585</v>
      </c>
      <c r="I28" s="254">
        <f t="shared" si="17"/>
        <v>-2.239430821546927</v>
      </c>
      <c r="J28" s="254">
        <f t="shared" si="17"/>
        <v>-3.3018501902557911</v>
      </c>
      <c r="K28" s="254">
        <f t="shared" si="17"/>
        <v>-4.3491913758744598</v>
      </c>
      <c r="L28" s="254">
        <f t="shared" si="17"/>
        <v>-5.3752177151956264</v>
      </c>
      <c r="M28" s="254">
        <f t="shared" si="17"/>
        <v>-6.2842943935822095</v>
      </c>
      <c r="N28" s="254">
        <f t="shared" si="17"/>
        <v>-8.1733978496684738</v>
      </c>
      <c r="O28" s="254">
        <f t="shared" si="17"/>
        <v>-10.255837370771289</v>
      </c>
      <c r="P28" s="254">
        <f t="shared" si="17"/>
        <v>-12.323298185041741</v>
      </c>
      <c r="Q28" s="254">
        <f t="shared" si="17"/>
        <v>-14.268349411733135</v>
      </c>
      <c r="R28" s="254">
        <f t="shared" si="17"/>
        <v>-16.284189988831059</v>
      </c>
      <c r="S28" s="254">
        <f t="shared" si="17"/>
        <v>-18.265977724432826</v>
      </c>
      <c r="T28" s="254">
        <f t="shared" si="17"/>
        <v>-20.207100178448737</v>
      </c>
      <c r="U28" s="254">
        <f t="shared" si="17"/>
        <v>-22.100856236854373</v>
      </c>
      <c r="V28" s="254">
        <f t="shared" si="17"/>
        <v>-24.05609573501809</v>
      </c>
      <c r="W28" s="254">
        <f t="shared" si="17"/>
        <v>-26.074503536198719</v>
      </c>
      <c r="X28" s="254">
        <f t="shared" si="17"/>
        <v>-28.157808263513477</v>
      </c>
      <c r="Y28" s="254">
        <f t="shared" si="17"/>
        <v>-30.307783414353995</v>
      </c>
      <c r="Z28" s="254">
        <f t="shared" si="17"/>
        <v>-32.526248502968315</v>
      </c>
      <c r="AA28" s="254">
        <f t="shared" si="17"/>
        <v>-34.81507023191871</v>
      </c>
      <c r="AB28" s="254">
        <f t="shared" si="17"/>
        <v>-37.176163693143202</v>
      </c>
      <c r="AC28" s="254">
        <f t="shared" si="17"/>
        <v>-39.611493599366398</v>
      </c>
      <c r="AD28" s="254">
        <f t="shared" si="17"/>
        <v>-42.123075546624555</v>
      </c>
      <c r="AE28" s="254">
        <f t="shared" si="17"/>
        <v>-44.712977308688565</v>
      </c>
      <c r="AF28" s="254">
        <f t="shared" si="17"/>
        <v>-47.383320164189129</v>
      </c>
      <c r="AG28" s="254">
        <f t="shared" si="17"/>
        <v>-50.136280257267416</v>
      </c>
      <c r="AH28" s="254">
        <f t="shared" si="17"/>
        <v>-52.97408999259612</v>
      </c>
      <c r="AI28" s="255">
        <f t="shared" si="17"/>
        <v>-55.899039465636925</v>
      </c>
    </row>
    <row r="29" spans="3:35" ht="15.75" thickBot="1">
      <c r="C29" s="14" t="s">
        <v>18</v>
      </c>
      <c r="D29" s="344"/>
      <c r="E29" s="342">
        <f t="shared" si="15"/>
        <v>0</v>
      </c>
      <c r="F29" s="257">
        <f t="shared" ref="F29:AI29" si="18">+F71/1000000</f>
        <v>0</v>
      </c>
      <c r="G29" s="257">
        <f t="shared" si="18"/>
        <v>-5.5405508643276986E-2</v>
      </c>
      <c r="H29" s="257">
        <f t="shared" si="18"/>
        <v>-0.70000697454573957</v>
      </c>
      <c r="I29" s="257">
        <f t="shared" si="18"/>
        <v>-1.3436584929281548</v>
      </c>
      <c r="J29" s="257">
        <f t="shared" si="18"/>
        <v>-1.9811101141534746</v>
      </c>
      <c r="K29" s="257">
        <f t="shared" si="18"/>
        <v>-2.609514825524673</v>
      </c>
      <c r="L29" s="257">
        <f t="shared" si="18"/>
        <v>-3.2251306291173769</v>
      </c>
      <c r="M29" s="257">
        <f t="shared" si="18"/>
        <v>-3.7705766361493245</v>
      </c>
      <c r="N29" s="257">
        <f t="shared" si="18"/>
        <v>-4.9040387098010854</v>
      </c>
      <c r="O29" s="257">
        <f t="shared" si="18"/>
        <v>-6.1535024224627763</v>
      </c>
      <c r="P29" s="257">
        <f t="shared" si="18"/>
        <v>-7.3939789110250471</v>
      </c>
      <c r="Q29" s="257">
        <f t="shared" si="18"/>
        <v>-8.5610096470398762</v>
      </c>
      <c r="R29" s="257">
        <f t="shared" si="18"/>
        <v>-9.7705139932986356</v>
      </c>
      <c r="S29" s="257">
        <f t="shared" si="18"/>
        <v>-10.959586634659694</v>
      </c>
      <c r="T29" s="257">
        <f t="shared" si="18"/>
        <v>-12.124260107069247</v>
      </c>
      <c r="U29" s="257">
        <f t="shared" si="18"/>
        <v>-13.260513742112629</v>
      </c>
      <c r="V29" s="257">
        <f t="shared" si="18"/>
        <v>-14.433657441010848</v>
      </c>
      <c r="W29" s="257">
        <f t="shared" si="18"/>
        <v>-15.644702121719225</v>
      </c>
      <c r="X29" s="257">
        <f t="shared" si="18"/>
        <v>-16.894684958108083</v>
      </c>
      <c r="Y29" s="257">
        <f t="shared" si="18"/>
        <v>-18.184670048612393</v>
      </c>
      <c r="Z29" s="257">
        <f t="shared" si="18"/>
        <v>-19.515749101780987</v>
      </c>
      <c r="AA29" s="257">
        <f t="shared" si="18"/>
        <v>-20.889042139151222</v>
      </c>
      <c r="AB29" s="257">
        <f t="shared" si="18"/>
        <v>-22.305698215885915</v>
      </c>
      <c r="AC29" s="257">
        <f t="shared" si="18"/>
        <v>-23.766896159619829</v>
      </c>
      <c r="AD29" s="257">
        <f t="shared" si="18"/>
        <v>-25.27384532797473</v>
      </c>
      <c r="AE29" s="257">
        <f t="shared" si="18"/>
        <v>-26.827786385213138</v>
      </c>
      <c r="AF29" s="257">
        <f t="shared" si="18"/>
        <v>-28.429992098513484</v>
      </c>
      <c r="AG29" s="257">
        <f t="shared" si="18"/>
        <v>-30.08176815436045</v>
      </c>
      <c r="AH29" s="257">
        <f t="shared" si="18"/>
        <v>-31.784453995557673</v>
      </c>
      <c r="AI29" s="258">
        <f t="shared" si="18"/>
        <v>-33.539423679382161</v>
      </c>
    </row>
    <row r="30" spans="3:35" ht="15.75" thickBot="1">
      <c r="C30" s="14" t="s">
        <v>19</v>
      </c>
      <c r="D30" s="344"/>
      <c r="E30" s="343">
        <f t="shared" si="15"/>
        <v>0</v>
      </c>
      <c r="F30" s="260">
        <f t="shared" ref="F30:AI30" si="19">+F72/1000000</f>
        <v>0</v>
      </c>
      <c r="G30" s="257">
        <f t="shared" si="19"/>
        <v>-1.3851377160819247E-2</v>
      </c>
      <c r="H30" s="257">
        <f t="shared" si="19"/>
        <v>-0.17500174363643489</v>
      </c>
      <c r="I30" s="257">
        <f t="shared" si="19"/>
        <v>-0.33591462323203869</v>
      </c>
      <c r="J30" s="257">
        <f t="shared" si="19"/>
        <v>-0.49527752853836865</v>
      </c>
      <c r="K30" s="257">
        <f t="shared" si="19"/>
        <v>-0.65237870638116824</v>
      </c>
      <c r="L30" s="257">
        <f t="shared" si="19"/>
        <v>-0.80628265727934423</v>
      </c>
      <c r="M30" s="257">
        <f t="shared" si="19"/>
        <v>-0.94264415903733112</v>
      </c>
      <c r="N30" s="257">
        <f t="shared" si="19"/>
        <v>-1.2260096774502713</v>
      </c>
      <c r="O30" s="257">
        <f t="shared" si="19"/>
        <v>-1.5383756056156941</v>
      </c>
      <c r="P30" s="257">
        <f t="shared" si="19"/>
        <v>-1.8484947277562618</v>
      </c>
      <c r="Q30" s="257">
        <f t="shared" si="19"/>
        <v>-2.1402524117599691</v>
      </c>
      <c r="R30" s="257">
        <f t="shared" si="19"/>
        <v>-2.4426284983246589</v>
      </c>
      <c r="S30" s="257">
        <f t="shared" si="19"/>
        <v>-2.7398966586649234</v>
      </c>
      <c r="T30" s="257">
        <f t="shared" si="19"/>
        <v>-3.0310650267673118</v>
      </c>
      <c r="U30" s="257">
        <f t="shared" si="19"/>
        <v>-3.3151284355281572</v>
      </c>
      <c r="V30" s="257">
        <f t="shared" si="19"/>
        <v>-3.6084143602527119</v>
      </c>
      <c r="W30" s="257">
        <f t="shared" si="19"/>
        <v>-3.9111755304298064</v>
      </c>
      <c r="X30" s="257">
        <f t="shared" si="19"/>
        <v>-4.2236712395270208</v>
      </c>
      <c r="Y30" s="257">
        <f t="shared" si="19"/>
        <v>-4.5461675121530982</v>
      </c>
      <c r="Z30" s="257">
        <f t="shared" si="19"/>
        <v>-4.8789372754452467</v>
      </c>
      <c r="AA30" s="257">
        <f t="shared" si="19"/>
        <v>-5.2222605347878055</v>
      </c>
      <c r="AB30" s="257">
        <f t="shared" si="19"/>
        <v>-5.5764245539714787</v>
      </c>
      <c r="AC30" s="257">
        <f t="shared" si="19"/>
        <v>-5.9417240399049573</v>
      </c>
      <c r="AD30" s="257">
        <f t="shared" si="19"/>
        <v>-6.3184613319936824</v>
      </c>
      <c r="AE30" s="257">
        <f t="shared" si="19"/>
        <v>-6.7069465963032844</v>
      </c>
      <c r="AF30" s="257">
        <f t="shared" si="19"/>
        <v>-7.107498024628371</v>
      </c>
      <c r="AG30" s="257">
        <f t="shared" si="19"/>
        <v>-7.5204420385901125</v>
      </c>
      <c r="AH30" s="257">
        <f t="shared" si="19"/>
        <v>-7.9461134988894182</v>
      </c>
      <c r="AI30" s="258">
        <f t="shared" si="19"/>
        <v>-8.3848559198455401</v>
      </c>
    </row>
    <row r="31" spans="3:35" ht="15.75" thickBot="1">
      <c r="C31" s="14" t="s">
        <v>20</v>
      </c>
      <c r="D31" s="344"/>
      <c r="E31" s="342">
        <f t="shared" si="15"/>
        <v>0</v>
      </c>
      <c r="F31" s="257">
        <f t="shared" ref="F31:AI31" si="20">+F73/1000000</f>
        <v>0</v>
      </c>
      <c r="G31" s="257">
        <f t="shared" si="20"/>
        <v>-2.3085628601364792E-2</v>
      </c>
      <c r="H31" s="257">
        <f t="shared" si="20"/>
        <v>-0.29166957272738964</v>
      </c>
      <c r="I31" s="257">
        <f t="shared" si="20"/>
        <v>-0.55985770538673174</v>
      </c>
      <c r="J31" s="257">
        <f t="shared" si="20"/>
        <v>-0.82546254756394777</v>
      </c>
      <c r="K31" s="257">
        <f t="shared" si="20"/>
        <v>-1.087297843968615</v>
      </c>
      <c r="L31" s="257">
        <f t="shared" si="20"/>
        <v>-1.3438044287989066</v>
      </c>
      <c r="M31" s="257">
        <f t="shared" si="20"/>
        <v>-1.5710735983955524</v>
      </c>
      <c r="N31" s="257">
        <f t="shared" si="20"/>
        <v>-2.0433494624171185</v>
      </c>
      <c r="O31" s="257">
        <f t="shared" si="20"/>
        <v>-2.5639593426928222</v>
      </c>
      <c r="P31" s="257">
        <f t="shared" si="20"/>
        <v>-3.0808245462604353</v>
      </c>
      <c r="Q31" s="257">
        <f t="shared" si="20"/>
        <v>-3.5670873529332838</v>
      </c>
      <c r="R31" s="257">
        <f t="shared" si="20"/>
        <v>-4.0710474972077648</v>
      </c>
      <c r="S31" s="257">
        <f t="shared" si="20"/>
        <v>-4.5664944311082065</v>
      </c>
      <c r="T31" s="257">
        <f t="shared" si="20"/>
        <v>-5.0517750446121843</v>
      </c>
      <c r="U31" s="257">
        <f t="shared" si="20"/>
        <v>-5.5252140592135932</v>
      </c>
      <c r="V31" s="257">
        <f t="shared" si="20"/>
        <v>-6.0140239337545225</v>
      </c>
      <c r="W31" s="257">
        <f t="shared" si="20"/>
        <v>-6.5186258840496798</v>
      </c>
      <c r="X31" s="257">
        <f t="shared" si="20"/>
        <v>-7.0394520658783692</v>
      </c>
      <c r="Y31" s="257">
        <f t="shared" si="20"/>
        <v>-7.5769458535884988</v>
      </c>
      <c r="Z31" s="257">
        <f t="shared" si="20"/>
        <v>-8.1315621257420787</v>
      </c>
      <c r="AA31" s="257">
        <f t="shared" si="20"/>
        <v>-8.7037675579796776</v>
      </c>
      <c r="AB31" s="257">
        <f t="shared" si="20"/>
        <v>-9.2940409232858006</v>
      </c>
      <c r="AC31" s="257">
        <f t="shared" si="20"/>
        <v>-9.9028733998415994</v>
      </c>
      <c r="AD31" s="257">
        <f t="shared" si="20"/>
        <v>-10.530768886656139</v>
      </c>
      <c r="AE31" s="257">
        <f t="shared" si="20"/>
        <v>-11.178244327172141</v>
      </c>
      <c r="AF31" s="257">
        <f t="shared" si="20"/>
        <v>-11.845830041047282</v>
      </c>
      <c r="AG31" s="257">
        <f t="shared" si="20"/>
        <v>-12.534070064316854</v>
      </c>
      <c r="AH31" s="257">
        <f t="shared" si="20"/>
        <v>-13.24352249814903</v>
      </c>
      <c r="AI31" s="258">
        <f t="shared" si="20"/>
        <v>-13.974759866409231</v>
      </c>
    </row>
    <row r="32" spans="3:35" ht="15.75" thickBot="1">
      <c r="C32" s="13" t="s">
        <v>10</v>
      </c>
      <c r="D32" s="344"/>
      <c r="E32" s="341">
        <f t="shared" si="15"/>
        <v>0</v>
      </c>
      <c r="F32" s="254">
        <f t="shared" ref="F32:AI32" si="21">+F74/1000000</f>
        <v>-50</v>
      </c>
      <c r="G32" s="254">
        <f t="shared" si="21"/>
        <v>0</v>
      </c>
      <c r="H32" s="254">
        <f t="shared" si="21"/>
        <v>0</v>
      </c>
      <c r="I32" s="254">
        <f t="shared" si="21"/>
        <v>0</v>
      </c>
      <c r="J32" s="254">
        <f t="shared" si="21"/>
        <v>0</v>
      </c>
      <c r="K32" s="254">
        <f t="shared" si="21"/>
        <v>0</v>
      </c>
      <c r="L32" s="254">
        <f t="shared" si="21"/>
        <v>0</v>
      </c>
      <c r="M32" s="254">
        <f t="shared" si="21"/>
        <v>0</v>
      </c>
      <c r="N32" s="254">
        <f t="shared" si="21"/>
        <v>0</v>
      </c>
      <c r="O32" s="254">
        <f t="shared" si="21"/>
        <v>0</v>
      </c>
      <c r="P32" s="254">
        <f t="shared" si="21"/>
        <v>0</v>
      </c>
      <c r="Q32" s="254">
        <f t="shared" si="21"/>
        <v>0</v>
      </c>
      <c r="R32" s="254">
        <f t="shared" si="21"/>
        <v>0</v>
      </c>
      <c r="S32" s="254">
        <f t="shared" si="21"/>
        <v>0</v>
      </c>
      <c r="T32" s="254">
        <f t="shared" si="21"/>
        <v>0</v>
      </c>
      <c r="U32" s="254">
        <f t="shared" si="21"/>
        <v>0</v>
      </c>
      <c r="V32" s="254">
        <f t="shared" si="21"/>
        <v>0</v>
      </c>
      <c r="W32" s="254">
        <f t="shared" si="21"/>
        <v>0</v>
      </c>
      <c r="X32" s="254">
        <f t="shared" si="21"/>
        <v>0</v>
      </c>
      <c r="Y32" s="254">
        <f t="shared" si="21"/>
        <v>0</v>
      </c>
      <c r="Z32" s="254">
        <f t="shared" si="21"/>
        <v>0</v>
      </c>
      <c r="AA32" s="254">
        <f t="shared" si="21"/>
        <v>0</v>
      </c>
      <c r="AB32" s="254">
        <f t="shared" si="21"/>
        <v>0</v>
      </c>
      <c r="AC32" s="254">
        <f t="shared" si="21"/>
        <v>0</v>
      </c>
      <c r="AD32" s="254">
        <f t="shared" si="21"/>
        <v>0</v>
      </c>
      <c r="AE32" s="254">
        <f t="shared" si="21"/>
        <v>0</v>
      </c>
      <c r="AF32" s="254">
        <f t="shared" si="21"/>
        <v>0</v>
      </c>
      <c r="AG32" s="254">
        <f t="shared" si="21"/>
        <v>0</v>
      </c>
      <c r="AH32" s="254">
        <f t="shared" si="21"/>
        <v>0</v>
      </c>
      <c r="AI32" s="255">
        <f t="shared" si="21"/>
        <v>0</v>
      </c>
    </row>
    <row r="33" spans="3:35" ht="15.75" thickBot="1">
      <c r="C33" s="14" t="s">
        <v>18</v>
      </c>
      <c r="D33" s="344"/>
      <c r="E33" s="342">
        <f t="shared" si="15"/>
        <v>0</v>
      </c>
      <c r="F33" s="257">
        <f t="shared" ref="F33:AI33" si="22">+F75/1000000</f>
        <v>-20</v>
      </c>
      <c r="G33" s="257">
        <f t="shared" si="22"/>
        <v>0</v>
      </c>
      <c r="H33" s="257">
        <f t="shared" si="22"/>
        <v>0</v>
      </c>
      <c r="I33" s="257">
        <f t="shared" si="22"/>
        <v>0</v>
      </c>
      <c r="J33" s="257">
        <f t="shared" si="22"/>
        <v>0</v>
      </c>
      <c r="K33" s="257">
        <f t="shared" si="22"/>
        <v>0</v>
      </c>
      <c r="L33" s="257">
        <f t="shared" si="22"/>
        <v>0</v>
      </c>
      <c r="M33" s="257">
        <f t="shared" si="22"/>
        <v>0</v>
      </c>
      <c r="N33" s="257">
        <f t="shared" si="22"/>
        <v>0</v>
      </c>
      <c r="O33" s="257">
        <f t="shared" si="22"/>
        <v>0</v>
      </c>
      <c r="P33" s="257">
        <f t="shared" si="22"/>
        <v>0</v>
      </c>
      <c r="Q33" s="257">
        <f t="shared" si="22"/>
        <v>0</v>
      </c>
      <c r="R33" s="257">
        <f t="shared" si="22"/>
        <v>0</v>
      </c>
      <c r="S33" s="257">
        <f t="shared" si="22"/>
        <v>0</v>
      </c>
      <c r="T33" s="257">
        <f t="shared" si="22"/>
        <v>0</v>
      </c>
      <c r="U33" s="257">
        <f t="shared" si="22"/>
        <v>0</v>
      </c>
      <c r="V33" s="257">
        <f t="shared" si="22"/>
        <v>0</v>
      </c>
      <c r="W33" s="257">
        <f t="shared" si="22"/>
        <v>0</v>
      </c>
      <c r="X33" s="257">
        <f t="shared" si="22"/>
        <v>0</v>
      </c>
      <c r="Y33" s="257">
        <f t="shared" si="22"/>
        <v>0</v>
      </c>
      <c r="Z33" s="257">
        <f t="shared" si="22"/>
        <v>0</v>
      </c>
      <c r="AA33" s="257">
        <f t="shared" si="22"/>
        <v>0</v>
      </c>
      <c r="AB33" s="257">
        <f t="shared" si="22"/>
        <v>0</v>
      </c>
      <c r="AC33" s="257">
        <f t="shared" si="22"/>
        <v>0</v>
      </c>
      <c r="AD33" s="257">
        <f t="shared" si="22"/>
        <v>0</v>
      </c>
      <c r="AE33" s="257">
        <f t="shared" si="22"/>
        <v>0</v>
      </c>
      <c r="AF33" s="257">
        <f t="shared" si="22"/>
        <v>0</v>
      </c>
      <c r="AG33" s="257">
        <f t="shared" si="22"/>
        <v>0</v>
      </c>
      <c r="AH33" s="257">
        <f t="shared" si="22"/>
        <v>0</v>
      </c>
      <c r="AI33" s="258">
        <f t="shared" si="22"/>
        <v>0</v>
      </c>
    </row>
    <row r="34" spans="3:35" ht="15.75" thickBot="1">
      <c r="C34" s="14" t="s">
        <v>19</v>
      </c>
      <c r="E34" s="259">
        <f t="shared" si="15"/>
        <v>0</v>
      </c>
      <c r="F34" s="260">
        <f t="shared" ref="F34:AI34" si="23">+F76/1000000</f>
        <v>-7.5</v>
      </c>
      <c r="G34" s="257">
        <f t="shared" si="23"/>
        <v>0</v>
      </c>
      <c r="H34" s="257">
        <f t="shared" si="23"/>
        <v>0</v>
      </c>
      <c r="I34" s="257">
        <f t="shared" si="23"/>
        <v>0</v>
      </c>
      <c r="J34" s="257">
        <f t="shared" si="23"/>
        <v>0</v>
      </c>
      <c r="K34" s="257">
        <f t="shared" si="23"/>
        <v>0</v>
      </c>
      <c r="L34" s="257">
        <f t="shared" si="23"/>
        <v>0</v>
      </c>
      <c r="M34" s="257">
        <f t="shared" si="23"/>
        <v>0</v>
      </c>
      <c r="N34" s="257">
        <f t="shared" si="23"/>
        <v>0</v>
      </c>
      <c r="O34" s="257">
        <f t="shared" si="23"/>
        <v>0</v>
      </c>
      <c r="P34" s="257">
        <f t="shared" si="23"/>
        <v>0</v>
      </c>
      <c r="Q34" s="257">
        <f t="shared" si="23"/>
        <v>0</v>
      </c>
      <c r="R34" s="257">
        <f t="shared" si="23"/>
        <v>0</v>
      </c>
      <c r="S34" s="257">
        <f t="shared" si="23"/>
        <v>0</v>
      </c>
      <c r="T34" s="257">
        <f t="shared" si="23"/>
        <v>0</v>
      </c>
      <c r="U34" s="257">
        <f t="shared" si="23"/>
        <v>0</v>
      </c>
      <c r="V34" s="257">
        <f t="shared" si="23"/>
        <v>0</v>
      </c>
      <c r="W34" s="257">
        <f t="shared" si="23"/>
        <v>0</v>
      </c>
      <c r="X34" s="257">
        <f t="shared" si="23"/>
        <v>0</v>
      </c>
      <c r="Y34" s="257">
        <f t="shared" si="23"/>
        <v>0</v>
      </c>
      <c r="Z34" s="257">
        <f t="shared" si="23"/>
        <v>0</v>
      </c>
      <c r="AA34" s="257">
        <f t="shared" si="23"/>
        <v>0</v>
      </c>
      <c r="AB34" s="257">
        <f t="shared" si="23"/>
        <v>0</v>
      </c>
      <c r="AC34" s="257">
        <f t="shared" si="23"/>
        <v>0</v>
      </c>
      <c r="AD34" s="257">
        <f t="shared" si="23"/>
        <v>0</v>
      </c>
      <c r="AE34" s="257">
        <f t="shared" si="23"/>
        <v>0</v>
      </c>
      <c r="AF34" s="257">
        <f t="shared" si="23"/>
        <v>0</v>
      </c>
      <c r="AG34" s="257">
        <f t="shared" si="23"/>
        <v>0</v>
      </c>
      <c r="AH34" s="257">
        <f t="shared" si="23"/>
        <v>0</v>
      </c>
      <c r="AI34" s="258">
        <f t="shared" si="23"/>
        <v>0</v>
      </c>
    </row>
    <row r="35" spans="3:35" ht="15.75" thickBot="1">
      <c r="C35" s="14" t="s">
        <v>20</v>
      </c>
      <c r="E35" s="261">
        <f t="shared" si="15"/>
        <v>0</v>
      </c>
      <c r="F35" s="257">
        <f t="shared" ref="F35:AI35" si="24">+F77/1000000</f>
        <v>-22.5</v>
      </c>
      <c r="G35" s="257">
        <f t="shared" si="24"/>
        <v>0</v>
      </c>
      <c r="H35" s="257">
        <f t="shared" si="24"/>
        <v>0</v>
      </c>
      <c r="I35" s="257">
        <f t="shared" si="24"/>
        <v>0</v>
      </c>
      <c r="J35" s="257">
        <f t="shared" si="24"/>
        <v>0</v>
      </c>
      <c r="K35" s="257">
        <f t="shared" si="24"/>
        <v>0</v>
      </c>
      <c r="L35" s="257">
        <f t="shared" si="24"/>
        <v>0</v>
      </c>
      <c r="M35" s="257">
        <f t="shared" si="24"/>
        <v>0</v>
      </c>
      <c r="N35" s="257">
        <f t="shared" si="24"/>
        <v>0</v>
      </c>
      <c r="O35" s="257">
        <f t="shared" si="24"/>
        <v>0</v>
      </c>
      <c r="P35" s="257">
        <f t="shared" si="24"/>
        <v>0</v>
      </c>
      <c r="Q35" s="257">
        <f t="shared" si="24"/>
        <v>0</v>
      </c>
      <c r="R35" s="257">
        <f t="shared" si="24"/>
        <v>0</v>
      </c>
      <c r="S35" s="257">
        <f t="shared" si="24"/>
        <v>0</v>
      </c>
      <c r="T35" s="257">
        <f t="shared" si="24"/>
        <v>0</v>
      </c>
      <c r="U35" s="257">
        <f t="shared" si="24"/>
        <v>0</v>
      </c>
      <c r="V35" s="257">
        <f t="shared" si="24"/>
        <v>0</v>
      </c>
      <c r="W35" s="257">
        <f t="shared" si="24"/>
        <v>0</v>
      </c>
      <c r="X35" s="257">
        <f t="shared" si="24"/>
        <v>0</v>
      </c>
      <c r="Y35" s="257">
        <f t="shared" si="24"/>
        <v>0</v>
      </c>
      <c r="Z35" s="257">
        <f t="shared" si="24"/>
        <v>0</v>
      </c>
      <c r="AA35" s="257">
        <f t="shared" si="24"/>
        <v>0</v>
      </c>
      <c r="AB35" s="257">
        <f t="shared" si="24"/>
        <v>0</v>
      </c>
      <c r="AC35" s="257">
        <f t="shared" si="24"/>
        <v>0</v>
      </c>
      <c r="AD35" s="257">
        <f t="shared" si="24"/>
        <v>0</v>
      </c>
      <c r="AE35" s="257">
        <f t="shared" si="24"/>
        <v>0</v>
      </c>
      <c r="AF35" s="257">
        <f t="shared" si="24"/>
        <v>0</v>
      </c>
      <c r="AG35" s="257">
        <f t="shared" si="24"/>
        <v>0</v>
      </c>
      <c r="AH35" s="257">
        <f t="shared" si="24"/>
        <v>0</v>
      </c>
      <c r="AI35" s="258">
        <f t="shared" si="24"/>
        <v>0</v>
      </c>
    </row>
    <row r="36" spans="3:35" ht="15.75" thickBot="1">
      <c r="C36" s="13" t="s">
        <v>142</v>
      </c>
      <c r="E36" s="276">
        <f t="shared" si="15"/>
        <v>0</v>
      </c>
      <c r="F36" s="279">
        <f t="shared" ref="F36:AI36" si="25">+F78/1000000</f>
        <v>0</v>
      </c>
      <c r="G36" s="279">
        <f t="shared" si="25"/>
        <v>-0.44772848685807509</v>
      </c>
      <c r="H36" s="279">
        <f t="shared" si="25"/>
        <v>-0.49162606517156437</v>
      </c>
      <c r="I36" s="279">
        <f t="shared" si="25"/>
        <v>-0.53224111874987035</v>
      </c>
      <c r="J36" s="279">
        <f t="shared" si="25"/>
        <v>-0.569033638111069</v>
      </c>
      <c r="K36" s="279">
        <f t="shared" si="25"/>
        <v>-0.6020672138332821</v>
      </c>
      <c r="L36" s="279">
        <f t="shared" si="25"/>
        <v>-0.63090704738665004</v>
      </c>
      <c r="M36" s="279">
        <f t="shared" si="25"/>
        <v>-0.64968916834543344</v>
      </c>
      <c r="N36" s="279">
        <f t="shared" si="25"/>
        <v>-0.72175016353086674</v>
      </c>
      <c r="O36" s="279">
        <f t="shared" si="25"/>
        <v>-0.80178245872361364</v>
      </c>
      <c r="P36" s="279">
        <f t="shared" si="25"/>
        <v>-0.87803950600034597</v>
      </c>
      <c r="Q36" s="279">
        <f t="shared" si="25"/>
        <v>-0.94420667719093854</v>
      </c>
      <c r="R36" s="279">
        <f t="shared" si="25"/>
        <v>-1.0117299419655046</v>
      </c>
      <c r="S36" s="279">
        <f t="shared" si="25"/>
        <v>-1.0744232619914844</v>
      </c>
      <c r="T36" s="279">
        <f t="shared" si="25"/>
        <v>-1.1319443342890685</v>
      </c>
      <c r="U36" s="279">
        <f t="shared" si="25"/>
        <v>-1.183958664462009</v>
      </c>
      <c r="V36" s="279">
        <f t="shared" si="25"/>
        <v>-1.2366623133868642</v>
      </c>
      <c r="W36" s="279">
        <f t="shared" si="25"/>
        <v>-1.2900449433447316</v>
      </c>
      <c r="X36" s="279">
        <f t="shared" si="25"/>
        <v>-1.3440951395176761</v>
      </c>
      <c r="Y36" s="279">
        <f t="shared" si="25"/>
        <v>-1.3988003611384079</v>
      </c>
      <c r="Z36" s="279">
        <f t="shared" si="25"/>
        <v>-1.4541468908520787</v>
      </c>
      <c r="AA36" s="279">
        <f t="shared" si="25"/>
        <v>-1.5101197822308428</v>
      </c>
      <c r="AB36" s="279">
        <f t="shared" si="25"/>
        <v>-1.5667028053803496</v>
      </c>
      <c r="AC36" s="279">
        <f t="shared" si="25"/>
        <v>-1.6238783905750795</v>
      </c>
      <c r="AD36" s="279">
        <f t="shared" si="25"/>
        <v>-1.6816275698578544</v>
      </c>
      <c r="AE36" s="279">
        <f t="shared" si="25"/>
        <v>-1.7399201055979661</v>
      </c>
      <c r="AF36" s="279">
        <f t="shared" si="25"/>
        <v>-1.7987436644129096</v>
      </c>
      <c r="AG36" s="279">
        <f t="shared" si="25"/>
        <v>-1.8580747089291036</v>
      </c>
      <c r="AH36" s="279">
        <f t="shared" si="25"/>
        <v>-1.9178880481715528</v>
      </c>
      <c r="AI36" s="280">
        <f t="shared" si="25"/>
        <v>-1.9781567679375684</v>
      </c>
    </row>
    <row r="37" spans="3:35" ht="15.75" thickBot="1">
      <c r="C37" s="15" t="s">
        <v>23</v>
      </c>
      <c r="E37" s="277">
        <f t="shared" si="15"/>
        <v>0</v>
      </c>
      <c r="F37" s="269">
        <f t="shared" ref="F37:AI37" si="26">+F79/1000000</f>
        <v>-50</v>
      </c>
      <c r="G37" s="269">
        <f t="shared" si="26"/>
        <v>2.5371280921957591</v>
      </c>
      <c r="H37" s="269">
        <f t="shared" si="26"/>
        <v>2.7858810359721979</v>
      </c>
      <c r="I37" s="269">
        <f t="shared" si="26"/>
        <v>3.0160330062492653</v>
      </c>
      <c r="J37" s="269">
        <f t="shared" si="26"/>
        <v>3.2245239492960582</v>
      </c>
      <c r="K37" s="269">
        <f t="shared" si="26"/>
        <v>3.4117142117219319</v>
      </c>
      <c r="L37" s="269">
        <f t="shared" si="26"/>
        <v>3.5751399351910167</v>
      </c>
      <c r="M37" s="269">
        <f t="shared" si="26"/>
        <v>3.6815719539574561</v>
      </c>
      <c r="N37" s="269">
        <f t="shared" si="26"/>
        <v>4.0899175933415783</v>
      </c>
      <c r="O37" s="269">
        <f t="shared" si="26"/>
        <v>4.5434339327671438</v>
      </c>
      <c r="P37" s="269">
        <f t="shared" si="26"/>
        <v>4.9755572006686277</v>
      </c>
      <c r="Q37" s="269">
        <f t="shared" si="26"/>
        <v>5.350504504081985</v>
      </c>
      <c r="R37" s="269">
        <f t="shared" si="26"/>
        <v>5.7331363378045266</v>
      </c>
      <c r="S37" s="269">
        <f t="shared" si="26"/>
        <v>6.0883984846184127</v>
      </c>
      <c r="T37" s="269">
        <f t="shared" si="26"/>
        <v>6.4143512276380568</v>
      </c>
      <c r="U37" s="269">
        <f t="shared" si="26"/>
        <v>6.7090990986180508</v>
      </c>
      <c r="V37" s="269">
        <f t="shared" si="26"/>
        <v>7.0077531091922305</v>
      </c>
      <c r="W37" s="269">
        <f t="shared" si="26"/>
        <v>7.3102546789534788</v>
      </c>
      <c r="X37" s="269">
        <f t="shared" si="26"/>
        <v>7.6165391239334976</v>
      </c>
      <c r="Y37" s="269">
        <f t="shared" si="26"/>
        <v>7.926535379784311</v>
      </c>
      <c r="Z37" s="269">
        <f t="shared" si="26"/>
        <v>8.2401657148284464</v>
      </c>
      <c r="AA37" s="269">
        <f t="shared" si="26"/>
        <v>8.5573454326414424</v>
      </c>
      <c r="AB37" s="269">
        <f t="shared" si="26"/>
        <v>8.8779825638219805</v>
      </c>
      <c r="AC37" s="269">
        <f t="shared" si="26"/>
        <v>9.2019775465921185</v>
      </c>
      <c r="AD37" s="269">
        <f t="shared" si="26"/>
        <v>9.5292228958611744</v>
      </c>
      <c r="AE37" s="269">
        <f t="shared" si="26"/>
        <v>9.8595472650551432</v>
      </c>
      <c r="AF37" s="269">
        <f t="shared" si="26"/>
        <v>10.192880765006489</v>
      </c>
      <c r="AG37" s="269">
        <f t="shared" si="26"/>
        <v>10.529090017264922</v>
      </c>
      <c r="AH37" s="269">
        <f t="shared" si="26"/>
        <v>10.868032272972133</v>
      </c>
      <c r="AI37" s="270">
        <f t="shared" si="26"/>
        <v>11.209555018312889</v>
      </c>
    </row>
    <row r="40" spans="3:35" ht="21">
      <c r="C40" s="74" t="s">
        <v>356</v>
      </c>
    </row>
    <row r="42" spans="3:35" ht="15.75">
      <c r="C42" s="281" t="s">
        <v>373</v>
      </c>
    </row>
    <row r="44" spans="3:35">
      <c r="D44" s="18"/>
      <c r="E44" s="6">
        <v>0</v>
      </c>
      <c r="F44" s="6">
        <v>1</v>
      </c>
      <c r="G44" s="6">
        <v>2</v>
      </c>
      <c r="H44" s="6">
        <v>3</v>
      </c>
      <c r="I44" s="6">
        <v>4</v>
      </c>
      <c r="J44" s="6">
        <v>5</v>
      </c>
      <c r="K44" s="6">
        <v>6</v>
      </c>
      <c r="L44" s="6">
        <v>7</v>
      </c>
      <c r="M44" s="6">
        <v>8</v>
      </c>
      <c r="N44" s="6">
        <v>9</v>
      </c>
      <c r="O44" s="6">
        <v>10</v>
      </c>
      <c r="P44" s="6">
        <v>11</v>
      </c>
      <c r="Q44" s="6">
        <v>12</v>
      </c>
      <c r="R44" s="6">
        <v>13</v>
      </c>
      <c r="S44" s="6">
        <v>14</v>
      </c>
      <c r="T44" s="6">
        <v>15</v>
      </c>
      <c r="U44" s="6">
        <v>16</v>
      </c>
      <c r="V44" s="6">
        <v>17</v>
      </c>
      <c r="W44" s="6">
        <v>18</v>
      </c>
      <c r="X44" s="6">
        <v>19</v>
      </c>
      <c r="Y44" s="6">
        <v>20</v>
      </c>
      <c r="Z44" s="6">
        <v>21</v>
      </c>
      <c r="AA44" s="6">
        <v>22</v>
      </c>
      <c r="AB44" s="6">
        <v>23</v>
      </c>
      <c r="AC44" s="6">
        <v>24</v>
      </c>
      <c r="AD44" s="6">
        <v>25</v>
      </c>
      <c r="AE44" s="6">
        <v>26</v>
      </c>
      <c r="AF44" s="6">
        <v>27</v>
      </c>
      <c r="AG44" s="6">
        <v>28</v>
      </c>
      <c r="AH44" s="6">
        <v>29</v>
      </c>
      <c r="AI44" s="6">
        <v>30</v>
      </c>
    </row>
    <row r="45" spans="3:35">
      <c r="C45" s="20" t="s">
        <v>131</v>
      </c>
      <c r="E45" s="105">
        <f>+'Ingresos de Operación'!E77</f>
        <v>0</v>
      </c>
      <c r="F45" s="105">
        <f>+'Ingresos de Operación'!F77</f>
        <v>0</v>
      </c>
      <c r="G45" s="105">
        <f>+'Ingresos de Operación'!G77</f>
        <v>1568367.7322542369</v>
      </c>
      <c r="H45" s="105">
        <f>+'Ingresos de Operación'!H77</f>
        <v>2284211.2785609886</v>
      </c>
      <c r="I45" s="105">
        <f>+'Ingresos de Operación'!I77</f>
        <v>2990881.3885987327</v>
      </c>
      <c r="J45" s="105">
        <f>+'Ingresos de Operación'!J77</f>
        <v>3682158.797376588</v>
      </c>
      <c r="K45" s="105">
        <f>+'Ingresos de Operación'!K77</f>
        <v>4355988.7037701309</v>
      </c>
      <c r="L45" s="105">
        <f>+'Ingresos de Operación'!L77</f>
        <v>5007839.5535548553</v>
      </c>
      <c r="M45" s="105">
        <f>+'Ingresos de Operación'!M77</f>
        <v>5570118.8096807748</v>
      </c>
      <c r="N45" s="105">
        <f>+'Ingresos de Operación'!N77</f>
        <v>6802314.1117133126</v>
      </c>
      <c r="O45" s="105">
        <f>+'Ingresos de Operación'!O77</f>
        <v>8159907.662095286</v>
      </c>
      <c r="P45" s="105">
        <f>+'Ingresos de Operación'!P77</f>
        <v>9499818.6464657784</v>
      </c>
      <c r="Q45" s="105">
        <f>+'Ingresos de Operación'!Q77</f>
        <v>10746790.301651023</v>
      </c>
      <c r="R45" s="105">
        <f>+'Ingresos de Operación'!R77</f>
        <v>12036387.442038432</v>
      </c>
      <c r="S45" s="105">
        <f>+'Ingresos de Operación'!S77</f>
        <v>13295107.81274458</v>
      </c>
      <c r="T45" s="105">
        <f>+'Ingresos de Operación'!T77</f>
        <v>14518435.686136186</v>
      </c>
      <c r="U45" s="105">
        <f>+'Ingresos de Operación'!U77</f>
        <v>15701825.773559384</v>
      </c>
      <c r="V45" s="105">
        <f>+'Ingresos de Operación'!V77</f>
        <v>16921024.88359648</v>
      </c>
      <c r="W45" s="105">
        <f>+'Ingresos de Operación'!W77</f>
        <v>18176940.366612867</v>
      </c>
      <c r="X45" s="105">
        <f>+'Ingresos de Operación'!X77</f>
        <v>19470501.109458715</v>
      </c>
      <c r="Y45" s="105">
        <f>+'Ingresos de Operación'!Y77</f>
        <v>20802658.030302323</v>
      </c>
      <c r="Z45" s="105">
        <f>+'Ingresos de Operación'!Z77</f>
        <v>22174384.584585965</v>
      </c>
      <c r="AA45" s="105">
        <f>+'Ingresos de Operación'!AA77</f>
        <v>23586677.282349244</v>
      </c>
      <c r="AB45" s="105">
        <f>+'Ingresos de Operación'!AB77</f>
        <v>25040556.217170432</v>
      </c>
      <c r="AC45" s="105">
        <f>+'Ingresos de Operación'!AC77</f>
        <v>26537065.606980994</v>
      </c>
      <c r="AD45" s="105">
        <f>+'Ingresos de Operación'!AD77</f>
        <v>28077274.34701477</v>
      </c>
      <c r="AE45" s="105">
        <f>+'Ingresos de Operación'!AE77</f>
        <v>29662250.412656069</v>
      </c>
      <c r="AF45" s="105">
        <f>+'Ingresos de Operación'!AF77</f>
        <v>31293139.401722506</v>
      </c>
      <c r="AG45" s="105">
        <f>+'Ingresos de Operación'!AG77</f>
        <v>32971087.676584825</v>
      </c>
      <c r="AH45" s="105">
        <f>+'Ingresos de Operación'!AH77</f>
        <v>34697268.615377352</v>
      </c>
      <c r="AI45" s="105">
        <f>+'Ingresos de Operación'!AI77</f>
        <v>36472883.229737267</v>
      </c>
    </row>
    <row r="46" spans="3:35">
      <c r="C46" s="24" t="s">
        <v>16</v>
      </c>
      <c r="E46" s="106">
        <f>+'Ingresos de Operación'!E78</f>
        <v>0</v>
      </c>
      <c r="F46" s="106">
        <f>+'Ingresos de Operación'!F78</f>
        <v>0</v>
      </c>
      <c r="G46" s="106">
        <f>+'Ingresos de Operación'!G78</f>
        <v>1199996.1125146821</v>
      </c>
      <c r="H46" s="106">
        <f>+'Ingresos de Operación'!H78</f>
        <v>1735196.3838578835</v>
      </c>
      <c r="I46" s="106">
        <f>+'Ingresos de Operación'!I78</f>
        <v>2261555.1364707649</v>
      </c>
      <c r="J46" s="106">
        <f>+'Ingresos de Operación'!J78</f>
        <v>2774264.681151703</v>
      </c>
      <c r="K46" s="106">
        <f>+'Ingresos de Operación'!K78</f>
        <v>3271656.3453399017</v>
      </c>
      <c r="L46" s="106">
        <f>+'Ingresos de Operación'!L78</f>
        <v>3750181.516319409</v>
      </c>
      <c r="M46" s="106">
        <f>+'Ingresos de Operación'!M78</f>
        <v>4157420.5952595621</v>
      </c>
      <c r="N46" s="106">
        <f>+'Ingresos de Operación'!N78</f>
        <v>5084167.881259568</v>
      </c>
      <c r="O46" s="106">
        <f>+'Ingresos de Operación'!O78</f>
        <v>6107007.6609868184</v>
      </c>
      <c r="P46" s="106">
        <f>+'Ingresos de Operación'!P78</f>
        <v>7114500.3690664321</v>
      </c>
      <c r="Q46" s="106">
        <f>+'Ingresos de Operación'!Q78</f>
        <v>8048441.3422965854</v>
      </c>
      <c r="R46" s="106">
        <f>+'Ingresos de Operación'!R78</f>
        <v>9013728.471982412</v>
      </c>
      <c r="S46" s="106">
        <f>+'Ingresos de Operación'!S78</f>
        <v>9953500.6917636395</v>
      </c>
      <c r="T46" s="106">
        <f>+'Ingresos de Operación'!T78</f>
        <v>10864291.434140429</v>
      </c>
      <c r="U46" s="106">
        <f>+'Ingresos de Operación'!U78</f>
        <v>11742618.641484752</v>
      </c>
      <c r="V46" s="106">
        <f>+'Ingresos de Operación'!V78</f>
        <v>12646950.928487562</v>
      </c>
      <c r="W46" s="106">
        <f>+'Ingresos de Operación'!W78</f>
        <v>13577927.760233752</v>
      </c>
      <c r="X46" s="106">
        <f>+'Ingresos de Operación'!X78</f>
        <v>14536203.187816963</v>
      </c>
      <c r="Y46" s="106">
        <f>+'Ingresos de Operación'!Y78</f>
        <v>15522446.166236937</v>
      </c>
      <c r="Z46" s="106">
        <f>+'Ingresos de Operación'!Z78</f>
        <v>16537340.878948055</v>
      </c>
      <c r="AA46" s="106">
        <f>+'Ingresos de Operación'!AA78</f>
        <v>17581587.069191359</v>
      </c>
      <c r="AB46" s="106">
        <f>+'Ingresos de Operación'!AB78</f>
        <v>18655900.37824522</v>
      </c>
      <c r="AC46" s="106">
        <f>+'Ingresos de Operación'!AC78</f>
        <v>19761012.690731302</v>
      </c>
      <c r="AD46" s="106">
        <f>+'Ingresos de Operación'!AD78</f>
        <v>20897672.487116165</v>
      </c>
      <c r="AE46" s="106">
        <f>+'Ingresos de Operación'!AE78</f>
        <v>22066619.041047737</v>
      </c>
      <c r="AF46" s="106">
        <f>+'Ingresos de Operación'!AF78</f>
        <v>23268660.750935592</v>
      </c>
      <c r="AG46" s="106">
        <f>+'Ingresos de Operación'!AG78</f>
        <v>24504598.066046171</v>
      </c>
      <c r="AH46" s="106">
        <f>+'Ingresos de Operación'!AH78</f>
        <v>25775249.516232349</v>
      </c>
      <c r="AI46" s="106">
        <f>+'Ingresos de Operación'!AI78</f>
        <v>27081452.102598466</v>
      </c>
    </row>
    <row r="47" spans="3:35">
      <c r="C47" s="31" t="s">
        <v>119</v>
      </c>
      <c r="D47" s="18"/>
      <c r="E47" s="107">
        <f>+'Ingresos de Operación'!E79</f>
        <v>0</v>
      </c>
      <c r="F47" s="107">
        <f>+'Ingresos de Operación'!F79</f>
        <v>0</v>
      </c>
      <c r="G47" s="107">
        <f>+'Ingresos de Operación'!G79</f>
        <v>368371.61973955669</v>
      </c>
      <c r="H47" s="107">
        <f>+'Ingresos de Operación'!H79</f>
        <v>549014.89470310323</v>
      </c>
      <c r="I47" s="107">
        <f>+'Ingresos de Operación'!I79</f>
        <v>729326.25212796591</v>
      </c>
      <c r="J47" s="107">
        <f>+'Ingresos de Operación'!J79</f>
        <v>907894.11622488871</v>
      </c>
      <c r="K47" s="107">
        <f>+'Ingresos de Operación'!K79</f>
        <v>1084332.3584302329</v>
      </c>
      <c r="L47" s="107">
        <f>+'Ingresos de Operación'!L79</f>
        <v>1257658.0372354425</v>
      </c>
      <c r="M47" s="107">
        <f>+'Ingresos de Operación'!M79</f>
        <v>1412698.2144212145</v>
      </c>
      <c r="N47" s="107">
        <f>+'Ingresos de Operación'!N79</f>
        <v>1718146.2304537427</v>
      </c>
      <c r="O47" s="107">
        <f>+'Ingresos de Operación'!O79</f>
        <v>2052900.0011084601</v>
      </c>
      <c r="P47" s="107">
        <f>+'Ingresos de Operación'!P79</f>
        <v>2385318.2773993444</v>
      </c>
      <c r="Q47" s="107">
        <f>+'Ingresos de Operación'!Q79</f>
        <v>2698348.9593544453</v>
      </c>
      <c r="R47" s="107">
        <f>+'Ingresos de Operación'!R79</f>
        <v>3022658.9700560179</v>
      </c>
      <c r="S47" s="107">
        <f>+'Ingresos de Operación'!S79</f>
        <v>3341607.1209809389</v>
      </c>
      <c r="T47" s="107">
        <f>+'Ingresos de Operación'!T79</f>
        <v>3654144.2519957628</v>
      </c>
      <c r="U47" s="107">
        <f>+'Ingresos de Operación'!U79</f>
        <v>3959207.1320746373</v>
      </c>
      <c r="V47" s="107">
        <f>+'Ingresos de Operación'!V79</f>
        <v>4274073.9551089071</v>
      </c>
      <c r="W47" s="107">
        <f>+'Ingresos de Operación'!W79</f>
        <v>4599012.6063791122</v>
      </c>
      <c r="X47" s="107">
        <f>+'Ingresos de Operación'!X79</f>
        <v>4934297.9216417558</v>
      </c>
      <c r="Y47" s="107">
        <f>+'Ingresos de Operación'!Y79</f>
        <v>5280211.8640653808</v>
      </c>
      <c r="Z47" s="107">
        <f>+'Ingresos de Operación'!Z79</f>
        <v>5637043.705637902</v>
      </c>
      <c r="AA47" s="107">
        <f>+'Ingresos de Operación'!AA79</f>
        <v>6005090.2131578829</v>
      </c>
      <c r="AB47" s="107">
        <f>+'Ingresos de Operación'!AB79</f>
        <v>6384655.8389252257</v>
      </c>
      <c r="AC47" s="107">
        <f>+'Ingresos de Operación'!AC79</f>
        <v>6776052.9162496831</v>
      </c>
      <c r="AD47" s="107">
        <f>+'Ingresos de Operación'!AD79</f>
        <v>7179601.8598986026</v>
      </c>
      <c r="AE47" s="107">
        <f>+'Ingresos de Operación'!AE79</f>
        <v>7595631.3716083448</v>
      </c>
      <c r="AF47" s="107">
        <f>+'Ingresos de Operación'!AF79</f>
        <v>8024478.6507869195</v>
      </c>
      <c r="AG47" s="107">
        <f>+'Ingresos de Operación'!AG79</f>
        <v>8466489.6105386633</v>
      </c>
      <c r="AH47" s="107">
        <f>+'Ingresos de Operación'!AH79</f>
        <v>8922019.0991450064</v>
      </c>
      <c r="AI47" s="107">
        <f>+'Ingresos de Operación'!AI79</f>
        <v>9391431.127138814</v>
      </c>
    </row>
    <row r="48" spans="3:35">
      <c r="C48" s="20" t="s">
        <v>110</v>
      </c>
      <c r="E48" s="105">
        <f>-'Costes de Operación'!E84</f>
        <v>0</v>
      </c>
      <c r="F48" s="105">
        <f>-'Costes de Operación'!F84</f>
        <v>0</v>
      </c>
      <c r="G48" s="105">
        <f>-'Costes de Operación'!G84</f>
        <v>-920929.04934889078</v>
      </c>
      <c r="H48" s="105">
        <f>-'Costes de Operación'!H84</f>
        <v>-1372537.236757759</v>
      </c>
      <c r="I48" s="105">
        <f>-'Costes de Operación'!I84</f>
        <v>-1823315.6303199157</v>
      </c>
      <c r="J48" s="105">
        <f>-'Costes de Operación'!J84</f>
        <v>-2269735.2905622199</v>
      </c>
      <c r="K48" s="105">
        <f>-'Costes de Operación'!K84</f>
        <v>-2710830.896075584</v>
      </c>
      <c r="L48" s="105">
        <f>-'Costes de Operación'!L84</f>
        <v>-3144145.0930886082</v>
      </c>
      <c r="M48" s="105">
        <f>-'Costes de Operación'!M84</f>
        <v>-3531745.5360530317</v>
      </c>
      <c r="N48" s="105">
        <f>-'Costes de Operación'!N84</f>
        <v>-4295365.5761343613</v>
      </c>
      <c r="O48" s="105">
        <f>-'Costes de Operación'!O84</f>
        <v>-5132250.002771154</v>
      </c>
      <c r="P48" s="105">
        <f>-'Costes de Operación'!P84</f>
        <v>-5963295.6934983656</v>
      </c>
      <c r="Q48" s="105">
        <f>-'Costes de Operación'!Q84</f>
        <v>-6745872.3983861133</v>
      </c>
      <c r="R48" s="105">
        <f>-'Costes de Operación'!R84</f>
        <v>-7556647.4251400456</v>
      </c>
      <c r="S48" s="105">
        <f>-'Costes de Operación'!S84</f>
        <v>-8354017.8024523556</v>
      </c>
      <c r="T48" s="105">
        <f>-'Costes de Operación'!T84</f>
        <v>-9135360.629989408</v>
      </c>
      <c r="U48" s="105">
        <f>-'Costes de Operación'!U84</f>
        <v>-9898017.8301865906</v>
      </c>
      <c r="V48" s="105">
        <f>-'Costes de Operación'!V84</f>
        <v>-10685184.88777227</v>
      </c>
      <c r="W48" s="105">
        <f>-'Costes de Operación'!W84</f>
        <v>-11497531.515947782</v>
      </c>
      <c r="X48" s="105">
        <f>-'Costes de Operación'!X84</f>
        <v>-12335744.804104403</v>
      </c>
      <c r="Y48" s="105">
        <f>-'Costes de Operación'!Y84</f>
        <v>-13200529.660163462</v>
      </c>
      <c r="Z48" s="105">
        <f>-'Costes de Operación'!Z84</f>
        <v>-14092609.264094763</v>
      </c>
      <c r="AA48" s="105">
        <f>-'Costes de Operación'!AA84</f>
        <v>-15012725.532894716</v>
      </c>
      <c r="AB48" s="105">
        <f>-'Costes de Operación'!AB84</f>
        <v>-15961639.597313069</v>
      </c>
      <c r="AC48" s="105">
        <f>-'Costes de Operación'!AC84</f>
        <v>-16940132.290624209</v>
      </c>
      <c r="AD48" s="105">
        <f>-'Costes de Operación'!AD84</f>
        <v>-17949004.649746515</v>
      </c>
      <c r="AE48" s="105">
        <f>-'Costes de Operación'!AE84</f>
        <v>-18989078.429020867</v>
      </c>
      <c r="AF48" s="105">
        <f>-'Costes de Operación'!AF84</f>
        <v>-20061196.626967303</v>
      </c>
      <c r="AG48" s="105">
        <f>-'Costes de Operación'!AG84</f>
        <v>-21166224.026346661</v>
      </c>
      <c r="AH48" s="105">
        <f>-'Costes de Operación'!AH84</f>
        <v>-22305047.747862525</v>
      </c>
      <c r="AI48" s="105">
        <f>-'Costes de Operación'!AI84</f>
        <v>-23478577.817847036</v>
      </c>
    </row>
    <row r="49" spans="2:35">
      <c r="C49" s="24" t="s">
        <v>12</v>
      </c>
      <c r="D49" s="27"/>
      <c r="E49" s="106">
        <f>-'Costes de Operación'!E85</f>
        <v>0</v>
      </c>
      <c r="F49" s="106">
        <f>-'Costes de Operación'!F85</f>
        <v>0</v>
      </c>
      <c r="G49" s="106">
        <f>-'Costes de Operación'!G85</f>
        <v>-552557.4296093341</v>
      </c>
      <c r="H49" s="106">
        <f>-'Costes de Operación'!H85</f>
        <v>-823522.34205465391</v>
      </c>
      <c r="I49" s="106">
        <f>-'Costes de Operación'!I85</f>
        <v>-1093989.3781919479</v>
      </c>
      <c r="J49" s="106">
        <f>-'Costes de Operación'!J85</f>
        <v>-1361841.1743373349</v>
      </c>
      <c r="K49" s="106">
        <f>-'Costes de Operación'!K85</f>
        <v>-1626498.5376453511</v>
      </c>
      <c r="L49" s="106">
        <f>-'Costes de Operación'!L85</f>
        <v>-1886487.0558531657</v>
      </c>
      <c r="M49" s="106">
        <f>-'Costes de Operación'!M85</f>
        <v>-2119047.321631819</v>
      </c>
      <c r="N49" s="106">
        <f>-'Costes de Operación'!N85</f>
        <v>-2577219.3456806168</v>
      </c>
      <c r="O49" s="106">
        <f>-'Costes de Operación'!O85</f>
        <v>-3079350.0016626939</v>
      </c>
      <c r="P49" s="106">
        <f>-'Costes de Operación'!P85</f>
        <v>-3577977.4160990193</v>
      </c>
      <c r="Q49" s="106">
        <f>-'Costes de Operación'!Q85</f>
        <v>-4047523.439031668</v>
      </c>
      <c r="R49" s="106">
        <f>-'Costes de Operación'!R85</f>
        <v>-4533988.4550840259</v>
      </c>
      <c r="S49" s="106">
        <f>-'Costes de Operación'!S85</f>
        <v>-5012410.6814714149</v>
      </c>
      <c r="T49" s="106">
        <f>-'Costes de Operación'!T85</f>
        <v>-5481216.377993647</v>
      </c>
      <c r="U49" s="106">
        <f>-'Costes de Operación'!U85</f>
        <v>-5938810.6981119551</v>
      </c>
      <c r="V49" s="106">
        <f>-'Costes de Operación'!V85</f>
        <v>-6411110.9326633625</v>
      </c>
      <c r="W49" s="106">
        <f>-'Costes de Operación'!W85</f>
        <v>-6898518.9095686674</v>
      </c>
      <c r="X49" s="106">
        <f>-'Costes de Operación'!X85</f>
        <v>-7401446.8824626431</v>
      </c>
      <c r="Y49" s="106">
        <f>-'Costes de Operación'!Y85</f>
        <v>-7920317.7960980758</v>
      </c>
      <c r="Z49" s="106">
        <f>-'Costes de Operación'!Z85</f>
        <v>-8455565.5584568568</v>
      </c>
      <c r="AA49" s="106">
        <f>-'Costes de Operación'!AA85</f>
        <v>-9007635.3197368272</v>
      </c>
      <c r="AB49" s="106">
        <f>-'Costes de Operación'!AB85</f>
        <v>-9576983.7583878413</v>
      </c>
      <c r="AC49" s="106">
        <f>-'Costes de Operación'!AC85</f>
        <v>-10164079.374374524</v>
      </c>
      <c r="AD49" s="106">
        <f>-'Costes de Operación'!AD85</f>
        <v>-10769402.78984791</v>
      </c>
      <c r="AE49" s="106">
        <f>-'Costes de Operación'!AE85</f>
        <v>-11393447.05741252</v>
      </c>
      <c r="AF49" s="106">
        <f>-'Costes de Operación'!AF85</f>
        <v>-12036717.976180378</v>
      </c>
      <c r="AG49" s="106">
        <f>-'Costes de Operación'!AG85</f>
        <v>-12699734.415807996</v>
      </c>
      <c r="AH49" s="106">
        <f>-'Costes de Operación'!AH85</f>
        <v>-13383028.648717515</v>
      </c>
      <c r="AI49" s="106">
        <f>-'Costes de Operación'!AI85</f>
        <v>-14087146.690708216</v>
      </c>
    </row>
    <row r="50" spans="2:35">
      <c r="C50" s="24" t="s">
        <v>13</v>
      </c>
      <c r="D50" s="27"/>
      <c r="E50" s="106">
        <f>-'Costes de Operación'!E86</f>
        <v>0</v>
      </c>
      <c r="F50" s="106">
        <f>-'Costes de Operación'!F86</f>
        <v>0</v>
      </c>
      <c r="G50" s="106">
        <f>-'Costes de Operación'!G86</f>
        <v>-138139.35740233352</v>
      </c>
      <c r="H50" s="106">
        <f>-'Costes de Operación'!H86</f>
        <v>-205880.58551366348</v>
      </c>
      <c r="I50" s="106">
        <f>-'Costes de Operación'!I86</f>
        <v>-273497.34454798698</v>
      </c>
      <c r="J50" s="106">
        <f>-'Costes de Operación'!J86</f>
        <v>-340460.29358433373</v>
      </c>
      <c r="K50" s="106">
        <f>-'Costes de Operación'!K86</f>
        <v>-406624.63441133779</v>
      </c>
      <c r="L50" s="106">
        <f>-'Costes de Operación'!L86</f>
        <v>-471621.76396329142</v>
      </c>
      <c r="M50" s="106">
        <f>-'Costes de Operación'!M86</f>
        <v>-529761.83040795475</v>
      </c>
      <c r="N50" s="106">
        <f>-'Costes de Operación'!N86</f>
        <v>-644304.8364201542</v>
      </c>
      <c r="O50" s="106">
        <f>-'Costes de Operación'!O86</f>
        <v>-769837.50041567348</v>
      </c>
      <c r="P50" s="106">
        <f>-'Costes de Operación'!P86</f>
        <v>-894494.35402475484</v>
      </c>
      <c r="Q50" s="106">
        <f>-'Costes de Operación'!Q86</f>
        <v>-1011880.859757917</v>
      </c>
      <c r="R50" s="106">
        <f>-'Costes de Operación'!R86</f>
        <v>-1133497.1137710065</v>
      </c>
      <c r="S50" s="106">
        <f>-'Costes de Operación'!S86</f>
        <v>-1253102.6703678537</v>
      </c>
      <c r="T50" s="106">
        <f>-'Costes de Operación'!T86</f>
        <v>-1370304.0944984118</v>
      </c>
      <c r="U50" s="106">
        <f>-'Costes de Operación'!U86</f>
        <v>-1484702.6745279888</v>
      </c>
      <c r="V50" s="106">
        <f>-'Costes de Operación'!V86</f>
        <v>-1602777.7331658406</v>
      </c>
      <c r="W50" s="106">
        <f>-'Costes de Operación'!W86</f>
        <v>-1724629.7273921669</v>
      </c>
      <c r="X50" s="106">
        <f>-'Costes de Operación'!X86</f>
        <v>-1850361.7206156608</v>
      </c>
      <c r="Y50" s="106">
        <f>-'Costes de Operación'!Y86</f>
        <v>-1980079.449024519</v>
      </c>
      <c r="Z50" s="106">
        <f>-'Costes de Operación'!Z86</f>
        <v>-2113891.3896142142</v>
      </c>
      <c r="AA50" s="106">
        <f>-'Costes de Operación'!AA86</f>
        <v>-2251908.8299342068</v>
      </c>
      <c r="AB50" s="106">
        <f>-'Costes de Operación'!AB86</f>
        <v>-2394245.9395969603</v>
      </c>
      <c r="AC50" s="106">
        <f>-'Costes de Operación'!AC86</f>
        <v>-2541019.8435936309</v>
      </c>
      <c r="AD50" s="106">
        <f>-'Costes de Operación'!AD86</f>
        <v>-2692350.6974619776</v>
      </c>
      <c r="AE50" s="106">
        <f>-'Costes de Operación'!AE86</f>
        <v>-2848361.76435313</v>
      </c>
      <c r="AF50" s="106">
        <f>-'Costes de Operación'!AF86</f>
        <v>-3009179.4940450946</v>
      </c>
      <c r="AG50" s="106">
        <f>-'Costes de Operación'!AG86</f>
        <v>-3174933.603951999</v>
      </c>
      <c r="AH50" s="106">
        <f>-'Costes de Operación'!AH86</f>
        <v>-3345757.1621793788</v>
      </c>
      <c r="AI50" s="106">
        <f>-'Costes de Operación'!AI86</f>
        <v>-3521786.6726770541</v>
      </c>
    </row>
    <row r="51" spans="2:35">
      <c r="C51" s="34" t="s">
        <v>14</v>
      </c>
      <c r="D51" s="27"/>
      <c r="E51" s="106">
        <f>-'Costes de Operación'!E87</f>
        <v>0</v>
      </c>
      <c r="F51" s="106">
        <f>-'Costes de Operación'!F87</f>
        <v>0</v>
      </c>
      <c r="G51" s="106">
        <f>-'Costes de Operación'!G87</f>
        <v>-230232.2623372227</v>
      </c>
      <c r="H51" s="106">
        <f>-'Costes de Operación'!H87</f>
        <v>-343134.30918943975</v>
      </c>
      <c r="I51" s="106">
        <f>-'Costes de Operación'!I87</f>
        <v>-455828.90757997893</v>
      </c>
      <c r="J51" s="106">
        <f>-'Costes de Operación'!J87</f>
        <v>-567433.82264055498</v>
      </c>
      <c r="K51" s="106">
        <f>-'Costes de Operación'!K87</f>
        <v>-677707.724018896</v>
      </c>
      <c r="L51" s="106">
        <f>-'Costes de Operación'!L87</f>
        <v>-786036.27327215206</v>
      </c>
      <c r="M51" s="106">
        <f>-'Costes de Operación'!M87</f>
        <v>-882936.38401325792</v>
      </c>
      <c r="N51" s="106">
        <f>-'Costes de Operación'!N87</f>
        <v>-1073841.3940335903</v>
      </c>
      <c r="O51" s="106">
        <f>-'Costes de Operación'!O87</f>
        <v>-1283062.5006927885</v>
      </c>
      <c r="P51" s="106">
        <f>-'Costes de Operación'!P87</f>
        <v>-1490823.9233745914</v>
      </c>
      <c r="Q51" s="106">
        <f>-'Costes de Operación'!Q87</f>
        <v>-1686468.0995965283</v>
      </c>
      <c r="R51" s="106">
        <f>-'Costes de Operación'!R87</f>
        <v>-1889161.8562850114</v>
      </c>
      <c r="S51" s="106">
        <f>-'Costes de Operación'!S87</f>
        <v>-2088504.4506130889</v>
      </c>
      <c r="T51" s="106">
        <f>-'Costes de Operación'!T87</f>
        <v>-2283840.157497352</v>
      </c>
      <c r="U51" s="106">
        <f>-'Costes de Operación'!U87</f>
        <v>-2474504.4575466476</v>
      </c>
      <c r="V51" s="106">
        <f>-'Costes de Operación'!V87</f>
        <v>-2671296.2219430674</v>
      </c>
      <c r="W51" s="106">
        <f>-'Costes de Operación'!W87</f>
        <v>-2874382.8789869454</v>
      </c>
      <c r="X51" s="106">
        <f>-'Costes de Operación'!X87</f>
        <v>-3083936.2010261007</v>
      </c>
      <c r="Y51" s="106">
        <f>-'Costes de Operación'!Y87</f>
        <v>-3300132.4150408655</v>
      </c>
      <c r="Z51" s="106">
        <f>-'Costes de Operación'!Z87</f>
        <v>-3523152.3160236906</v>
      </c>
      <c r="AA51" s="106">
        <f>-'Costes de Operación'!AA87</f>
        <v>-3753181.3832236789</v>
      </c>
      <c r="AB51" s="106">
        <f>-'Costes de Operación'!AB87</f>
        <v>-3990409.8993282672</v>
      </c>
      <c r="AC51" s="106">
        <f>-'Costes de Operación'!AC87</f>
        <v>-4235033.0726560522</v>
      </c>
      <c r="AD51" s="106">
        <f>-'Costes de Operación'!AD87</f>
        <v>-4487251.1624366287</v>
      </c>
      <c r="AE51" s="106">
        <f>-'Costes de Operación'!AE87</f>
        <v>-4747269.6072552167</v>
      </c>
      <c r="AF51" s="106">
        <f>-'Costes de Operación'!AF87</f>
        <v>-5015299.1567418259</v>
      </c>
      <c r="AG51" s="106">
        <f>-'Costes de Operación'!AG87</f>
        <v>-5291556.0065866653</v>
      </c>
      <c r="AH51" s="106">
        <f>-'Costes de Operación'!AH87</f>
        <v>-5576261.9369656313</v>
      </c>
      <c r="AI51" s="106">
        <f>-'Costes de Operación'!AI87</f>
        <v>-5869644.454461759</v>
      </c>
    </row>
    <row r="52" spans="2:35">
      <c r="C52" s="33" t="s">
        <v>77</v>
      </c>
      <c r="E52" s="108">
        <f>-'Costes de Inversión'!E69</f>
        <v>-70000000</v>
      </c>
      <c r="F52" s="108">
        <f>-'Costes de Inversión'!F69</f>
        <v>0</v>
      </c>
      <c r="G52" s="108">
        <f>-'Costes de Inversión'!G69</f>
        <v>0</v>
      </c>
      <c r="H52" s="108">
        <f>-'Costes de Inversión'!H69</f>
        <v>0</v>
      </c>
      <c r="I52" s="108">
        <f>-'Costes de Inversión'!I69</f>
        <v>0</v>
      </c>
      <c r="J52" s="108">
        <f>-'Costes de Inversión'!J69</f>
        <v>0</v>
      </c>
      <c r="K52" s="108">
        <f>-'Costes de Inversión'!K69</f>
        <v>0</v>
      </c>
      <c r="L52" s="108">
        <f>-'Costes de Inversión'!L69</f>
        <v>0</v>
      </c>
      <c r="M52" s="108">
        <f>-'Costes de Inversión'!M69</f>
        <v>0</v>
      </c>
      <c r="N52" s="108">
        <f>-'Costes de Inversión'!N69</f>
        <v>0</v>
      </c>
      <c r="O52" s="108">
        <f>-'Costes de Inversión'!O69</f>
        <v>0</v>
      </c>
      <c r="P52" s="108">
        <f>-'Costes de Inversión'!P69</f>
        <v>0</v>
      </c>
      <c r="Q52" s="108">
        <f>-'Costes de Inversión'!Q69</f>
        <v>0</v>
      </c>
      <c r="R52" s="108">
        <f>-'Costes de Inversión'!R69</f>
        <v>0</v>
      </c>
      <c r="S52" s="108">
        <f>-'Costes de Inversión'!S69</f>
        <v>0</v>
      </c>
      <c r="T52" s="108">
        <f>-'Costes de Inversión'!T69</f>
        <v>0</v>
      </c>
      <c r="U52" s="108">
        <f>-'Costes de Inversión'!U69</f>
        <v>0</v>
      </c>
      <c r="V52" s="108">
        <f>-'Costes de Inversión'!V69</f>
        <v>0</v>
      </c>
      <c r="W52" s="108">
        <f>-'Costes de Inversión'!W69</f>
        <v>0</v>
      </c>
      <c r="X52" s="108">
        <f>-'Costes de Inversión'!X69</f>
        <v>0</v>
      </c>
      <c r="Y52" s="108">
        <f>-'Costes de Inversión'!Y69</f>
        <v>0</v>
      </c>
      <c r="Z52" s="108">
        <f>-'Costes de Inversión'!Z69</f>
        <v>0</v>
      </c>
      <c r="AA52" s="108">
        <f>-'Costes de Inversión'!AA69</f>
        <v>0</v>
      </c>
      <c r="AB52" s="108">
        <f>-'Costes de Inversión'!AB69</f>
        <v>0</v>
      </c>
      <c r="AC52" s="108">
        <f>-'Costes de Inversión'!AC69</f>
        <v>0</v>
      </c>
      <c r="AD52" s="108">
        <f>-'Costes de Inversión'!AD69</f>
        <v>0</v>
      </c>
      <c r="AE52" s="108">
        <f>-'Costes de Inversión'!AE69</f>
        <v>0</v>
      </c>
      <c r="AF52" s="108">
        <f>-'Costes de Inversión'!AF69</f>
        <v>0</v>
      </c>
      <c r="AG52" s="108">
        <f>-'Costes de Inversión'!AG69</f>
        <v>0</v>
      </c>
      <c r="AH52" s="108">
        <f>-'Costes de Inversión'!AH69</f>
        <v>0</v>
      </c>
      <c r="AI52" s="108">
        <f>-'Costes de Inversión'!AI69</f>
        <v>24000000</v>
      </c>
    </row>
    <row r="53" spans="2:35">
      <c r="C53" s="24" t="s">
        <v>12</v>
      </c>
      <c r="D53" s="27"/>
      <c r="E53" s="106">
        <f>-'Costes de Inversión'!E70</f>
        <v>-28000000</v>
      </c>
      <c r="F53" s="106">
        <f>-'Costes de Inversión'!F70</f>
        <v>0</v>
      </c>
      <c r="G53" s="106">
        <f>-'Costes de Inversión'!G70</f>
        <v>0</v>
      </c>
      <c r="H53" s="106">
        <f>-'Costes de Inversión'!H70</f>
        <v>0</v>
      </c>
      <c r="I53" s="106">
        <f>-'Costes de Inversión'!I70</f>
        <v>0</v>
      </c>
      <c r="J53" s="106">
        <f>-'Costes de Inversión'!J70</f>
        <v>0</v>
      </c>
      <c r="K53" s="106">
        <f>-'Costes de Inversión'!K70</f>
        <v>0</v>
      </c>
      <c r="L53" s="106">
        <f>-'Costes de Inversión'!L70</f>
        <v>0</v>
      </c>
      <c r="M53" s="106">
        <f>-'Costes de Inversión'!M70</f>
        <v>0</v>
      </c>
      <c r="N53" s="106">
        <f>-'Costes de Inversión'!N70</f>
        <v>0</v>
      </c>
      <c r="O53" s="106">
        <f>-'Costes de Inversión'!O70</f>
        <v>0</v>
      </c>
      <c r="P53" s="106">
        <f>-'Costes de Inversión'!P70</f>
        <v>0</v>
      </c>
      <c r="Q53" s="106">
        <f>-'Costes de Inversión'!Q70</f>
        <v>0</v>
      </c>
      <c r="R53" s="106">
        <f>-'Costes de Inversión'!R70</f>
        <v>0</v>
      </c>
      <c r="S53" s="106">
        <f>-'Costes de Inversión'!S70</f>
        <v>0</v>
      </c>
      <c r="T53" s="106">
        <f>-'Costes de Inversión'!T70</f>
        <v>0</v>
      </c>
      <c r="U53" s="106">
        <f>-'Costes de Inversión'!U70</f>
        <v>0</v>
      </c>
      <c r="V53" s="106">
        <f>-'Costes de Inversión'!V70</f>
        <v>0</v>
      </c>
      <c r="W53" s="106">
        <f>-'Costes de Inversión'!W70</f>
        <v>0</v>
      </c>
      <c r="X53" s="106">
        <f>-'Costes de Inversión'!X70</f>
        <v>0</v>
      </c>
      <c r="Y53" s="106">
        <f>-'Costes de Inversión'!Y70</f>
        <v>0</v>
      </c>
      <c r="Z53" s="106">
        <f>-'Costes de Inversión'!Z70</f>
        <v>0</v>
      </c>
      <c r="AA53" s="106">
        <f>-'Costes de Inversión'!AA70</f>
        <v>0</v>
      </c>
      <c r="AB53" s="106">
        <f>-'Costes de Inversión'!AB70</f>
        <v>0</v>
      </c>
      <c r="AC53" s="106">
        <f>-'Costes de Inversión'!AC70</f>
        <v>0</v>
      </c>
      <c r="AD53" s="106">
        <f>-'Costes de Inversión'!AD70</f>
        <v>0</v>
      </c>
      <c r="AE53" s="106">
        <f>-'Costes de Inversión'!AE70</f>
        <v>0</v>
      </c>
      <c r="AF53" s="106">
        <f>-'Costes de Inversión'!AF70</f>
        <v>0</v>
      </c>
      <c r="AG53" s="106">
        <f>-'Costes de Inversión'!AG70</f>
        <v>0</v>
      </c>
      <c r="AH53" s="106">
        <f>-'Costes de Inversión'!AH70</f>
        <v>0</v>
      </c>
      <c r="AI53" s="106">
        <f>-'Costes de Inversión'!AI70</f>
        <v>9600000</v>
      </c>
    </row>
    <row r="54" spans="2:35">
      <c r="C54" s="24" t="s">
        <v>13</v>
      </c>
      <c r="D54" s="27"/>
      <c r="E54" s="106">
        <f>-'Costes de Inversión'!E71</f>
        <v>-10500000</v>
      </c>
      <c r="F54" s="106">
        <f>-'Costes de Inversión'!F71</f>
        <v>0</v>
      </c>
      <c r="G54" s="106">
        <f>-'Costes de Inversión'!G71</f>
        <v>0</v>
      </c>
      <c r="H54" s="106">
        <f>-'Costes de Inversión'!H71</f>
        <v>0</v>
      </c>
      <c r="I54" s="106">
        <f>-'Costes de Inversión'!I71</f>
        <v>0</v>
      </c>
      <c r="J54" s="106">
        <f>-'Costes de Inversión'!J71</f>
        <v>0</v>
      </c>
      <c r="K54" s="106">
        <f>-'Costes de Inversión'!K71</f>
        <v>0</v>
      </c>
      <c r="L54" s="106">
        <f>-'Costes de Inversión'!L71</f>
        <v>0</v>
      </c>
      <c r="M54" s="106">
        <f>-'Costes de Inversión'!M71</f>
        <v>0</v>
      </c>
      <c r="N54" s="106">
        <f>-'Costes de Inversión'!N71</f>
        <v>0</v>
      </c>
      <c r="O54" s="106">
        <f>-'Costes de Inversión'!O71</f>
        <v>0</v>
      </c>
      <c r="P54" s="106">
        <f>-'Costes de Inversión'!P71</f>
        <v>0</v>
      </c>
      <c r="Q54" s="106">
        <f>-'Costes de Inversión'!Q71</f>
        <v>0</v>
      </c>
      <c r="R54" s="106">
        <f>-'Costes de Inversión'!R71</f>
        <v>0</v>
      </c>
      <c r="S54" s="106">
        <f>-'Costes de Inversión'!S71</f>
        <v>0</v>
      </c>
      <c r="T54" s="106">
        <f>-'Costes de Inversión'!T71</f>
        <v>0</v>
      </c>
      <c r="U54" s="106">
        <f>-'Costes de Inversión'!U71</f>
        <v>0</v>
      </c>
      <c r="V54" s="106">
        <f>-'Costes de Inversión'!V71</f>
        <v>0</v>
      </c>
      <c r="W54" s="106">
        <f>-'Costes de Inversión'!W71</f>
        <v>0</v>
      </c>
      <c r="X54" s="106">
        <f>-'Costes de Inversión'!X71</f>
        <v>0</v>
      </c>
      <c r="Y54" s="106">
        <f>-'Costes de Inversión'!Y71</f>
        <v>0</v>
      </c>
      <c r="Z54" s="106">
        <f>-'Costes de Inversión'!Z71</f>
        <v>0</v>
      </c>
      <c r="AA54" s="106">
        <f>-'Costes de Inversión'!AA71</f>
        <v>0</v>
      </c>
      <c r="AB54" s="106">
        <f>-'Costes de Inversión'!AB71</f>
        <v>0</v>
      </c>
      <c r="AC54" s="106">
        <f>-'Costes de Inversión'!AC71</f>
        <v>0</v>
      </c>
      <c r="AD54" s="106">
        <f>-'Costes de Inversión'!AD71</f>
        <v>0</v>
      </c>
      <c r="AE54" s="106">
        <f>-'Costes de Inversión'!AE71</f>
        <v>0</v>
      </c>
      <c r="AF54" s="106">
        <f>-'Costes de Inversión'!AF71</f>
        <v>0</v>
      </c>
      <c r="AG54" s="106">
        <f>-'Costes de Inversión'!AG71</f>
        <v>0</v>
      </c>
      <c r="AH54" s="106">
        <f>-'Costes de Inversión'!AH71</f>
        <v>0</v>
      </c>
      <c r="AI54" s="106">
        <f>-'Costes de Inversión'!AI71</f>
        <v>3600000</v>
      </c>
    </row>
    <row r="55" spans="2:35">
      <c r="C55" s="34" t="s">
        <v>14</v>
      </c>
      <c r="D55" s="27"/>
      <c r="E55" s="106">
        <f>-'Costes de Inversión'!E72</f>
        <v>-31500000</v>
      </c>
      <c r="F55" s="106">
        <f>-'Costes de Inversión'!F72</f>
        <v>0</v>
      </c>
      <c r="G55" s="106">
        <f>-'Costes de Inversión'!G72</f>
        <v>0</v>
      </c>
      <c r="H55" s="106">
        <f>-'Costes de Inversión'!H72</f>
        <v>0</v>
      </c>
      <c r="I55" s="106">
        <f>-'Costes de Inversión'!I72</f>
        <v>0</v>
      </c>
      <c r="J55" s="106">
        <f>-'Costes de Inversión'!J72</f>
        <v>0</v>
      </c>
      <c r="K55" s="106">
        <f>-'Costes de Inversión'!K72</f>
        <v>0</v>
      </c>
      <c r="L55" s="106">
        <f>-'Costes de Inversión'!L72</f>
        <v>0</v>
      </c>
      <c r="M55" s="106">
        <f>-'Costes de Inversión'!M72</f>
        <v>0</v>
      </c>
      <c r="N55" s="106">
        <f>-'Costes de Inversión'!N72</f>
        <v>0</v>
      </c>
      <c r="O55" s="106">
        <f>-'Costes de Inversión'!O72</f>
        <v>0</v>
      </c>
      <c r="P55" s="106">
        <f>-'Costes de Inversión'!P72</f>
        <v>0</v>
      </c>
      <c r="Q55" s="106">
        <f>-'Costes de Inversión'!Q72</f>
        <v>0</v>
      </c>
      <c r="R55" s="106">
        <f>-'Costes de Inversión'!R72</f>
        <v>0</v>
      </c>
      <c r="S55" s="106">
        <f>-'Costes de Inversión'!S72</f>
        <v>0</v>
      </c>
      <c r="T55" s="106">
        <f>-'Costes de Inversión'!T72</f>
        <v>0</v>
      </c>
      <c r="U55" s="106">
        <f>-'Costes de Inversión'!U72</f>
        <v>0</v>
      </c>
      <c r="V55" s="106">
        <f>-'Costes de Inversión'!V72</f>
        <v>0</v>
      </c>
      <c r="W55" s="106">
        <f>-'Costes de Inversión'!W72</f>
        <v>0</v>
      </c>
      <c r="X55" s="106">
        <f>-'Costes de Inversión'!X72</f>
        <v>0</v>
      </c>
      <c r="Y55" s="106">
        <f>-'Costes de Inversión'!Y72</f>
        <v>0</v>
      </c>
      <c r="Z55" s="106">
        <f>-'Costes de Inversión'!Z72</f>
        <v>0</v>
      </c>
      <c r="AA55" s="106">
        <f>-'Costes de Inversión'!AA72</f>
        <v>0</v>
      </c>
      <c r="AB55" s="106">
        <f>-'Costes de Inversión'!AB72</f>
        <v>0</v>
      </c>
      <c r="AC55" s="106">
        <f>-'Costes de Inversión'!AC72</f>
        <v>0</v>
      </c>
      <c r="AD55" s="106">
        <f>-'Costes de Inversión'!AD72</f>
        <v>0</v>
      </c>
      <c r="AE55" s="106">
        <f>-'Costes de Inversión'!AE72</f>
        <v>0</v>
      </c>
      <c r="AF55" s="106">
        <f>-'Costes de Inversión'!AF72</f>
        <v>0</v>
      </c>
      <c r="AG55" s="106">
        <f>-'Costes de Inversión'!AG72</f>
        <v>0</v>
      </c>
      <c r="AH55" s="106">
        <f>-'Costes de Inversión'!AH72</f>
        <v>0</v>
      </c>
      <c r="AI55" s="106">
        <f>-'Costes de Inversión'!AI72</f>
        <v>10800000</v>
      </c>
    </row>
    <row r="56" spans="2:35">
      <c r="B56" s="25">
        <f>+Inputs!D70</f>
        <v>0.15</v>
      </c>
      <c r="C56" s="42" t="s">
        <v>138</v>
      </c>
      <c r="D56" s="35"/>
      <c r="E56" s="109">
        <f>+IF((E45+E48)&lt;0,0,-(E45+E48)*$B$56)</f>
        <v>0</v>
      </c>
      <c r="F56" s="109">
        <f t="shared" ref="F56:AI56" si="27">+IF((F45+F48)&lt;0,0,-(F45+F48)*$B$56)</f>
        <v>0</v>
      </c>
      <c r="G56" s="109">
        <f t="shared" si="27"/>
        <v>-97115.802435801917</v>
      </c>
      <c r="H56" s="109">
        <f t="shared" si="27"/>
        <v>-136751.10627048442</v>
      </c>
      <c r="I56" s="109">
        <f t="shared" si="27"/>
        <v>-175134.86374182254</v>
      </c>
      <c r="J56" s="109">
        <f t="shared" si="27"/>
        <v>-211863.52602215522</v>
      </c>
      <c r="K56" s="109">
        <f t="shared" si="27"/>
        <v>-246773.67115418203</v>
      </c>
      <c r="L56" s="109">
        <f t="shared" si="27"/>
        <v>-279554.16906993702</v>
      </c>
      <c r="M56" s="109">
        <f t="shared" si="27"/>
        <v>-305755.99104416143</v>
      </c>
      <c r="N56" s="109">
        <f t="shared" si="27"/>
        <v>-376042.2803368427</v>
      </c>
      <c r="O56" s="109">
        <f t="shared" si="27"/>
        <v>-454148.64889861975</v>
      </c>
      <c r="P56" s="109">
        <f t="shared" si="27"/>
        <v>-530478.44294511189</v>
      </c>
      <c r="Q56" s="109">
        <f t="shared" si="27"/>
        <v>-600137.6854897365</v>
      </c>
      <c r="R56" s="109">
        <f t="shared" si="27"/>
        <v>-671961.00253475795</v>
      </c>
      <c r="S56" s="109">
        <f t="shared" si="27"/>
        <v>-741163.50154383364</v>
      </c>
      <c r="T56" s="109">
        <f t="shared" si="27"/>
        <v>-807461.25842201675</v>
      </c>
      <c r="U56" s="109">
        <f t="shared" si="27"/>
        <v>-870571.19150591898</v>
      </c>
      <c r="V56" s="109">
        <f t="shared" si="27"/>
        <v>-935375.99937363155</v>
      </c>
      <c r="W56" s="109">
        <f t="shared" si="27"/>
        <v>-1001911.3275997627</v>
      </c>
      <c r="X56" s="109">
        <f t="shared" si="27"/>
        <v>-1070213.4458031468</v>
      </c>
      <c r="Y56" s="109">
        <f t="shared" si="27"/>
        <v>-1140319.2555208292</v>
      </c>
      <c r="Z56" s="109">
        <f t="shared" si="27"/>
        <v>-1212266.2980736804</v>
      </c>
      <c r="AA56" s="109">
        <f t="shared" si="27"/>
        <v>-1286092.7624181791</v>
      </c>
      <c r="AB56" s="109">
        <f t="shared" si="27"/>
        <v>-1361837.4929786045</v>
      </c>
      <c r="AC56" s="109">
        <f t="shared" si="27"/>
        <v>-1439539.9974535177</v>
      </c>
      <c r="AD56" s="109">
        <f t="shared" si="27"/>
        <v>-1519240.4545902382</v>
      </c>
      <c r="AE56" s="109">
        <f t="shared" si="27"/>
        <v>-1600975.7975452803</v>
      </c>
      <c r="AF56" s="109">
        <f t="shared" si="27"/>
        <v>-1684791.4162132803</v>
      </c>
      <c r="AG56" s="109">
        <f t="shared" si="27"/>
        <v>-1770729.5475357245</v>
      </c>
      <c r="AH56" s="109">
        <f t="shared" si="27"/>
        <v>-1858833.1301272239</v>
      </c>
      <c r="AI56" s="109">
        <f t="shared" si="27"/>
        <v>-1949145.8117835345</v>
      </c>
    </row>
    <row r="57" spans="2:35">
      <c r="C57" s="36" t="s">
        <v>496</v>
      </c>
      <c r="E57" s="110">
        <f>+E45+E48+E52+E56</f>
        <v>-70000000</v>
      </c>
      <c r="F57" s="110">
        <f t="shared" ref="F57:AI57" si="28">+F45+F48+F52+F56</f>
        <v>0</v>
      </c>
      <c r="G57" s="110">
        <f t="shared" si="28"/>
        <v>550322.88046954421</v>
      </c>
      <c r="H57" s="110">
        <f t="shared" si="28"/>
        <v>774922.93553274521</v>
      </c>
      <c r="I57" s="110">
        <f t="shared" si="28"/>
        <v>992430.8945369944</v>
      </c>
      <c r="J57" s="110">
        <f t="shared" si="28"/>
        <v>1200559.9807922128</v>
      </c>
      <c r="K57" s="110">
        <f t="shared" si="28"/>
        <v>1398384.1365403649</v>
      </c>
      <c r="L57" s="110">
        <f t="shared" si="28"/>
        <v>1584140.2913963101</v>
      </c>
      <c r="M57" s="110">
        <f t="shared" si="28"/>
        <v>1732617.2825835817</v>
      </c>
      <c r="N57" s="110">
        <f t="shared" si="28"/>
        <v>2130906.2552421084</v>
      </c>
      <c r="O57" s="110">
        <f t="shared" si="28"/>
        <v>2573509.0104255122</v>
      </c>
      <c r="P57" s="110">
        <f t="shared" si="28"/>
        <v>3006044.5100223008</v>
      </c>
      <c r="Q57" s="110">
        <f t="shared" si="28"/>
        <v>3400780.2177751735</v>
      </c>
      <c r="R57" s="110">
        <f t="shared" si="28"/>
        <v>3807779.0143636283</v>
      </c>
      <c r="S57" s="110">
        <f t="shared" si="28"/>
        <v>4199926.5087483907</v>
      </c>
      <c r="T57" s="110">
        <f t="shared" si="28"/>
        <v>4575613.7977247611</v>
      </c>
      <c r="U57" s="110">
        <f t="shared" si="28"/>
        <v>4933236.7518668743</v>
      </c>
      <c r="V57" s="110">
        <f t="shared" si="28"/>
        <v>5300463.9964505788</v>
      </c>
      <c r="W57" s="110">
        <f t="shared" si="28"/>
        <v>5677497.5230653221</v>
      </c>
      <c r="X57" s="110">
        <f t="shared" si="28"/>
        <v>6064542.8595511653</v>
      </c>
      <c r="Y57" s="110">
        <f t="shared" si="28"/>
        <v>6461809.1146180322</v>
      </c>
      <c r="Z57" s="110">
        <f t="shared" si="28"/>
        <v>6869509.022417522</v>
      </c>
      <c r="AA57" s="110">
        <f t="shared" si="28"/>
        <v>7287858.9870363493</v>
      </c>
      <c r="AB57" s="110">
        <f t="shared" si="28"/>
        <v>7717079.1268787589</v>
      </c>
      <c r="AC57" s="110">
        <f t="shared" si="28"/>
        <v>8157393.3189032674</v>
      </c>
      <c r="AD57" s="110">
        <f t="shared" si="28"/>
        <v>8609029.2426780164</v>
      </c>
      <c r="AE57" s="110">
        <f t="shared" si="28"/>
        <v>9072196.1860899217</v>
      </c>
      <c r="AF57" s="110">
        <f t="shared" si="28"/>
        <v>9547151.3585419226</v>
      </c>
      <c r="AG57" s="110">
        <f t="shared" si="28"/>
        <v>10034134.102702439</v>
      </c>
      <c r="AH57" s="110">
        <f t="shared" si="28"/>
        <v>10533387.737387603</v>
      </c>
      <c r="AI57" s="110">
        <f t="shared" si="28"/>
        <v>35045159.600106694</v>
      </c>
    </row>
    <row r="59" spans="2:35">
      <c r="C59" s="99" t="s">
        <v>34</v>
      </c>
      <c r="D59" s="99"/>
      <c r="E59" s="100">
        <f>+E57</f>
        <v>-70000000</v>
      </c>
      <c r="F59" s="100">
        <f>+E59+F57</f>
        <v>-70000000</v>
      </c>
      <c r="G59" s="100">
        <f t="shared" ref="G59:AI59" si="29">+F59+G57</f>
        <v>-69449677.119530454</v>
      </c>
      <c r="H59" s="100">
        <f t="shared" si="29"/>
        <v>-68674754.183997706</v>
      </c>
      <c r="I59" s="100">
        <f t="shared" si="29"/>
        <v>-67682323.289460719</v>
      </c>
      <c r="J59" s="100">
        <f t="shared" si="29"/>
        <v>-66481763.308668509</v>
      </c>
      <c r="K59" s="100">
        <f t="shared" si="29"/>
        <v>-65083379.172128141</v>
      </c>
      <c r="L59" s="100">
        <f t="shared" si="29"/>
        <v>-63499238.880731829</v>
      </c>
      <c r="M59" s="100">
        <f t="shared" si="29"/>
        <v>-61766621.598148249</v>
      </c>
      <c r="N59" s="100">
        <f t="shared" si="29"/>
        <v>-59635715.34290614</v>
      </c>
      <c r="O59" s="100">
        <f t="shared" si="29"/>
        <v>-57062206.332480624</v>
      </c>
      <c r="P59" s="100">
        <f t="shared" si="29"/>
        <v>-54056161.822458327</v>
      </c>
      <c r="Q59" s="100">
        <f t="shared" si="29"/>
        <v>-50655381.604683153</v>
      </c>
      <c r="R59" s="100">
        <f t="shared" si="29"/>
        <v>-46847602.590319522</v>
      </c>
      <c r="S59" s="100">
        <f t="shared" si="29"/>
        <v>-42647676.081571132</v>
      </c>
      <c r="T59" s="100">
        <f t="shared" si="29"/>
        <v>-38072062.283846371</v>
      </c>
      <c r="U59" s="100">
        <f t="shared" si="29"/>
        <v>-33138825.531979498</v>
      </c>
      <c r="V59" s="100">
        <f t="shared" si="29"/>
        <v>-27838361.535528921</v>
      </c>
      <c r="W59" s="100">
        <f t="shared" si="29"/>
        <v>-22160864.012463599</v>
      </c>
      <c r="X59" s="100">
        <f t="shared" si="29"/>
        <v>-16096321.152912434</v>
      </c>
      <c r="Y59" s="100">
        <f t="shared" si="29"/>
        <v>-9634512.038294401</v>
      </c>
      <c r="Z59" s="100">
        <f t="shared" si="29"/>
        <v>-2765003.015876879</v>
      </c>
      <c r="AA59" s="100">
        <f t="shared" si="29"/>
        <v>4522855.9711594703</v>
      </c>
      <c r="AB59" s="100">
        <f t="shared" si="29"/>
        <v>12239935.09803823</v>
      </c>
      <c r="AC59" s="100">
        <f t="shared" si="29"/>
        <v>20397328.416941497</v>
      </c>
      <c r="AD59" s="100">
        <f t="shared" si="29"/>
        <v>29006357.659619514</v>
      </c>
      <c r="AE59" s="100">
        <f t="shared" si="29"/>
        <v>38078553.845709436</v>
      </c>
      <c r="AF59" s="100">
        <f t="shared" si="29"/>
        <v>47625705.204251356</v>
      </c>
      <c r="AG59" s="100">
        <f t="shared" si="29"/>
        <v>57659839.306953795</v>
      </c>
      <c r="AH59" s="100">
        <f t="shared" si="29"/>
        <v>68193227.0443414</v>
      </c>
      <c r="AI59" s="100">
        <f t="shared" si="29"/>
        <v>103238386.6444481</v>
      </c>
    </row>
    <row r="60" spans="2:35">
      <c r="E60" s="98" t="str">
        <f>+IF(E59&gt;0,"+","-")</f>
        <v>-</v>
      </c>
      <c r="F60" s="98" t="str">
        <f t="shared" ref="F60:AI60" si="30">+IF(F59&gt;0,"+","-")</f>
        <v>-</v>
      </c>
      <c r="G60" s="98" t="str">
        <f t="shared" si="30"/>
        <v>-</v>
      </c>
      <c r="H60" s="98" t="str">
        <f t="shared" si="30"/>
        <v>-</v>
      </c>
      <c r="I60" s="98" t="str">
        <f t="shared" si="30"/>
        <v>-</v>
      </c>
      <c r="J60" s="98" t="str">
        <f t="shared" si="30"/>
        <v>-</v>
      </c>
      <c r="K60" s="98" t="str">
        <f t="shared" si="30"/>
        <v>-</v>
      </c>
      <c r="L60" s="98" t="str">
        <f t="shared" si="30"/>
        <v>-</v>
      </c>
      <c r="M60" s="98" t="str">
        <f t="shared" si="30"/>
        <v>-</v>
      </c>
      <c r="N60" s="98" t="str">
        <f t="shared" si="30"/>
        <v>-</v>
      </c>
      <c r="O60" s="98" t="str">
        <f t="shared" si="30"/>
        <v>-</v>
      </c>
      <c r="P60" s="98" t="str">
        <f t="shared" si="30"/>
        <v>-</v>
      </c>
      <c r="Q60" s="98" t="str">
        <f t="shared" si="30"/>
        <v>-</v>
      </c>
      <c r="R60" s="98" t="str">
        <f t="shared" si="30"/>
        <v>-</v>
      </c>
      <c r="S60" s="98" t="str">
        <f t="shared" si="30"/>
        <v>-</v>
      </c>
      <c r="T60" s="98" t="str">
        <f t="shared" si="30"/>
        <v>-</v>
      </c>
      <c r="U60" s="98" t="str">
        <f t="shared" si="30"/>
        <v>-</v>
      </c>
      <c r="V60" s="98" t="str">
        <f t="shared" si="30"/>
        <v>-</v>
      </c>
      <c r="W60" s="98" t="str">
        <f t="shared" si="30"/>
        <v>-</v>
      </c>
      <c r="X60" s="98" t="str">
        <f t="shared" si="30"/>
        <v>-</v>
      </c>
      <c r="Y60" s="98" t="str">
        <f t="shared" si="30"/>
        <v>-</v>
      </c>
      <c r="Z60" s="98" t="str">
        <f t="shared" si="30"/>
        <v>-</v>
      </c>
      <c r="AA60" s="98" t="str">
        <f t="shared" si="30"/>
        <v>+</v>
      </c>
      <c r="AB60" s="98" t="str">
        <f t="shared" si="30"/>
        <v>+</v>
      </c>
      <c r="AC60" s="98" t="str">
        <f t="shared" si="30"/>
        <v>+</v>
      </c>
      <c r="AD60" s="98" t="str">
        <f t="shared" si="30"/>
        <v>+</v>
      </c>
      <c r="AE60" s="98" t="str">
        <f t="shared" si="30"/>
        <v>+</v>
      </c>
      <c r="AF60" s="98" t="str">
        <f t="shared" si="30"/>
        <v>+</v>
      </c>
      <c r="AG60" s="98" t="str">
        <f t="shared" si="30"/>
        <v>+</v>
      </c>
      <c r="AH60" s="98" t="str">
        <f t="shared" si="30"/>
        <v>+</v>
      </c>
      <c r="AI60" s="98" t="str">
        <f t="shared" si="30"/>
        <v>+</v>
      </c>
    </row>
    <row r="61" spans="2:35">
      <c r="E61" s="97">
        <f>+E44</f>
        <v>0</v>
      </c>
      <c r="F61" s="97">
        <f t="shared" ref="F61:AI61" si="31">+F44</f>
        <v>1</v>
      </c>
      <c r="G61" s="97">
        <f t="shared" si="31"/>
        <v>2</v>
      </c>
      <c r="H61" s="97">
        <f t="shared" si="31"/>
        <v>3</v>
      </c>
      <c r="I61" s="97">
        <f t="shared" si="31"/>
        <v>4</v>
      </c>
      <c r="J61" s="97">
        <f t="shared" si="31"/>
        <v>5</v>
      </c>
      <c r="K61" s="97">
        <f t="shared" si="31"/>
        <v>6</v>
      </c>
      <c r="L61" s="97">
        <f t="shared" si="31"/>
        <v>7</v>
      </c>
      <c r="M61" s="97">
        <f t="shared" si="31"/>
        <v>8</v>
      </c>
      <c r="N61" s="97">
        <f t="shared" si="31"/>
        <v>9</v>
      </c>
      <c r="O61" s="97">
        <f t="shared" si="31"/>
        <v>10</v>
      </c>
      <c r="P61" s="97">
        <f t="shared" si="31"/>
        <v>11</v>
      </c>
      <c r="Q61" s="97">
        <f t="shared" si="31"/>
        <v>12</v>
      </c>
      <c r="R61" s="97">
        <f t="shared" si="31"/>
        <v>13</v>
      </c>
      <c r="S61" s="97">
        <f t="shared" si="31"/>
        <v>14</v>
      </c>
      <c r="T61" s="97">
        <f t="shared" si="31"/>
        <v>15</v>
      </c>
      <c r="U61" s="97">
        <f t="shared" si="31"/>
        <v>16</v>
      </c>
      <c r="V61" s="97">
        <f t="shared" si="31"/>
        <v>17</v>
      </c>
      <c r="W61" s="97">
        <f t="shared" si="31"/>
        <v>18</v>
      </c>
      <c r="X61" s="97">
        <f t="shared" si="31"/>
        <v>19</v>
      </c>
      <c r="Y61" s="97">
        <f t="shared" si="31"/>
        <v>20</v>
      </c>
      <c r="Z61" s="97">
        <f t="shared" si="31"/>
        <v>21</v>
      </c>
      <c r="AA61" s="97">
        <f t="shared" si="31"/>
        <v>22</v>
      </c>
      <c r="AB61" s="97">
        <f t="shared" si="31"/>
        <v>23</v>
      </c>
      <c r="AC61" s="97">
        <f t="shared" si="31"/>
        <v>24</v>
      </c>
      <c r="AD61" s="97">
        <f t="shared" si="31"/>
        <v>25</v>
      </c>
      <c r="AE61" s="97">
        <f t="shared" si="31"/>
        <v>26</v>
      </c>
      <c r="AF61" s="97">
        <f t="shared" si="31"/>
        <v>27</v>
      </c>
      <c r="AG61" s="97">
        <f t="shared" si="31"/>
        <v>28</v>
      </c>
      <c r="AH61" s="97">
        <f t="shared" si="31"/>
        <v>29</v>
      </c>
      <c r="AI61" s="97">
        <f t="shared" si="31"/>
        <v>30</v>
      </c>
    </row>
    <row r="62" spans="2:35">
      <c r="E62" s="100">
        <f>+E59</f>
        <v>-70000000</v>
      </c>
      <c r="F62" s="100">
        <f t="shared" ref="F62:AI62" si="32">+F59</f>
        <v>-70000000</v>
      </c>
      <c r="G62" s="100">
        <f t="shared" si="32"/>
        <v>-69449677.119530454</v>
      </c>
      <c r="H62" s="100">
        <f t="shared" si="32"/>
        <v>-68674754.183997706</v>
      </c>
      <c r="I62" s="100">
        <f t="shared" si="32"/>
        <v>-67682323.289460719</v>
      </c>
      <c r="J62" s="100">
        <f t="shared" si="32"/>
        <v>-66481763.308668509</v>
      </c>
      <c r="K62" s="100">
        <f t="shared" si="32"/>
        <v>-65083379.172128141</v>
      </c>
      <c r="L62" s="100">
        <f t="shared" si="32"/>
        <v>-63499238.880731829</v>
      </c>
      <c r="M62" s="100">
        <f t="shared" si="32"/>
        <v>-61766621.598148249</v>
      </c>
      <c r="N62" s="100">
        <f t="shared" si="32"/>
        <v>-59635715.34290614</v>
      </c>
      <c r="O62" s="100">
        <f t="shared" si="32"/>
        <v>-57062206.332480624</v>
      </c>
      <c r="P62" s="100">
        <f t="shared" si="32"/>
        <v>-54056161.822458327</v>
      </c>
      <c r="Q62" s="100">
        <f t="shared" si="32"/>
        <v>-50655381.604683153</v>
      </c>
      <c r="R62" s="100">
        <f t="shared" si="32"/>
        <v>-46847602.590319522</v>
      </c>
      <c r="S62" s="100">
        <f t="shared" si="32"/>
        <v>-42647676.081571132</v>
      </c>
      <c r="T62" s="100">
        <f t="shared" si="32"/>
        <v>-38072062.283846371</v>
      </c>
      <c r="U62" s="100">
        <f t="shared" si="32"/>
        <v>-33138825.531979498</v>
      </c>
      <c r="V62" s="100">
        <f t="shared" si="32"/>
        <v>-27838361.535528921</v>
      </c>
      <c r="W62" s="100">
        <f t="shared" si="32"/>
        <v>-22160864.012463599</v>
      </c>
      <c r="X62" s="100">
        <f t="shared" si="32"/>
        <v>-16096321.152912434</v>
      </c>
      <c r="Y62" s="100">
        <f t="shared" si="32"/>
        <v>-9634512.038294401</v>
      </c>
      <c r="Z62" s="100">
        <f t="shared" si="32"/>
        <v>-2765003.015876879</v>
      </c>
      <c r="AA62" s="100">
        <f t="shared" si="32"/>
        <v>4522855.9711594703</v>
      </c>
      <c r="AB62" s="100">
        <f t="shared" si="32"/>
        <v>12239935.09803823</v>
      </c>
      <c r="AC62" s="100">
        <f t="shared" si="32"/>
        <v>20397328.416941497</v>
      </c>
      <c r="AD62" s="100">
        <f t="shared" si="32"/>
        <v>29006357.659619514</v>
      </c>
      <c r="AE62" s="100">
        <f t="shared" si="32"/>
        <v>38078553.845709436</v>
      </c>
      <c r="AF62" s="100">
        <f t="shared" si="32"/>
        <v>47625705.204251356</v>
      </c>
      <c r="AG62" s="100">
        <f t="shared" si="32"/>
        <v>57659839.306953795</v>
      </c>
      <c r="AH62" s="100">
        <f t="shared" si="32"/>
        <v>68193227.0443414</v>
      </c>
      <c r="AI62" s="100">
        <f t="shared" si="32"/>
        <v>103238386.6444481</v>
      </c>
    </row>
    <row r="65" spans="2:35" ht="15.75">
      <c r="C65" s="281" t="s">
        <v>374</v>
      </c>
    </row>
    <row r="67" spans="2:35">
      <c r="D67" s="18"/>
      <c r="E67" s="6">
        <v>0</v>
      </c>
      <c r="F67" s="6">
        <v>1</v>
      </c>
      <c r="G67" s="6">
        <v>2</v>
      </c>
      <c r="H67" s="6">
        <v>3</v>
      </c>
      <c r="I67" s="6">
        <v>4</v>
      </c>
      <c r="J67" s="6">
        <v>5</v>
      </c>
      <c r="K67" s="6">
        <v>6</v>
      </c>
      <c r="L67" s="6">
        <v>7</v>
      </c>
      <c r="M67" s="6">
        <v>8</v>
      </c>
      <c r="N67" s="6">
        <v>9</v>
      </c>
      <c r="O67" s="6">
        <v>10</v>
      </c>
      <c r="P67" s="6">
        <v>11</v>
      </c>
      <c r="Q67" s="6">
        <v>12</v>
      </c>
      <c r="R67" s="6">
        <v>13</v>
      </c>
      <c r="S67" s="6">
        <v>14</v>
      </c>
      <c r="T67" s="6">
        <v>15</v>
      </c>
      <c r="U67" s="6">
        <v>16</v>
      </c>
      <c r="V67" s="6">
        <v>17</v>
      </c>
      <c r="W67" s="6">
        <v>18</v>
      </c>
      <c r="X67" s="6">
        <v>19</v>
      </c>
      <c r="Y67" s="6">
        <v>20</v>
      </c>
      <c r="Z67" s="6">
        <v>21</v>
      </c>
      <c r="AA67" s="6">
        <v>22</v>
      </c>
      <c r="AB67" s="6">
        <v>23</v>
      </c>
      <c r="AC67" s="6">
        <v>24</v>
      </c>
      <c r="AD67" s="6">
        <v>25</v>
      </c>
      <c r="AE67" s="6">
        <v>26</v>
      </c>
      <c r="AF67" s="6">
        <v>27</v>
      </c>
      <c r="AG67" s="6">
        <v>28</v>
      </c>
      <c r="AH67" s="6">
        <v>29</v>
      </c>
      <c r="AI67" s="6">
        <v>30</v>
      </c>
    </row>
    <row r="68" spans="2:35">
      <c r="C68" s="20" t="s">
        <v>132</v>
      </c>
      <c r="E68" s="105">
        <f>+'Ingresos de Operación'!E119</f>
        <v>0</v>
      </c>
      <c r="F68" s="105">
        <f>+'Ingresos de Operación'!F119</f>
        <v>0</v>
      </c>
      <c r="G68" s="105">
        <f>+'Ingresos de Operación'!G119</f>
        <v>3077199.0934592932</v>
      </c>
      <c r="H68" s="105">
        <f>+'Ingresos de Operación'!H119</f>
        <v>4444185.392053321</v>
      </c>
      <c r="I68" s="105">
        <f>+'Ingresos de Operación'!I119</f>
        <v>5787704.9465460628</v>
      </c>
      <c r="J68" s="105">
        <f>+'Ingresos de Operación'!J119</f>
        <v>7095407.777662918</v>
      </c>
      <c r="K68" s="105">
        <f>+'Ingresos de Operación'!K119</f>
        <v>8362972.801429674</v>
      </c>
      <c r="L68" s="105">
        <f>+'Ingresos de Operación'!L119</f>
        <v>9581264.6977732927</v>
      </c>
      <c r="M68" s="105">
        <f>+'Ingresos de Operación'!M119</f>
        <v>10615555.5158851</v>
      </c>
      <c r="N68" s="105">
        <f>+'Ingresos de Operación'!N119</f>
        <v>12985065.606540918</v>
      </c>
      <c r="O68" s="105">
        <f>+'Ingresos de Operación'!O119</f>
        <v>15601053.762262046</v>
      </c>
      <c r="P68" s="105">
        <f>+'Ingresos de Operación'!P119</f>
        <v>18176894.891710714</v>
      </c>
      <c r="Q68" s="105">
        <f>+'Ingresos de Operación'!Q119</f>
        <v>20563060.59300606</v>
      </c>
      <c r="R68" s="105">
        <f>+'Ingresos de Operación'!R119</f>
        <v>23029056.26860109</v>
      </c>
      <c r="S68" s="105">
        <f>+'Ingresos de Operación'!S119</f>
        <v>25428799.471042722</v>
      </c>
      <c r="T68" s="105">
        <f>+'Ingresos de Operación'!T119</f>
        <v>27753395.740375862</v>
      </c>
      <c r="U68" s="105">
        <f>+'Ingresos de Operación'!U119</f>
        <v>29993913.999934435</v>
      </c>
      <c r="V68" s="105">
        <f>+'Ingresos de Operación'!V119</f>
        <v>32300511.157597184</v>
      </c>
      <c r="W68" s="105">
        <f>+'Ingresos de Operación'!W119</f>
        <v>34674803.158496931</v>
      </c>
      <c r="X68" s="105">
        <f>+'Ingresos de Operación'!X119</f>
        <v>37118442.52696465</v>
      </c>
      <c r="Y68" s="105">
        <f>+'Ingresos de Operación'!Y119</f>
        <v>39633119.155276716</v>
      </c>
      <c r="Z68" s="105">
        <f>+'Ingresos de Operación'!Z119</f>
        <v>42220561.108648837</v>
      </c>
      <c r="AA68" s="105">
        <f>+'Ingresos de Operación'!AA119</f>
        <v>44882535.446790993</v>
      </c>
      <c r="AB68" s="105">
        <f>+'Ingresos de Operación'!AB119</f>
        <v>47620849.062345535</v>
      </c>
      <c r="AC68" s="105">
        <f>+'Ingresos de Operación'!AC119</f>
        <v>50437349.536533594</v>
      </c>
      <c r="AD68" s="105">
        <f>+'Ingresos de Operación'!AD119</f>
        <v>53333926.012343585</v>
      </c>
      <c r="AE68" s="105">
        <f>+'Ingresos de Operación'!AE119</f>
        <v>56312444.679341674</v>
      </c>
      <c r="AF68" s="105">
        <f>+'Ingresos de Operación'!AF119</f>
        <v>59374944.593608528</v>
      </c>
      <c r="AG68" s="105">
        <f>+'Ingresos de Operación'!AG119</f>
        <v>62523444.98346144</v>
      </c>
      <c r="AH68" s="105">
        <f>+'Ingresos de Operación'!AH119</f>
        <v>65760010.313739806</v>
      </c>
      <c r="AI68" s="105">
        <f>+'Ingresos de Operación'!AI119</f>
        <v>69086751.251887381</v>
      </c>
    </row>
    <row r="69" spans="2:35">
      <c r="C69" s="31" t="s">
        <v>15</v>
      </c>
      <c r="D69" s="18"/>
      <c r="E69" s="107">
        <f>+'Ingresos de Operación'!E120</f>
        <v>0</v>
      </c>
      <c r="F69" s="107">
        <f>+'Ingresos de Operación'!F120</f>
        <v>0</v>
      </c>
      <c r="G69" s="107">
        <f>+'Ingresos de Operación'!G120</f>
        <v>3077199.0934592932</v>
      </c>
      <c r="H69" s="107">
        <f>+'Ingresos de Operación'!H120</f>
        <v>4444185.392053321</v>
      </c>
      <c r="I69" s="107">
        <f>+'Ingresos de Operación'!I120</f>
        <v>5787704.9465460628</v>
      </c>
      <c r="J69" s="107">
        <f>+'Ingresos de Operación'!J120</f>
        <v>7095407.777662918</v>
      </c>
      <c r="K69" s="107">
        <f>+'Ingresos de Operación'!K120</f>
        <v>8362972.801429674</v>
      </c>
      <c r="L69" s="107">
        <f>+'Ingresos de Operación'!L120</f>
        <v>9581264.6977732927</v>
      </c>
      <c r="M69" s="107">
        <f>+'Ingresos de Operación'!M120</f>
        <v>10615555.5158851</v>
      </c>
      <c r="N69" s="107">
        <f>+'Ingresos de Operación'!N120</f>
        <v>12985065.606540918</v>
      </c>
      <c r="O69" s="107">
        <f>+'Ingresos de Operación'!O120</f>
        <v>15601053.762262046</v>
      </c>
      <c r="P69" s="107">
        <f>+'Ingresos de Operación'!P120</f>
        <v>18176894.891710714</v>
      </c>
      <c r="Q69" s="107">
        <f>+'Ingresos de Operación'!Q120</f>
        <v>20563060.59300606</v>
      </c>
      <c r="R69" s="107">
        <f>+'Ingresos de Operación'!R120</f>
        <v>23029056.26860109</v>
      </c>
      <c r="S69" s="107">
        <f>+'Ingresos de Operación'!S120</f>
        <v>25428799.471042722</v>
      </c>
      <c r="T69" s="107">
        <f>+'Ingresos de Operación'!T120</f>
        <v>27753395.740375862</v>
      </c>
      <c r="U69" s="107">
        <f>+'Ingresos de Operación'!U120</f>
        <v>29993913.999934435</v>
      </c>
      <c r="V69" s="107">
        <f>+'Ingresos de Operación'!V120</f>
        <v>32300511.157597184</v>
      </c>
      <c r="W69" s="107">
        <f>+'Ingresos de Operación'!W120</f>
        <v>34674803.158496931</v>
      </c>
      <c r="X69" s="107">
        <f>+'Ingresos de Operación'!X120</f>
        <v>37118442.52696465</v>
      </c>
      <c r="Y69" s="107">
        <f>+'Ingresos de Operación'!Y120</f>
        <v>39633119.155276716</v>
      </c>
      <c r="Z69" s="107">
        <f>+'Ingresos de Operación'!Z120</f>
        <v>42220561.108648837</v>
      </c>
      <c r="AA69" s="107">
        <f>+'Ingresos de Operación'!AA120</f>
        <v>44882535.446790993</v>
      </c>
      <c r="AB69" s="107">
        <f>+'Ingresos de Operación'!AB120</f>
        <v>47620849.062345535</v>
      </c>
      <c r="AC69" s="107">
        <f>+'Ingresos de Operación'!AC120</f>
        <v>50437349.536533594</v>
      </c>
      <c r="AD69" s="107">
        <f>+'Ingresos de Operación'!AD120</f>
        <v>53333926.012343585</v>
      </c>
      <c r="AE69" s="107">
        <f>+'Ingresos de Operación'!AE120</f>
        <v>56312444.679341674</v>
      </c>
      <c r="AF69" s="107">
        <f>+'Ingresos de Operación'!AF120</f>
        <v>59374944.593608528</v>
      </c>
      <c r="AG69" s="107">
        <f>+'Ingresos de Operación'!AG120</f>
        <v>62523444.98346144</v>
      </c>
      <c r="AH69" s="107">
        <f>+'Ingresos de Operación'!AH120</f>
        <v>65760010.313739806</v>
      </c>
      <c r="AI69" s="107">
        <f>+'Ingresos de Operación'!AI120</f>
        <v>69086751.251887381</v>
      </c>
    </row>
    <row r="70" spans="2:35">
      <c r="C70" s="20" t="s">
        <v>111</v>
      </c>
      <c r="E70" s="105">
        <f>-'Costes de Operación'!E132</f>
        <v>0</v>
      </c>
      <c r="F70" s="105">
        <f>-'Costes de Operación'!F132</f>
        <v>0</v>
      </c>
      <c r="G70" s="105">
        <f>-'Costes de Operación'!G132</f>
        <v>-92342.514405459166</v>
      </c>
      <c r="H70" s="105">
        <f>-'Costes de Operación'!H132</f>
        <v>-1166678.2909095585</v>
      </c>
      <c r="I70" s="105">
        <f>-'Costes de Operación'!I132</f>
        <v>-2239430.8215469271</v>
      </c>
      <c r="J70" s="105">
        <f>-'Costes de Operación'!J132</f>
        <v>-3301850.1902557909</v>
      </c>
      <c r="K70" s="105">
        <f>-'Costes de Operación'!K132</f>
        <v>-4349191.3758744597</v>
      </c>
      <c r="L70" s="105">
        <f>-'Costes de Operación'!L132</f>
        <v>-5375217.715195626</v>
      </c>
      <c r="M70" s="105">
        <f>-'Costes de Operación'!M132</f>
        <v>-6284294.3935822099</v>
      </c>
      <c r="N70" s="105">
        <f>-'Costes de Operación'!N132</f>
        <v>-8173397.849668473</v>
      </c>
      <c r="O70" s="105">
        <f>-'Costes de Operación'!O132</f>
        <v>-10255837.370771289</v>
      </c>
      <c r="P70" s="105">
        <f>-'Costes de Operación'!P132</f>
        <v>-12323298.185041741</v>
      </c>
      <c r="Q70" s="105">
        <f>-'Costes de Operación'!Q132</f>
        <v>-14268349.411733136</v>
      </c>
      <c r="R70" s="105">
        <f>-'Costes de Operación'!R132</f>
        <v>-16284189.988831058</v>
      </c>
      <c r="S70" s="105">
        <f>-'Costes de Operación'!S132</f>
        <v>-18265977.724432826</v>
      </c>
      <c r="T70" s="105">
        <f>-'Costes de Operación'!T132</f>
        <v>-20207100.178448737</v>
      </c>
      <c r="U70" s="105">
        <f>-'Costes de Operación'!U132</f>
        <v>-22100856.236854374</v>
      </c>
      <c r="V70" s="105">
        <f>-'Costes de Operación'!V132</f>
        <v>-24056095.735018089</v>
      </c>
      <c r="W70" s="105">
        <f>-'Costes de Operación'!W132</f>
        <v>-26074503.53619872</v>
      </c>
      <c r="X70" s="105">
        <f>-'Costes de Operación'!X132</f>
        <v>-28157808.263513476</v>
      </c>
      <c r="Y70" s="105">
        <f>-'Costes de Operación'!Y132</f>
        <v>-30307783.414353997</v>
      </c>
      <c r="Z70" s="105">
        <f>-'Costes de Operación'!Z132</f>
        <v>-32526248.502968311</v>
      </c>
      <c r="AA70" s="105">
        <f>-'Costes de Operación'!AA132</f>
        <v>-34815070.231918707</v>
      </c>
      <c r="AB70" s="105">
        <f>-'Costes de Operación'!AB132</f>
        <v>-37176163.693143204</v>
      </c>
      <c r="AC70" s="105">
        <f>-'Costes de Operación'!AC132</f>
        <v>-39611493.599366397</v>
      </c>
      <c r="AD70" s="105">
        <f>-'Costes de Operación'!AD132</f>
        <v>-42123075.546624556</v>
      </c>
      <c r="AE70" s="105">
        <f>-'Costes de Operación'!AE132</f>
        <v>-44712977.308688566</v>
      </c>
      <c r="AF70" s="105">
        <f>-'Costes de Operación'!AF132</f>
        <v>-47383320.16418913</v>
      </c>
      <c r="AG70" s="105">
        <f>-'Costes de Operación'!AG132</f>
        <v>-50136280.257267416</v>
      </c>
      <c r="AH70" s="105">
        <f>-'Costes de Operación'!AH132</f>
        <v>-52974089.99259612</v>
      </c>
      <c r="AI70" s="105">
        <f>-'Costes de Operación'!AI132</f>
        <v>-55899039.465636924</v>
      </c>
    </row>
    <row r="71" spans="2:35">
      <c r="C71" s="24" t="s">
        <v>12</v>
      </c>
      <c r="D71" s="27"/>
      <c r="E71" s="106">
        <f>-'Costes de Operación'!E133</f>
        <v>0</v>
      </c>
      <c r="F71" s="106">
        <f>-'Costes de Operación'!F133</f>
        <v>0</v>
      </c>
      <c r="G71" s="106">
        <f>-'Costes de Operación'!G133</f>
        <v>-55405.508643276989</v>
      </c>
      <c r="H71" s="106">
        <f>-'Costes de Operación'!H133</f>
        <v>-700006.97454573959</v>
      </c>
      <c r="I71" s="106">
        <f>-'Costes de Operación'!I133</f>
        <v>-1343658.4929281548</v>
      </c>
      <c r="J71" s="106">
        <f>-'Costes de Operación'!J133</f>
        <v>-1981110.1141534746</v>
      </c>
      <c r="K71" s="106">
        <f>-'Costes de Operación'!K133</f>
        <v>-2609514.8255246729</v>
      </c>
      <c r="L71" s="106">
        <f>-'Costes de Operación'!L133</f>
        <v>-3225130.6291173771</v>
      </c>
      <c r="M71" s="106">
        <f>-'Costes de Operación'!M133</f>
        <v>-3770576.6361493245</v>
      </c>
      <c r="N71" s="106">
        <f>-'Costes de Operación'!N133</f>
        <v>-4904038.7098010853</v>
      </c>
      <c r="O71" s="106">
        <f>-'Costes de Operación'!O133</f>
        <v>-6153502.4224627763</v>
      </c>
      <c r="P71" s="106">
        <f>-'Costes de Operación'!P133</f>
        <v>-7393978.9110250473</v>
      </c>
      <c r="Q71" s="106">
        <f>-'Costes de Operación'!Q133</f>
        <v>-8561009.6470398754</v>
      </c>
      <c r="R71" s="106">
        <f>-'Costes de Operación'!R133</f>
        <v>-9770513.9932986349</v>
      </c>
      <c r="S71" s="106">
        <f>-'Costes de Operación'!S133</f>
        <v>-10959586.634659693</v>
      </c>
      <c r="T71" s="106">
        <f>-'Costes de Operación'!T133</f>
        <v>-12124260.107069246</v>
      </c>
      <c r="U71" s="106">
        <f>-'Costes de Operación'!U133</f>
        <v>-13260513.742112629</v>
      </c>
      <c r="V71" s="106">
        <f>-'Costes de Operación'!V133</f>
        <v>-14433657.441010848</v>
      </c>
      <c r="W71" s="106">
        <f>-'Costes de Operación'!W133</f>
        <v>-15644702.121719226</v>
      </c>
      <c r="X71" s="106">
        <f>-'Costes de Operación'!X133</f>
        <v>-16894684.958108082</v>
      </c>
      <c r="Y71" s="106">
        <f>-'Costes de Operación'!Y133</f>
        <v>-18184670.048612393</v>
      </c>
      <c r="Z71" s="106">
        <f>-'Costes de Operación'!Z133</f>
        <v>-19515749.101780988</v>
      </c>
      <c r="AA71" s="106">
        <f>-'Costes de Operación'!AA133</f>
        <v>-20889042.139151223</v>
      </c>
      <c r="AB71" s="106">
        <f>-'Costes de Operación'!AB133</f>
        <v>-22305698.215885915</v>
      </c>
      <c r="AC71" s="106">
        <f>-'Costes de Operación'!AC133</f>
        <v>-23766896.159619831</v>
      </c>
      <c r="AD71" s="106">
        <f>-'Costes de Operación'!AD133</f>
        <v>-25273845.327974729</v>
      </c>
      <c r="AE71" s="106">
        <f>-'Costes de Operación'!AE133</f>
        <v>-26827786.385213137</v>
      </c>
      <c r="AF71" s="106">
        <f>-'Costes de Operación'!AF133</f>
        <v>-28429992.098513484</v>
      </c>
      <c r="AG71" s="106">
        <f>-'Costes de Operación'!AG133</f>
        <v>-30081768.154360451</v>
      </c>
      <c r="AH71" s="106">
        <f>-'Costes de Operación'!AH133</f>
        <v>-31784453.995557673</v>
      </c>
      <c r="AI71" s="106">
        <f>-'Costes de Operación'!AI133</f>
        <v>-33539423.67938216</v>
      </c>
    </row>
    <row r="72" spans="2:35">
      <c r="C72" s="24" t="s">
        <v>13</v>
      </c>
      <c r="D72" s="27"/>
      <c r="E72" s="106">
        <f>-'Costes de Operación'!E134</f>
        <v>0</v>
      </c>
      <c r="F72" s="106">
        <f>-'Costes de Operación'!F134</f>
        <v>0</v>
      </c>
      <c r="G72" s="106">
        <f>-'Costes de Operación'!G134</f>
        <v>-13851.377160819247</v>
      </c>
      <c r="H72" s="106">
        <f>-'Costes de Operación'!H134</f>
        <v>-175001.7436364349</v>
      </c>
      <c r="I72" s="106">
        <f>-'Costes de Operación'!I134</f>
        <v>-335914.62323203869</v>
      </c>
      <c r="J72" s="106">
        <f>-'Costes de Operación'!J134</f>
        <v>-495277.52853836864</v>
      </c>
      <c r="K72" s="106">
        <f>-'Costes de Operación'!K134</f>
        <v>-652378.70638116822</v>
      </c>
      <c r="L72" s="106">
        <f>-'Costes de Operación'!L134</f>
        <v>-806282.65727934428</v>
      </c>
      <c r="M72" s="106">
        <f>-'Costes de Operación'!M134</f>
        <v>-942644.15903733112</v>
      </c>
      <c r="N72" s="106">
        <f>-'Costes de Operación'!N134</f>
        <v>-1226009.6774502713</v>
      </c>
      <c r="O72" s="106">
        <f>-'Costes de Operación'!O134</f>
        <v>-1538375.6056156941</v>
      </c>
      <c r="P72" s="106">
        <f>-'Costes de Operación'!P134</f>
        <v>-1848494.7277562618</v>
      </c>
      <c r="Q72" s="106">
        <f>-'Costes de Operación'!Q134</f>
        <v>-2140252.4117599688</v>
      </c>
      <c r="R72" s="106">
        <f>-'Costes de Operación'!R134</f>
        <v>-2442628.4983246587</v>
      </c>
      <c r="S72" s="106">
        <f>-'Costes de Operación'!S134</f>
        <v>-2739896.6586649232</v>
      </c>
      <c r="T72" s="106">
        <f>-'Costes de Operación'!T134</f>
        <v>-3031065.0267673116</v>
      </c>
      <c r="U72" s="106">
        <f>-'Costes de Operación'!U134</f>
        <v>-3315128.4355281573</v>
      </c>
      <c r="V72" s="106">
        <f>-'Costes de Operación'!V134</f>
        <v>-3608414.3602527119</v>
      </c>
      <c r="W72" s="106">
        <f>-'Costes de Operación'!W134</f>
        <v>-3911175.5304298066</v>
      </c>
      <c r="X72" s="106">
        <f>-'Costes de Operación'!X134</f>
        <v>-4223671.2395270206</v>
      </c>
      <c r="Y72" s="106">
        <f>-'Costes de Operación'!Y134</f>
        <v>-4546167.5121530984</v>
      </c>
      <c r="Z72" s="106">
        <f>-'Costes de Operación'!Z134</f>
        <v>-4878937.2754452471</v>
      </c>
      <c r="AA72" s="106">
        <f>-'Costes de Operación'!AA134</f>
        <v>-5222260.5347878058</v>
      </c>
      <c r="AB72" s="106">
        <f>-'Costes de Operación'!AB134</f>
        <v>-5576424.5539714787</v>
      </c>
      <c r="AC72" s="106">
        <f>-'Costes de Operación'!AC134</f>
        <v>-5941724.0399049576</v>
      </c>
      <c r="AD72" s="106">
        <f>-'Costes de Operación'!AD134</f>
        <v>-6318461.3319936823</v>
      </c>
      <c r="AE72" s="106">
        <f>-'Costes de Operación'!AE134</f>
        <v>-6706946.5963032842</v>
      </c>
      <c r="AF72" s="106">
        <f>-'Costes de Operación'!AF134</f>
        <v>-7107498.024628371</v>
      </c>
      <c r="AG72" s="106">
        <f>-'Costes de Operación'!AG134</f>
        <v>-7520442.0385901127</v>
      </c>
      <c r="AH72" s="106">
        <f>-'Costes de Operación'!AH134</f>
        <v>-7946113.4988894183</v>
      </c>
      <c r="AI72" s="106">
        <f>-'Costes de Operación'!AI134</f>
        <v>-8384855.9198455401</v>
      </c>
    </row>
    <row r="73" spans="2:35">
      <c r="C73" s="34" t="s">
        <v>14</v>
      </c>
      <c r="D73" s="27"/>
      <c r="E73" s="106">
        <f>-'Costes de Operación'!E135</f>
        <v>0</v>
      </c>
      <c r="F73" s="106">
        <f>-'Costes de Operación'!F135</f>
        <v>0</v>
      </c>
      <c r="G73" s="106">
        <f>-'Costes de Operación'!G135</f>
        <v>-23085.628601364791</v>
      </c>
      <c r="H73" s="106">
        <f>-'Costes de Operación'!H135</f>
        <v>-291669.57272738963</v>
      </c>
      <c r="I73" s="106">
        <f>-'Costes de Operación'!I135</f>
        <v>-559857.70538673177</v>
      </c>
      <c r="J73" s="106">
        <f>-'Costes de Operación'!J135</f>
        <v>-825462.54756394774</v>
      </c>
      <c r="K73" s="106">
        <f>-'Costes de Operación'!K135</f>
        <v>-1087297.8439686149</v>
      </c>
      <c r="L73" s="106">
        <f>-'Costes de Operación'!L135</f>
        <v>-1343804.4287989065</v>
      </c>
      <c r="M73" s="106">
        <f>-'Costes de Operación'!M135</f>
        <v>-1571073.5983955525</v>
      </c>
      <c r="N73" s="106">
        <f>-'Costes de Operación'!N135</f>
        <v>-2043349.4624171183</v>
      </c>
      <c r="O73" s="106">
        <f>-'Costes de Operación'!O135</f>
        <v>-2563959.3426928222</v>
      </c>
      <c r="P73" s="106">
        <f>-'Costes de Operación'!P135</f>
        <v>-3080824.5462604351</v>
      </c>
      <c r="Q73" s="106">
        <f>-'Costes de Operación'!Q135</f>
        <v>-3567087.3529332839</v>
      </c>
      <c r="R73" s="106">
        <f>-'Costes de Operación'!R135</f>
        <v>-4071047.4972077645</v>
      </c>
      <c r="S73" s="106">
        <f>-'Costes de Operación'!S135</f>
        <v>-4566494.4311082065</v>
      </c>
      <c r="T73" s="106">
        <f>-'Costes de Operación'!T135</f>
        <v>-5051775.0446121842</v>
      </c>
      <c r="U73" s="106">
        <f>-'Costes de Operación'!U135</f>
        <v>-5525214.0592135936</v>
      </c>
      <c r="V73" s="106">
        <f>-'Costes de Operación'!V135</f>
        <v>-6014023.9337545224</v>
      </c>
      <c r="W73" s="106">
        <f>-'Costes de Operación'!W135</f>
        <v>-6518625.8840496801</v>
      </c>
      <c r="X73" s="106">
        <f>-'Costes de Operación'!X135</f>
        <v>-7039452.0658783689</v>
      </c>
      <c r="Y73" s="106">
        <f>-'Costes de Operación'!Y135</f>
        <v>-7576945.8535884991</v>
      </c>
      <c r="Z73" s="106">
        <f>-'Costes de Operación'!Z135</f>
        <v>-8131562.1257420778</v>
      </c>
      <c r="AA73" s="106">
        <f>-'Costes de Operación'!AA135</f>
        <v>-8703767.5579796769</v>
      </c>
      <c r="AB73" s="106">
        <f>-'Costes de Operación'!AB135</f>
        <v>-9294040.923285801</v>
      </c>
      <c r="AC73" s="106">
        <f>-'Costes de Operación'!AC135</f>
        <v>-9902873.3998415992</v>
      </c>
      <c r="AD73" s="106">
        <f>-'Costes de Operación'!AD135</f>
        <v>-10530768.886656139</v>
      </c>
      <c r="AE73" s="106">
        <f>-'Costes de Operación'!AE135</f>
        <v>-11178244.327172142</v>
      </c>
      <c r="AF73" s="106">
        <f>-'Costes de Operación'!AF135</f>
        <v>-11845830.041047283</v>
      </c>
      <c r="AG73" s="106">
        <f>-'Costes de Operación'!AG135</f>
        <v>-12534070.064316854</v>
      </c>
      <c r="AH73" s="106">
        <f>-'Costes de Operación'!AH135</f>
        <v>-13243522.49814903</v>
      </c>
      <c r="AI73" s="106">
        <f>-'Costes de Operación'!AI135</f>
        <v>-13974759.866409231</v>
      </c>
    </row>
    <row r="74" spans="2:35">
      <c r="C74" s="33" t="s">
        <v>139</v>
      </c>
      <c r="E74" s="108">
        <f>-'Costes de Inversión'!E107</f>
        <v>0</v>
      </c>
      <c r="F74" s="108">
        <f>-'Costes de Inversión'!F107</f>
        <v>-50000000</v>
      </c>
      <c r="G74" s="108">
        <f>-'Costes de Inversión'!G107</f>
        <v>0</v>
      </c>
      <c r="H74" s="108">
        <f>-'Costes de Inversión'!H107</f>
        <v>0</v>
      </c>
      <c r="I74" s="108">
        <f>-'Costes de Inversión'!I107</f>
        <v>0</v>
      </c>
      <c r="J74" s="108">
        <f>-'Costes de Inversión'!J107</f>
        <v>0</v>
      </c>
      <c r="K74" s="108">
        <f>-'Costes de Inversión'!K107</f>
        <v>0</v>
      </c>
      <c r="L74" s="108">
        <f>-'Costes de Inversión'!L107</f>
        <v>0</v>
      </c>
      <c r="M74" s="108">
        <f>-'Costes de Inversión'!M107</f>
        <v>0</v>
      </c>
      <c r="N74" s="108">
        <f>-'Costes de Inversión'!N107</f>
        <v>0</v>
      </c>
      <c r="O74" s="108">
        <f>-'Costes de Inversión'!O107</f>
        <v>0</v>
      </c>
      <c r="P74" s="108">
        <f>-'Costes de Inversión'!P107</f>
        <v>0</v>
      </c>
      <c r="Q74" s="108">
        <f>-'Costes de Inversión'!Q107</f>
        <v>0</v>
      </c>
      <c r="R74" s="108">
        <f>-'Costes de Inversión'!R107</f>
        <v>0</v>
      </c>
      <c r="S74" s="108">
        <f>-'Costes de Inversión'!S107</f>
        <v>0</v>
      </c>
      <c r="T74" s="108">
        <f>-'Costes de Inversión'!T107</f>
        <v>0</v>
      </c>
      <c r="U74" s="108">
        <f>-'Costes de Inversión'!U107</f>
        <v>0</v>
      </c>
      <c r="V74" s="108">
        <f>-'Costes de Inversión'!V107</f>
        <v>0</v>
      </c>
      <c r="W74" s="108">
        <f>-'Costes de Inversión'!W107</f>
        <v>0</v>
      </c>
      <c r="X74" s="108">
        <f>-'Costes de Inversión'!X107</f>
        <v>0</v>
      </c>
      <c r="Y74" s="108">
        <f>-'Costes de Inversión'!Y107</f>
        <v>0</v>
      </c>
      <c r="Z74" s="108">
        <f>-'Costes de Inversión'!Z107</f>
        <v>0</v>
      </c>
      <c r="AA74" s="108">
        <f>-'Costes de Inversión'!AA107</f>
        <v>0</v>
      </c>
      <c r="AB74" s="108">
        <f>-'Costes de Inversión'!AB107</f>
        <v>0</v>
      </c>
      <c r="AC74" s="108">
        <f>-'Costes de Inversión'!AC107</f>
        <v>0</v>
      </c>
      <c r="AD74" s="108">
        <f>-'Costes de Inversión'!AD107</f>
        <v>0</v>
      </c>
      <c r="AE74" s="108">
        <f>-'Costes de Inversión'!AE107</f>
        <v>0</v>
      </c>
      <c r="AF74" s="108">
        <f>-'Costes de Inversión'!AF107</f>
        <v>0</v>
      </c>
      <c r="AG74" s="108">
        <f>-'Costes de Inversión'!AG107</f>
        <v>0</v>
      </c>
      <c r="AH74" s="108">
        <f>-'Costes de Inversión'!AH107</f>
        <v>0</v>
      </c>
      <c r="AI74" s="108">
        <f>-'Costes de Inversión'!AI107</f>
        <v>0</v>
      </c>
    </row>
    <row r="75" spans="2:35">
      <c r="C75" s="24" t="s">
        <v>12</v>
      </c>
      <c r="D75" s="27"/>
      <c r="E75" s="106">
        <f>-'Costes de Inversión'!E108</f>
        <v>0</v>
      </c>
      <c r="F75" s="106">
        <f>-'Costes de Inversión'!F108</f>
        <v>-20000000</v>
      </c>
      <c r="G75" s="106">
        <f>-'Costes de Inversión'!G108</f>
        <v>0</v>
      </c>
      <c r="H75" s="106">
        <f>-'Costes de Inversión'!H108</f>
        <v>0</v>
      </c>
      <c r="I75" s="106">
        <f>-'Costes de Inversión'!I108</f>
        <v>0</v>
      </c>
      <c r="J75" s="106">
        <f>-'Costes de Inversión'!J108</f>
        <v>0</v>
      </c>
      <c r="K75" s="106">
        <f>-'Costes de Inversión'!K108</f>
        <v>0</v>
      </c>
      <c r="L75" s="106">
        <f>-'Costes de Inversión'!L108</f>
        <v>0</v>
      </c>
      <c r="M75" s="106">
        <f>-'Costes de Inversión'!M108</f>
        <v>0</v>
      </c>
      <c r="N75" s="106">
        <f>-'Costes de Inversión'!N108</f>
        <v>0</v>
      </c>
      <c r="O75" s="106">
        <f>-'Costes de Inversión'!O108</f>
        <v>0</v>
      </c>
      <c r="P75" s="106">
        <f>-'Costes de Inversión'!P108</f>
        <v>0</v>
      </c>
      <c r="Q75" s="106">
        <f>-'Costes de Inversión'!Q108</f>
        <v>0</v>
      </c>
      <c r="R75" s="106">
        <f>-'Costes de Inversión'!R108</f>
        <v>0</v>
      </c>
      <c r="S75" s="106">
        <f>-'Costes de Inversión'!S108</f>
        <v>0</v>
      </c>
      <c r="T75" s="106">
        <f>-'Costes de Inversión'!T108</f>
        <v>0</v>
      </c>
      <c r="U75" s="106">
        <f>-'Costes de Inversión'!U108</f>
        <v>0</v>
      </c>
      <c r="V75" s="106">
        <f>-'Costes de Inversión'!V108</f>
        <v>0</v>
      </c>
      <c r="W75" s="106">
        <f>-'Costes de Inversión'!W108</f>
        <v>0</v>
      </c>
      <c r="X75" s="106">
        <f>-'Costes de Inversión'!X108</f>
        <v>0</v>
      </c>
      <c r="Y75" s="106">
        <f>-'Costes de Inversión'!Y108</f>
        <v>0</v>
      </c>
      <c r="Z75" s="106">
        <f>-'Costes de Inversión'!Z108</f>
        <v>0</v>
      </c>
      <c r="AA75" s="106">
        <f>-'Costes de Inversión'!AA108</f>
        <v>0</v>
      </c>
      <c r="AB75" s="106">
        <f>-'Costes de Inversión'!AB108</f>
        <v>0</v>
      </c>
      <c r="AC75" s="106">
        <f>-'Costes de Inversión'!AC108</f>
        <v>0</v>
      </c>
      <c r="AD75" s="106">
        <f>-'Costes de Inversión'!AD108</f>
        <v>0</v>
      </c>
      <c r="AE75" s="106">
        <f>-'Costes de Inversión'!AE108</f>
        <v>0</v>
      </c>
      <c r="AF75" s="106">
        <f>-'Costes de Inversión'!AF108</f>
        <v>0</v>
      </c>
      <c r="AG75" s="106">
        <f>-'Costes de Inversión'!AG108</f>
        <v>0</v>
      </c>
      <c r="AH75" s="106">
        <f>-'Costes de Inversión'!AH108</f>
        <v>0</v>
      </c>
      <c r="AI75" s="106">
        <f>-'Costes de Inversión'!AI108</f>
        <v>0</v>
      </c>
    </row>
    <row r="76" spans="2:35">
      <c r="C76" s="24" t="s">
        <v>13</v>
      </c>
      <c r="D76" s="27"/>
      <c r="E76" s="106">
        <f>-'Costes de Inversión'!E109</f>
        <v>0</v>
      </c>
      <c r="F76" s="106">
        <f>-'Costes de Inversión'!F109</f>
        <v>-7500000</v>
      </c>
      <c r="G76" s="106">
        <f>-'Costes de Inversión'!G109</f>
        <v>0</v>
      </c>
      <c r="H76" s="106">
        <f>-'Costes de Inversión'!H109</f>
        <v>0</v>
      </c>
      <c r="I76" s="106">
        <f>-'Costes de Inversión'!I109</f>
        <v>0</v>
      </c>
      <c r="J76" s="106">
        <f>-'Costes de Inversión'!J109</f>
        <v>0</v>
      </c>
      <c r="K76" s="106">
        <f>-'Costes de Inversión'!K109</f>
        <v>0</v>
      </c>
      <c r="L76" s="106">
        <f>-'Costes de Inversión'!L109</f>
        <v>0</v>
      </c>
      <c r="M76" s="106">
        <f>-'Costes de Inversión'!M109</f>
        <v>0</v>
      </c>
      <c r="N76" s="106">
        <f>-'Costes de Inversión'!N109</f>
        <v>0</v>
      </c>
      <c r="O76" s="106">
        <f>-'Costes de Inversión'!O109</f>
        <v>0</v>
      </c>
      <c r="P76" s="106">
        <f>-'Costes de Inversión'!P109</f>
        <v>0</v>
      </c>
      <c r="Q76" s="106">
        <f>-'Costes de Inversión'!Q109</f>
        <v>0</v>
      </c>
      <c r="R76" s="106">
        <f>-'Costes de Inversión'!R109</f>
        <v>0</v>
      </c>
      <c r="S76" s="106">
        <f>-'Costes de Inversión'!S109</f>
        <v>0</v>
      </c>
      <c r="T76" s="106">
        <f>-'Costes de Inversión'!T109</f>
        <v>0</v>
      </c>
      <c r="U76" s="106">
        <f>-'Costes de Inversión'!U109</f>
        <v>0</v>
      </c>
      <c r="V76" s="106">
        <f>-'Costes de Inversión'!V109</f>
        <v>0</v>
      </c>
      <c r="W76" s="106">
        <f>-'Costes de Inversión'!W109</f>
        <v>0</v>
      </c>
      <c r="X76" s="106">
        <f>-'Costes de Inversión'!X109</f>
        <v>0</v>
      </c>
      <c r="Y76" s="106">
        <f>-'Costes de Inversión'!Y109</f>
        <v>0</v>
      </c>
      <c r="Z76" s="106">
        <f>-'Costes de Inversión'!Z109</f>
        <v>0</v>
      </c>
      <c r="AA76" s="106">
        <f>-'Costes de Inversión'!AA109</f>
        <v>0</v>
      </c>
      <c r="AB76" s="106">
        <f>-'Costes de Inversión'!AB109</f>
        <v>0</v>
      </c>
      <c r="AC76" s="106">
        <f>-'Costes de Inversión'!AC109</f>
        <v>0</v>
      </c>
      <c r="AD76" s="106">
        <f>-'Costes de Inversión'!AD109</f>
        <v>0</v>
      </c>
      <c r="AE76" s="106">
        <f>-'Costes de Inversión'!AE109</f>
        <v>0</v>
      </c>
      <c r="AF76" s="106">
        <f>-'Costes de Inversión'!AF109</f>
        <v>0</v>
      </c>
      <c r="AG76" s="106">
        <f>-'Costes de Inversión'!AG109</f>
        <v>0</v>
      </c>
      <c r="AH76" s="106">
        <f>-'Costes de Inversión'!AH109</f>
        <v>0</v>
      </c>
      <c r="AI76" s="106">
        <f>-'Costes de Inversión'!AI109</f>
        <v>0</v>
      </c>
    </row>
    <row r="77" spans="2:35">
      <c r="C77" s="34" t="s">
        <v>14</v>
      </c>
      <c r="D77" s="27"/>
      <c r="E77" s="106">
        <f>-'Costes de Inversión'!E110</f>
        <v>0</v>
      </c>
      <c r="F77" s="106">
        <f>-'Costes de Inversión'!F110</f>
        <v>-22500000</v>
      </c>
      <c r="G77" s="106">
        <f>-'Costes de Inversión'!G110</f>
        <v>0</v>
      </c>
      <c r="H77" s="106">
        <f>-'Costes de Inversión'!H110</f>
        <v>0</v>
      </c>
      <c r="I77" s="106">
        <f>-'Costes de Inversión'!I110</f>
        <v>0</v>
      </c>
      <c r="J77" s="106">
        <f>-'Costes de Inversión'!J110</f>
        <v>0</v>
      </c>
      <c r="K77" s="106">
        <f>-'Costes de Inversión'!K110</f>
        <v>0</v>
      </c>
      <c r="L77" s="106">
        <f>-'Costes de Inversión'!L110</f>
        <v>0</v>
      </c>
      <c r="M77" s="106">
        <f>-'Costes de Inversión'!M110</f>
        <v>0</v>
      </c>
      <c r="N77" s="106">
        <f>-'Costes de Inversión'!N110</f>
        <v>0</v>
      </c>
      <c r="O77" s="106">
        <f>-'Costes de Inversión'!O110</f>
        <v>0</v>
      </c>
      <c r="P77" s="106">
        <f>-'Costes de Inversión'!P110</f>
        <v>0</v>
      </c>
      <c r="Q77" s="106">
        <f>-'Costes de Inversión'!Q110</f>
        <v>0</v>
      </c>
      <c r="R77" s="106">
        <f>-'Costes de Inversión'!R110</f>
        <v>0</v>
      </c>
      <c r="S77" s="106">
        <f>-'Costes de Inversión'!S110</f>
        <v>0</v>
      </c>
      <c r="T77" s="106">
        <f>-'Costes de Inversión'!T110</f>
        <v>0</v>
      </c>
      <c r="U77" s="106">
        <f>-'Costes de Inversión'!U110</f>
        <v>0</v>
      </c>
      <c r="V77" s="106">
        <f>-'Costes de Inversión'!V110</f>
        <v>0</v>
      </c>
      <c r="W77" s="106">
        <f>-'Costes de Inversión'!W110</f>
        <v>0</v>
      </c>
      <c r="X77" s="106">
        <f>-'Costes de Inversión'!X110</f>
        <v>0</v>
      </c>
      <c r="Y77" s="106">
        <f>-'Costes de Inversión'!Y110</f>
        <v>0</v>
      </c>
      <c r="Z77" s="106">
        <f>-'Costes de Inversión'!Z110</f>
        <v>0</v>
      </c>
      <c r="AA77" s="106">
        <f>-'Costes de Inversión'!AA110</f>
        <v>0</v>
      </c>
      <c r="AB77" s="106">
        <f>-'Costes de Inversión'!AB110</f>
        <v>0</v>
      </c>
      <c r="AC77" s="106">
        <f>-'Costes de Inversión'!AC110</f>
        <v>0</v>
      </c>
      <c r="AD77" s="106">
        <f>-'Costes de Inversión'!AD110</f>
        <v>0</v>
      </c>
      <c r="AE77" s="106">
        <f>-'Costes de Inversión'!AE110</f>
        <v>0</v>
      </c>
      <c r="AF77" s="106">
        <f>-'Costes de Inversión'!AF110</f>
        <v>0</v>
      </c>
      <c r="AG77" s="106">
        <f>-'Costes de Inversión'!AG110</f>
        <v>0</v>
      </c>
      <c r="AH77" s="106">
        <f>-'Costes de Inversión'!AH110</f>
        <v>0</v>
      </c>
      <c r="AI77" s="106">
        <f>-'Costes de Inversión'!AI110</f>
        <v>0</v>
      </c>
    </row>
    <row r="78" spans="2:35">
      <c r="B78" s="25">
        <f>+Inputs!D70</f>
        <v>0.15</v>
      </c>
      <c r="C78" s="42" t="s">
        <v>140</v>
      </c>
      <c r="D78" s="35"/>
      <c r="E78" s="109">
        <f>+IF((E68+E70)&lt;0,0,-(E68+E70)*$B$78)</f>
        <v>0</v>
      </c>
      <c r="F78" s="109">
        <f t="shared" ref="F78:AI78" si="33">+IF((F68+F70)&lt;0,0,-(F68+F70)*$B$78)</f>
        <v>0</v>
      </c>
      <c r="G78" s="109">
        <f t="shared" si="33"/>
        <v>-447728.48685807508</v>
      </c>
      <c r="H78" s="109">
        <f t="shared" si="33"/>
        <v>-491626.06517156435</v>
      </c>
      <c r="I78" s="109">
        <f t="shared" si="33"/>
        <v>-532241.11874987034</v>
      </c>
      <c r="J78" s="109">
        <f t="shared" si="33"/>
        <v>-569033.63811106898</v>
      </c>
      <c r="K78" s="109">
        <f t="shared" si="33"/>
        <v>-602067.21383328212</v>
      </c>
      <c r="L78" s="109">
        <f t="shared" si="33"/>
        <v>-630907.04738665</v>
      </c>
      <c r="M78" s="109">
        <f t="shared" si="33"/>
        <v>-649689.16834543343</v>
      </c>
      <c r="N78" s="109">
        <f t="shared" si="33"/>
        <v>-721750.16353086673</v>
      </c>
      <c r="O78" s="109">
        <f t="shared" si="33"/>
        <v>-801782.45872361364</v>
      </c>
      <c r="P78" s="109">
        <f t="shared" si="33"/>
        <v>-878039.50600034592</v>
      </c>
      <c r="Q78" s="109">
        <f t="shared" si="33"/>
        <v>-944206.6771909385</v>
      </c>
      <c r="R78" s="109">
        <f t="shared" si="33"/>
        <v>-1011729.9419655047</v>
      </c>
      <c r="S78" s="109">
        <f t="shared" si="33"/>
        <v>-1074423.2619914843</v>
      </c>
      <c r="T78" s="109">
        <f t="shared" si="33"/>
        <v>-1131944.3342890686</v>
      </c>
      <c r="U78" s="109">
        <f t="shared" si="33"/>
        <v>-1183958.664462009</v>
      </c>
      <c r="V78" s="109">
        <f t="shared" si="33"/>
        <v>-1236662.3133868643</v>
      </c>
      <c r="W78" s="109">
        <f t="shared" si="33"/>
        <v>-1290044.9433447316</v>
      </c>
      <c r="X78" s="109">
        <f t="shared" si="33"/>
        <v>-1344095.1395176761</v>
      </c>
      <c r="Y78" s="109">
        <f t="shared" si="33"/>
        <v>-1398800.3611384078</v>
      </c>
      <c r="Z78" s="109">
        <f t="shared" si="33"/>
        <v>-1454146.8908520788</v>
      </c>
      <c r="AA78" s="109">
        <f t="shared" si="33"/>
        <v>-1510119.7822308429</v>
      </c>
      <c r="AB78" s="109">
        <f t="shared" si="33"/>
        <v>-1566702.8053803495</v>
      </c>
      <c r="AC78" s="109">
        <f t="shared" si="33"/>
        <v>-1623878.3905750795</v>
      </c>
      <c r="AD78" s="109">
        <f t="shared" si="33"/>
        <v>-1681627.5698578544</v>
      </c>
      <c r="AE78" s="109">
        <f t="shared" si="33"/>
        <v>-1739920.1055979661</v>
      </c>
      <c r="AF78" s="109">
        <f t="shared" si="33"/>
        <v>-1798743.6644129097</v>
      </c>
      <c r="AG78" s="109">
        <f t="shared" si="33"/>
        <v>-1858074.7089291036</v>
      </c>
      <c r="AH78" s="109">
        <f t="shared" si="33"/>
        <v>-1917888.0481715528</v>
      </c>
      <c r="AI78" s="109">
        <f t="shared" si="33"/>
        <v>-1978156.7679375685</v>
      </c>
    </row>
    <row r="79" spans="2:35">
      <c r="C79" s="36" t="s">
        <v>497</v>
      </c>
      <c r="E79" s="110">
        <f>+E68+E70+E74+E78</f>
        <v>0</v>
      </c>
      <c r="F79" s="110">
        <f t="shared" ref="F79:I79" si="34">+F68+F70+F74+F78</f>
        <v>-50000000</v>
      </c>
      <c r="G79" s="110">
        <f t="shared" si="34"/>
        <v>2537128.0921957591</v>
      </c>
      <c r="H79" s="110">
        <f t="shared" si="34"/>
        <v>2785881.035972198</v>
      </c>
      <c r="I79" s="110">
        <f t="shared" si="34"/>
        <v>3016033.0062492653</v>
      </c>
      <c r="J79" s="110">
        <f t="shared" ref="J79" si="35">+J68+J70+J74+J78</f>
        <v>3224523.9492960582</v>
      </c>
      <c r="K79" s="110">
        <f t="shared" ref="K79" si="36">+K68+K70+K74+K78</f>
        <v>3411714.211721932</v>
      </c>
      <c r="L79" s="110">
        <f t="shared" ref="L79:M79" si="37">+L68+L70+L74+L78</f>
        <v>3575139.9351910166</v>
      </c>
      <c r="M79" s="110">
        <f t="shared" si="37"/>
        <v>3681571.9539574562</v>
      </c>
      <c r="N79" s="110">
        <f t="shared" ref="N79" si="38">+N68+N70+N74+N78</f>
        <v>4089917.5933415787</v>
      </c>
      <c r="O79" s="110">
        <f t="shared" ref="O79" si="39">+O68+O70+O74+O78</f>
        <v>4543433.9327671435</v>
      </c>
      <c r="P79" s="110">
        <f t="shared" ref="P79:Q79" si="40">+P68+P70+P74+P78</f>
        <v>4975557.2006686274</v>
      </c>
      <c r="Q79" s="110">
        <f t="shared" si="40"/>
        <v>5350504.504081985</v>
      </c>
      <c r="R79" s="110">
        <f t="shared" ref="R79" si="41">+R68+R70+R74+R78</f>
        <v>5733136.337804527</v>
      </c>
      <c r="S79" s="110">
        <f t="shared" ref="S79" si="42">+S68+S70+S74+S78</f>
        <v>6088398.4846184123</v>
      </c>
      <c r="T79" s="110">
        <f t="shared" ref="T79:U79" si="43">+T68+T70+T74+T78</f>
        <v>6414351.2276380565</v>
      </c>
      <c r="U79" s="110">
        <f t="shared" si="43"/>
        <v>6709099.098618051</v>
      </c>
      <c r="V79" s="110">
        <f t="shared" ref="V79" si="44">+V68+V70+V74+V78</f>
        <v>7007753.1091922307</v>
      </c>
      <c r="W79" s="110">
        <f t="shared" ref="W79" si="45">+W68+W70+W74+W78</f>
        <v>7310254.678953479</v>
      </c>
      <c r="X79" s="110">
        <f t="shared" ref="X79:Y79" si="46">+X68+X70+X74+X78</f>
        <v>7616539.1239334978</v>
      </c>
      <c r="Y79" s="110">
        <f t="shared" si="46"/>
        <v>7926535.3797843112</v>
      </c>
      <c r="Z79" s="110">
        <f t="shared" ref="Z79" si="47">+Z68+Z70+Z74+Z78</f>
        <v>8240165.7148284465</v>
      </c>
      <c r="AA79" s="110">
        <f t="shared" ref="AA79" si="48">+AA68+AA70+AA74+AA78</f>
        <v>8557345.4326414429</v>
      </c>
      <c r="AB79" s="110">
        <f t="shared" ref="AB79:AC79" si="49">+AB68+AB70+AB74+AB78</f>
        <v>8877982.5638219807</v>
      </c>
      <c r="AC79" s="110">
        <f t="shared" si="49"/>
        <v>9201977.5465921182</v>
      </c>
      <c r="AD79" s="110">
        <f t="shared" ref="AD79" si="50">+AD68+AD70+AD74+AD78</f>
        <v>9529222.8958611749</v>
      </c>
      <c r="AE79" s="110">
        <f t="shared" ref="AE79" si="51">+AE68+AE70+AE74+AE78</f>
        <v>9859547.2650551423</v>
      </c>
      <c r="AF79" s="110">
        <f t="shared" ref="AF79:AG79" si="52">+AF68+AF70+AF74+AF78</f>
        <v>10192880.765006488</v>
      </c>
      <c r="AG79" s="110">
        <f t="shared" si="52"/>
        <v>10529090.017264921</v>
      </c>
      <c r="AH79" s="110">
        <f t="shared" ref="AH79" si="53">+AH68+AH70+AH74+AH78</f>
        <v>10868032.272972133</v>
      </c>
      <c r="AI79" s="110">
        <f t="shared" ref="AI79" si="54">+AI68+AI70+AI74+AI78</f>
        <v>11209555.018312888</v>
      </c>
    </row>
    <row r="81" spans="3:35">
      <c r="C81" s="99" t="s">
        <v>34</v>
      </c>
      <c r="D81" s="99"/>
      <c r="E81" s="100">
        <f>+E79</f>
        <v>0</v>
      </c>
      <c r="F81" s="100">
        <f>+E81+F79</f>
        <v>-50000000</v>
      </c>
      <c r="G81" s="100">
        <f t="shared" ref="G81:AI81" si="55">+F81+G79</f>
        <v>-47462871.907804243</v>
      </c>
      <c r="H81" s="100">
        <f t="shared" si="55"/>
        <v>-44676990.871832043</v>
      </c>
      <c r="I81" s="100">
        <f t="shared" si="55"/>
        <v>-41660957.865582779</v>
      </c>
      <c r="J81" s="100">
        <f t="shared" si="55"/>
        <v>-38436433.916286722</v>
      </c>
      <c r="K81" s="100">
        <f t="shared" si="55"/>
        <v>-35024719.704564787</v>
      </c>
      <c r="L81" s="100">
        <f t="shared" si="55"/>
        <v>-31449579.769373771</v>
      </c>
      <c r="M81" s="100">
        <f t="shared" si="55"/>
        <v>-27768007.815416314</v>
      </c>
      <c r="N81" s="100">
        <f t="shared" si="55"/>
        <v>-23678090.222074736</v>
      </c>
      <c r="O81" s="100">
        <f t="shared" si="55"/>
        <v>-19134656.289307594</v>
      </c>
      <c r="P81" s="100">
        <f t="shared" si="55"/>
        <v>-14159099.088638967</v>
      </c>
      <c r="Q81" s="100">
        <f t="shared" si="55"/>
        <v>-8808594.5845569819</v>
      </c>
      <c r="R81" s="100">
        <f t="shared" si="55"/>
        <v>-3075458.2467524549</v>
      </c>
      <c r="S81" s="100">
        <f t="shared" si="55"/>
        <v>3012940.2378659574</v>
      </c>
      <c r="T81" s="100">
        <f t="shared" si="55"/>
        <v>9427291.465504013</v>
      </c>
      <c r="U81" s="100">
        <f t="shared" si="55"/>
        <v>16136390.564122064</v>
      </c>
      <c r="V81" s="100">
        <f t="shared" si="55"/>
        <v>23144143.673314296</v>
      </c>
      <c r="W81" s="100">
        <f t="shared" si="55"/>
        <v>30454398.352267776</v>
      </c>
      <c r="X81" s="100">
        <f t="shared" si="55"/>
        <v>38070937.476201274</v>
      </c>
      <c r="Y81" s="100">
        <f t="shared" si="55"/>
        <v>45997472.855985582</v>
      </c>
      <c r="Z81" s="100">
        <f t="shared" si="55"/>
        <v>54237638.570814028</v>
      </c>
      <c r="AA81" s="100">
        <f t="shared" si="55"/>
        <v>62794984.003455475</v>
      </c>
      <c r="AB81" s="100">
        <f t="shared" si="55"/>
        <v>71672966.567277461</v>
      </c>
      <c r="AC81" s="100">
        <f t="shared" si="55"/>
        <v>80874944.113869578</v>
      </c>
      <c r="AD81" s="100">
        <f t="shared" si="55"/>
        <v>90404167.009730756</v>
      </c>
      <c r="AE81" s="100">
        <f t="shared" si="55"/>
        <v>100263714.27478591</v>
      </c>
      <c r="AF81" s="100">
        <f t="shared" si="55"/>
        <v>110456595.03979239</v>
      </c>
      <c r="AG81" s="100">
        <f t="shared" si="55"/>
        <v>120985685.05705731</v>
      </c>
      <c r="AH81" s="100">
        <f t="shared" si="55"/>
        <v>131853717.33002944</v>
      </c>
      <c r="AI81" s="100">
        <f t="shared" si="55"/>
        <v>143063272.34834233</v>
      </c>
    </row>
    <row r="82" spans="3:35">
      <c r="E82" s="98" t="str">
        <f>+IF(E81&gt;0,"+","-")</f>
        <v>-</v>
      </c>
      <c r="F82" s="98" t="str">
        <f t="shared" ref="F82" si="56">+IF(F81&gt;0,"+","-")</f>
        <v>-</v>
      </c>
      <c r="G82" s="98" t="str">
        <f t="shared" ref="G82" si="57">+IF(G81&gt;0,"+","-")</f>
        <v>-</v>
      </c>
      <c r="H82" s="98" t="str">
        <f t="shared" ref="H82" si="58">+IF(H81&gt;0,"+","-")</f>
        <v>-</v>
      </c>
      <c r="I82" s="98" t="str">
        <f t="shared" ref="I82" si="59">+IF(I81&gt;0,"+","-")</f>
        <v>-</v>
      </c>
      <c r="J82" s="98" t="str">
        <f t="shared" ref="J82" si="60">+IF(J81&gt;0,"+","-")</f>
        <v>-</v>
      </c>
      <c r="K82" s="98" t="str">
        <f t="shared" ref="K82" si="61">+IF(K81&gt;0,"+","-")</f>
        <v>-</v>
      </c>
      <c r="L82" s="98" t="str">
        <f t="shared" ref="L82" si="62">+IF(L81&gt;0,"+","-")</f>
        <v>-</v>
      </c>
      <c r="M82" s="98" t="str">
        <f t="shared" ref="M82" si="63">+IF(M81&gt;0,"+","-")</f>
        <v>-</v>
      </c>
      <c r="N82" s="98" t="str">
        <f t="shared" ref="N82" si="64">+IF(N81&gt;0,"+","-")</f>
        <v>-</v>
      </c>
      <c r="O82" s="98" t="str">
        <f t="shared" ref="O82" si="65">+IF(O81&gt;0,"+","-")</f>
        <v>-</v>
      </c>
      <c r="P82" s="98" t="str">
        <f t="shared" ref="P82" si="66">+IF(P81&gt;0,"+","-")</f>
        <v>-</v>
      </c>
      <c r="Q82" s="98" t="str">
        <f t="shared" ref="Q82" si="67">+IF(Q81&gt;0,"+","-")</f>
        <v>-</v>
      </c>
      <c r="R82" s="98" t="str">
        <f t="shared" ref="R82" si="68">+IF(R81&gt;0,"+","-")</f>
        <v>-</v>
      </c>
      <c r="S82" s="98" t="str">
        <f t="shared" ref="S82" si="69">+IF(S81&gt;0,"+","-")</f>
        <v>+</v>
      </c>
      <c r="T82" s="98" t="str">
        <f t="shared" ref="T82" si="70">+IF(T81&gt;0,"+","-")</f>
        <v>+</v>
      </c>
      <c r="U82" s="98" t="str">
        <f t="shared" ref="U82" si="71">+IF(U81&gt;0,"+","-")</f>
        <v>+</v>
      </c>
      <c r="V82" s="98" t="str">
        <f t="shared" ref="V82" si="72">+IF(V81&gt;0,"+","-")</f>
        <v>+</v>
      </c>
      <c r="W82" s="98" t="str">
        <f t="shared" ref="W82" si="73">+IF(W81&gt;0,"+","-")</f>
        <v>+</v>
      </c>
      <c r="X82" s="98" t="str">
        <f t="shared" ref="X82" si="74">+IF(X81&gt;0,"+","-")</f>
        <v>+</v>
      </c>
      <c r="Y82" s="98" t="str">
        <f t="shared" ref="Y82" si="75">+IF(Y81&gt;0,"+","-")</f>
        <v>+</v>
      </c>
      <c r="Z82" s="98" t="str">
        <f t="shared" ref="Z82" si="76">+IF(Z81&gt;0,"+","-")</f>
        <v>+</v>
      </c>
      <c r="AA82" s="98" t="str">
        <f t="shared" ref="AA82" si="77">+IF(AA81&gt;0,"+","-")</f>
        <v>+</v>
      </c>
      <c r="AB82" s="98" t="str">
        <f t="shared" ref="AB82" si="78">+IF(AB81&gt;0,"+","-")</f>
        <v>+</v>
      </c>
      <c r="AC82" s="98" t="str">
        <f t="shared" ref="AC82" si="79">+IF(AC81&gt;0,"+","-")</f>
        <v>+</v>
      </c>
      <c r="AD82" s="98" t="str">
        <f t="shared" ref="AD82" si="80">+IF(AD81&gt;0,"+","-")</f>
        <v>+</v>
      </c>
      <c r="AE82" s="98" t="str">
        <f t="shared" ref="AE82" si="81">+IF(AE81&gt;0,"+","-")</f>
        <v>+</v>
      </c>
      <c r="AF82" s="98" t="str">
        <f t="shared" ref="AF82" si="82">+IF(AF81&gt;0,"+","-")</f>
        <v>+</v>
      </c>
      <c r="AG82" s="98" t="str">
        <f t="shared" ref="AG82" si="83">+IF(AG81&gt;0,"+","-")</f>
        <v>+</v>
      </c>
      <c r="AH82" s="98" t="str">
        <f t="shared" ref="AH82" si="84">+IF(AH81&gt;0,"+","-")</f>
        <v>+</v>
      </c>
      <c r="AI82" s="98" t="str">
        <f t="shared" ref="AI82" si="85">+IF(AI81&gt;0,"+","-")</f>
        <v>+</v>
      </c>
    </row>
    <row r="83" spans="3:35">
      <c r="E83" s="97">
        <f>+E67</f>
        <v>0</v>
      </c>
      <c r="F83" s="97">
        <f t="shared" ref="F83:AI83" si="86">+F67</f>
        <v>1</v>
      </c>
      <c r="G83" s="97">
        <f t="shared" si="86"/>
        <v>2</v>
      </c>
      <c r="H83" s="97">
        <f t="shared" si="86"/>
        <v>3</v>
      </c>
      <c r="I83" s="97">
        <f t="shared" si="86"/>
        <v>4</v>
      </c>
      <c r="J83" s="97">
        <f t="shared" si="86"/>
        <v>5</v>
      </c>
      <c r="K83" s="97">
        <f t="shared" si="86"/>
        <v>6</v>
      </c>
      <c r="L83" s="97">
        <f t="shared" si="86"/>
        <v>7</v>
      </c>
      <c r="M83" s="97">
        <f t="shared" si="86"/>
        <v>8</v>
      </c>
      <c r="N83" s="97">
        <f t="shared" si="86"/>
        <v>9</v>
      </c>
      <c r="O83" s="97">
        <f t="shared" si="86"/>
        <v>10</v>
      </c>
      <c r="P83" s="97">
        <f t="shared" si="86"/>
        <v>11</v>
      </c>
      <c r="Q83" s="97">
        <f t="shared" si="86"/>
        <v>12</v>
      </c>
      <c r="R83" s="97">
        <f t="shared" si="86"/>
        <v>13</v>
      </c>
      <c r="S83" s="97">
        <f t="shared" si="86"/>
        <v>14</v>
      </c>
      <c r="T83" s="97">
        <f t="shared" si="86"/>
        <v>15</v>
      </c>
      <c r="U83" s="97">
        <f t="shared" si="86"/>
        <v>16</v>
      </c>
      <c r="V83" s="97">
        <f t="shared" si="86"/>
        <v>17</v>
      </c>
      <c r="W83" s="97">
        <f t="shared" si="86"/>
        <v>18</v>
      </c>
      <c r="X83" s="97">
        <f t="shared" si="86"/>
        <v>19</v>
      </c>
      <c r="Y83" s="97">
        <f t="shared" si="86"/>
        <v>20</v>
      </c>
      <c r="Z83" s="97">
        <f t="shared" si="86"/>
        <v>21</v>
      </c>
      <c r="AA83" s="97">
        <f t="shared" si="86"/>
        <v>22</v>
      </c>
      <c r="AB83" s="97">
        <f t="shared" si="86"/>
        <v>23</v>
      </c>
      <c r="AC83" s="97">
        <f t="shared" si="86"/>
        <v>24</v>
      </c>
      <c r="AD83" s="97">
        <f t="shared" si="86"/>
        <v>25</v>
      </c>
      <c r="AE83" s="97">
        <f t="shared" si="86"/>
        <v>26</v>
      </c>
      <c r="AF83" s="97">
        <f t="shared" si="86"/>
        <v>27</v>
      </c>
      <c r="AG83" s="97">
        <f t="shared" si="86"/>
        <v>28</v>
      </c>
      <c r="AH83" s="97">
        <f t="shared" si="86"/>
        <v>29</v>
      </c>
      <c r="AI83" s="97">
        <f t="shared" si="86"/>
        <v>30</v>
      </c>
    </row>
    <row r="84" spans="3:35">
      <c r="E84" s="100">
        <f>+E81</f>
        <v>0</v>
      </c>
      <c r="F84" s="100">
        <f t="shared" ref="F84:AI84" si="87">+F81</f>
        <v>-50000000</v>
      </c>
      <c r="G84" s="100">
        <f t="shared" si="87"/>
        <v>-47462871.907804243</v>
      </c>
      <c r="H84" s="100">
        <f t="shared" si="87"/>
        <v>-44676990.871832043</v>
      </c>
      <c r="I84" s="100">
        <f t="shared" si="87"/>
        <v>-41660957.865582779</v>
      </c>
      <c r="J84" s="100">
        <f t="shared" si="87"/>
        <v>-38436433.916286722</v>
      </c>
      <c r="K84" s="100">
        <f t="shared" si="87"/>
        <v>-35024719.704564787</v>
      </c>
      <c r="L84" s="100">
        <f t="shared" si="87"/>
        <v>-31449579.769373771</v>
      </c>
      <c r="M84" s="100">
        <f t="shared" si="87"/>
        <v>-27768007.815416314</v>
      </c>
      <c r="N84" s="100">
        <f t="shared" si="87"/>
        <v>-23678090.222074736</v>
      </c>
      <c r="O84" s="100">
        <f t="shared" si="87"/>
        <v>-19134656.289307594</v>
      </c>
      <c r="P84" s="100">
        <f t="shared" si="87"/>
        <v>-14159099.088638967</v>
      </c>
      <c r="Q84" s="100">
        <f t="shared" si="87"/>
        <v>-8808594.5845569819</v>
      </c>
      <c r="R84" s="100">
        <f t="shared" si="87"/>
        <v>-3075458.2467524549</v>
      </c>
      <c r="S84" s="100">
        <f t="shared" si="87"/>
        <v>3012940.2378659574</v>
      </c>
      <c r="T84" s="100">
        <f t="shared" si="87"/>
        <v>9427291.465504013</v>
      </c>
      <c r="U84" s="100">
        <f t="shared" si="87"/>
        <v>16136390.564122064</v>
      </c>
      <c r="V84" s="100">
        <f t="shared" si="87"/>
        <v>23144143.673314296</v>
      </c>
      <c r="W84" s="100">
        <f t="shared" si="87"/>
        <v>30454398.352267776</v>
      </c>
      <c r="X84" s="100">
        <f t="shared" si="87"/>
        <v>38070937.476201274</v>
      </c>
      <c r="Y84" s="100">
        <f t="shared" si="87"/>
        <v>45997472.855985582</v>
      </c>
      <c r="Z84" s="100">
        <f t="shared" si="87"/>
        <v>54237638.570814028</v>
      </c>
      <c r="AA84" s="100">
        <f t="shared" si="87"/>
        <v>62794984.003455475</v>
      </c>
      <c r="AB84" s="100">
        <f t="shared" si="87"/>
        <v>71672966.567277461</v>
      </c>
      <c r="AC84" s="100">
        <f t="shared" si="87"/>
        <v>80874944.113869578</v>
      </c>
      <c r="AD84" s="100">
        <f t="shared" si="87"/>
        <v>90404167.009730756</v>
      </c>
      <c r="AE84" s="100">
        <f t="shared" si="87"/>
        <v>100263714.27478591</v>
      </c>
      <c r="AF84" s="100">
        <f t="shared" si="87"/>
        <v>110456595.03979239</v>
      </c>
      <c r="AG84" s="100">
        <f t="shared" si="87"/>
        <v>120985685.05705731</v>
      </c>
      <c r="AH84" s="100">
        <f t="shared" si="87"/>
        <v>131853717.33002944</v>
      </c>
      <c r="AI84" s="100">
        <f t="shared" si="87"/>
        <v>143063272.34834233</v>
      </c>
    </row>
    <row r="86" spans="3:35">
      <c r="G86" s="37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8"/>
  </sheetPr>
  <dimension ref="C1:AL138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8.28515625" customWidth="1"/>
    <col min="4" max="6" width="13.140625" bestFit="1" customWidth="1"/>
    <col min="7" max="7" width="13.140625" customWidth="1"/>
    <col min="8" max="38" width="13.7109375" customWidth="1"/>
  </cols>
  <sheetData>
    <row r="1" spans="3:35" ht="21">
      <c r="C1" s="483" t="s">
        <v>25</v>
      </c>
      <c r="D1" s="346"/>
    </row>
    <row r="3" spans="3:35" ht="21">
      <c r="C3" s="74" t="s">
        <v>354</v>
      </c>
    </row>
    <row r="5" spans="3:35" ht="15.75">
      <c r="C5" s="281" t="s">
        <v>371</v>
      </c>
    </row>
    <row r="6" spans="3:35" ht="15.75" thickBot="1"/>
    <row r="7" spans="3:35" ht="15.75" thickBot="1">
      <c r="C7" s="12"/>
      <c r="E7" s="345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162</v>
      </c>
      <c r="E8" s="253">
        <f>+E35/1000000</f>
        <v>49</v>
      </c>
      <c r="F8" s="254">
        <f t="shared" ref="F8:AI8" si="0">+F35/1000000</f>
        <v>0</v>
      </c>
      <c r="G8" s="254">
        <f t="shared" si="0"/>
        <v>0</v>
      </c>
      <c r="H8" s="254">
        <f t="shared" si="0"/>
        <v>0</v>
      </c>
      <c r="I8" s="254">
        <f t="shared" si="0"/>
        <v>0</v>
      </c>
      <c r="J8" s="254">
        <f t="shared" si="0"/>
        <v>0</v>
      </c>
      <c r="K8" s="254">
        <f t="shared" si="0"/>
        <v>0</v>
      </c>
      <c r="L8" s="254">
        <f t="shared" si="0"/>
        <v>0</v>
      </c>
      <c r="M8" s="254">
        <f t="shared" si="0"/>
        <v>0</v>
      </c>
      <c r="N8" s="254">
        <f t="shared" si="0"/>
        <v>0</v>
      </c>
      <c r="O8" s="254">
        <f t="shared" si="0"/>
        <v>0</v>
      </c>
      <c r="P8" s="254">
        <f t="shared" si="0"/>
        <v>0</v>
      </c>
      <c r="Q8" s="254">
        <f t="shared" si="0"/>
        <v>0</v>
      </c>
      <c r="R8" s="254">
        <f t="shared" si="0"/>
        <v>0</v>
      </c>
      <c r="S8" s="254">
        <f t="shared" si="0"/>
        <v>0</v>
      </c>
      <c r="T8" s="254">
        <f t="shared" si="0"/>
        <v>0</v>
      </c>
      <c r="U8" s="254">
        <f t="shared" si="0"/>
        <v>0</v>
      </c>
      <c r="V8" s="254">
        <f t="shared" si="0"/>
        <v>0</v>
      </c>
      <c r="W8" s="254">
        <f t="shared" si="0"/>
        <v>0</v>
      </c>
      <c r="X8" s="254">
        <f t="shared" si="0"/>
        <v>0</v>
      </c>
      <c r="Y8" s="254">
        <f t="shared" si="0"/>
        <v>0</v>
      </c>
      <c r="Z8" s="254">
        <f t="shared" si="0"/>
        <v>0</v>
      </c>
      <c r="AA8" s="254">
        <f t="shared" si="0"/>
        <v>0</v>
      </c>
      <c r="AB8" s="254">
        <f t="shared" si="0"/>
        <v>0</v>
      </c>
      <c r="AC8" s="254">
        <f t="shared" si="0"/>
        <v>0</v>
      </c>
      <c r="AD8" s="254">
        <f t="shared" si="0"/>
        <v>0</v>
      </c>
      <c r="AE8" s="254">
        <f t="shared" si="0"/>
        <v>0</v>
      </c>
      <c r="AF8" s="254">
        <f t="shared" si="0"/>
        <v>0</v>
      </c>
      <c r="AG8" s="254">
        <f t="shared" si="0"/>
        <v>0</v>
      </c>
      <c r="AH8" s="254">
        <f t="shared" si="0"/>
        <v>0</v>
      </c>
      <c r="AI8" s="255">
        <f t="shared" si="0"/>
        <v>0</v>
      </c>
    </row>
    <row r="9" spans="3:35" ht="15.75" thickBot="1">
      <c r="C9" s="13" t="s">
        <v>163</v>
      </c>
      <c r="E9" s="276">
        <f t="shared" ref="E9:E10" si="1">+E36/1000000</f>
        <v>21</v>
      </c>
      <c r="F9" s="279">
        <f t="shared" ref="F9:AI9" si="2">+F36/1000000</f>
        <v>0</v>
      </c>
      <c r="G9" s="279">
        <f t="shared" si="2"/>
        <v>0</v>
      </c>
      <c r="H9" s="279">
        <f t="shared" si="2"/>
        <v>0</v>
      </c>
      <c r="I9" s="279">
        <f t="shared" si="2"/>
        <v>0</v>
      </c>
      <c r="J9" s="279">
        <f t="shared" si="2"/>
        <v>0</v>
      </c>
      <c r="K9" s="279">
        <f t="shared" si="2"/>
        <v>0</v>
      </c>
      <c r="L9" s="279">
        <f t="shared" si="2"/>
        <v>0</v>
      </c>
      <c r="M9" s="279">
        <f t="shared" si="2"/>
        <v>0</v>
      </c>
      <c r="N9" s="279">
        <f t="shared" si="2"/>
        <v>0</v>
      </c>
      <c r="O9" s="279">
        <f t="shared" si="2"/>
        <v>0</v>
      </c>
      <c r="P9" s="279">
        <f t="shared" si="2"/>
        <v>0</v>
      </c>
      <c r="Q9" s="279">
        <f t="shared" si="2"/>
        <v>0</v>
      </c>
      <c r="R9" s="279">
        <f t="shared" si="2"/>
        <v>0</v>
      </c>
      <c r="S9" s="279">
        <f t="shared" si="2"/>
        <v>0</v>
      </c>
      <c r="T9" s="279">
        <f t="shared" si="2"/>
        <v>0</v>
      </c>
      <c r="U9" s="279">
        <f t="shared" si="2"/>
        <v>0</v>
      </c>
      <c r="V9" s="279">
        <f t="shared" si="2"/>
        <v>0</v>
      </c>
      <c r="W9" s="279">
        <f t="shared" si="2"/>
        <v>0</v>
      </c>
      <c r="X9" s="279">
        <f t="shared" si="2"/>
        <v>0</v>
      </c>
      <c r="Y9" s="279">
        <f t="shared" si="2"/>
        <v>0</v>
      </c>
      <c r="Z9" s="279">
        <f t="shared" si="2"/>
        <v>0</v>
      </c>
      <c r="AA9" s="279">
        <f t="shared" si="2"/>
        <v>0</v>
      </c>
      <c r="AB9" s="279">
        <f t="shared" si="2"/>
        <v>0</v>
      </c>
      <c r="AC9" s="279">
        <f t="shared" si="2"/>
        <v>0</v>
      </c>
      <c r="AD9" s="279">
        <f t="shared" si="2"/>
        <v>0</v>
      </c>
      <c r="AE9" s="279">
        <f t="shared" si="2"/>
        <v>0</v>
      </c>
      <c r="AF9" s="279">
        <f t="shared" si="2"/>
        <v>0</v>
      </c>
      <c r="AG9" s="279">
        <f t="shared" si="2"/>
        <v>0</v>
      </c>
      <c r="AH9" s="279">
        <f t="shared" si="2"/>
        <v>0</v>
      </c>
      <c r="AI9" s="280">
        <f t="shared" si="2"/>
        <v>0</v>
      </c>
    </row>
    <row r="10" spans="3:35" ht="15.75" thickBot="1">
      <c r="C10" s="13" t="s">
        <v>29</v>
      </c>
      <c r="E10" s="276">
        <f t="shared" si="1"/>
        <v>0</v>
      </c>
      <c r="F10" s="279">
        <f t="shared" ref="F10:AI10" si="3">+F37/1000000</f>
        <v>0</v>
      </c>
      <c r="G10" s="279">
        <f t="shared" si="3"/>
        <v>0</v>
      </c>
      <c r="H10" s="279">
        <f t="shared" si="3"/>
        <v>0</v>
      </c>
      <c r="I10" s="279">
        <f t="shared" si="3"/>
        <v>0</v>
      </c>
      <c r="J10" s="279">
        <f t="shared" si="3"/>
        <v>0</v>
      </c>
      <c r="K10" s="279">
        <f t="shared" si="3"/>
        <v>0</v>
      </c>
      <c r="L10" s="279">
        <f t="shared" si="3"/>
        <v>0</v>
      </c>
      <c r="M10" s="279">
        <f t="shared" si="3"/>
        <v>0</v>
      </c>
      <c r="N10" s="279">
        <f t="shared" si="3"/>
        <v>0</v>
      </c>
      <c r="O10" s="279">
        <f t="shared" si="3"/>
        <v>0</v>
      </c>
      <c r="P10" s="279">
        <f t="shared" si="3"/>
        <v>0</v>
      </c>
      <c r="Q10" s="279">
        <f t="shared" si="3"/>
        <v>0</v>
      </c>
      <c r="R10" s="279">
        <f t="shared" si="3"/>
        <v>0</v>
      </c>
      <c r="S10" s="279">
        <f t="shared" si="3"/>
        <v>0</v>
      </c>
      <c r="T10" s="279">
        <f t="shared" si="3"/>
        <v>0</v>
      </c>
      <c r="U10" s="279">
        <f t="shared" si="3"/>
        <v>0</v>
      </c>
      <c r="V10" s="279">
        <f t="shared" si="3"/>
        <v>0</v>
      </c>
      <c r="W10" s="279">
        <f t="shared" si="3"/>
        <v>0</v>
      </c>
      <c r="X10" s="279">
        <f t="shared" si="3"/>
        <v>0</v>
      </c>
      <c r="Y10" s="279">
        <f t="shared" si="3"/>
        <v>0</v>
      </c>
      <c r="Z10" s="279">
        <f t="shared" si="3"/>
        <v>0</v>
      </c>
      <c r="AA10" s="279">
        <f t="shared" si="3"/>
        <v>0</v>
      </c>
      <c r="AB10" s="279">
        <f t="shared" si="3"/>
        <v>0</v>
      </c>
      <c r="AC10" s="279">
        <f t="shared" si="3"/>
        <v>0</v>
      </c>
      <c r="AD10" s="279">
        <f t="shared" si="3"/>
        <v>0</v>
      </c>
      <c r="AE10" s="279">
        <f t="shared" si="3"/>
        <v>0</v>
      </c>
      <c r="AF10" s="279">
        <f t="shared" si="3"/>
        <v>0</v>
      </c>
      <c r="AG10" s="279">
        <f t="shared" si="3"/>
        <v>0</v>
      </c>
      <c r="AH10" s="279">
        <f t="shared" si="3"/>
        <v>0</v>
      </c>
      <c r="AI10" s="280">
        <f t="shared" si="3"/>
        <v>0</v>
      </c>
    </row>
    <row r="11" spans="3:35" ht="15.75" thickBot="1">
      <c r="C11" s="15" t="s">
        <v>28</v>
      </c>
      <c r="E11" s="277">
        <f>+SUM(E8:E10)</f>
        <v>70</v>
      </c>
      <c r="F11" s="269">
        <f t="shared" ref="F11:AI11" si="4">+SUM(F8:F10)</f>
        <v>0</v>
      </c>
      <c r="G11" s="269">
        <f t="shared" si="4"/>
        <v>0</v>
      </c>
      <c r="H11" s="269">
        <f t="shared" si="4"/>
        <v>0</v>
      </c>
      <c r="I11" s="269">
        <f t="shared" si="4"/>
        <v>0</v>
      </c>
      <c r="J11" s="269">
        <f t="shared" si="4"/>
        <v>0</v>
      </c>
      <c r="K11" s="269">
        <f t="shared" si="4"/>
        <v>0</v>
      </c>
      <c r="L11" s="269">
        <f t="shared" si="4"/>
        <v>0</v>
      </c>
      <c r="M11" s="269">
        <f t="shared" si="4"/>
        <v>0</v>
      </c>
      <c r="N11" s="269">
        <f t="shared" si="4"/>
        <v>0</v>
      </c>
      <c r="O11" s="269">
        <f t="shared" si="4"/>
        <v>0</v>
      </c>
      <c r="P11" s="269">
        <f t="shared" si="4"/>
        <v>0</v>
      </c>
      <c r="Q11" s="269">
        <f t="shared" si="4"/>
        <v>0</v>
      </c>
      <c r="R11" s="269">
        <f t="shared" si="4"/>
        <v>0</v>
      </c>
      <c r="S11" s="269">
        <f t="shared" si="4"/>
        <v>0</v>
      </c>
      <c r="T11" s="269">
        <f t="shared" si="4"/>
        <v>0</v>
      </c>
      <c r="U11" s="269">
        <f t="shared" si="4"/>
        <v>0</v>
      </c>
      <c r="V11" s="269">
        <f t="shared" si="4"/>
        <v>0</v>
      </c>
      <c r="W11" s="269">
        <f t="shared" si="4"/>
        <v>0</v>
      </c>
      <c r="X11" s="269">
        <f t="shared" si="4"/>
        <v>0</v>
      </c>
      <c r="Y11" s="269">
        <f t="shared" si="4"/>
        <v>0</v>
      </c>
      <c r="Z11" s="269">
        <f t="shared" si="4"/>
        <v>0</v>
      </c>
      <c r="AA11" s="269">
        <f t="shared" si="4"/>
        <v>0</v>
      </c>
      <c r="AB11" s="269">
        <f t="shared" si="4"/>
        <v>0</v>
      </c>
      <c r="AC11" s="269">
        <f t="shared" si="4"/>
        <v>0</v>
      </c>
      <c r="AD11" s="269">
        <f t="shared" si="4"/>
        <v>0</v>
      </c>
      <c r="AE11" s="269">
        <f t="shared" si="4"/>
        <v>0</v>
      </c>
      <c r="AF11" s="269">
        <f t="shared" si="4"/>
        <v>0</v>
      </c>
      <c r="AG11" s="269">
        <f t="shared" si="4"/>
        <v>0</v>
      </c>
      <c r="AH11" s="269">
        <f t="shared" si="4"/>
        <v>0</v>
      </c>
      <c r="AI11" s="270">
        <f t="shared" si="4"/>
        <v>0</v>
      </c>
    </row>
    <row r="12" spans="3:35" ht="18.75">
      <c r="C12" s="73"/>
    </row>
    <row r="13" spans="3:35" ht="15.75">
      <c r="C13" s="281" t="s">
        <v>372</v>
      </c>
    </row>
    <row r="14" spans="3:35" ht="19.5" thickBot="1">
      <c r="C14" s="73"/>
    </row>
    <row r="15" spans="3:35" ht="15.75" thickBot="1">
      <c r="C15" s="12"/>
      <c r="E15" s="345">
        <v>0</v>
      </c>
      <c r="F15" s="247">
        <v>1</v>
      </c>
      <c r="G15" s="247">
        <v>2</v>
      </c>
      <c r="H15" s="247">
        <v>3</v>
      </c>
      <c r="I15" s="247">
        <v>4</v>
      </c>
      <c r="J15" s="247">
        <v>5</v>
      </c>
      <c r="K15" s="247">
        <v>6</v>
      </c>
      <c r="L15" s="247">
        <v>7</v>
      </c>
      <c r="M15" s="247">
        <v>8</v>
      </c>
      <c r="N15" s="247">
        <v>9</v>
      </c>
      <c r="O15" s="247">
        <v>10</v>
      </c>
      <c r="P15" s="247">
        <v>11</v>
      </c>
      <c r="Q15" s="247">
        <v>12</v>
      </c>
      <c r="R15" s="247">
        <v>13</v>
      </c>
      <c r="S15" s="247">
        <v>14</v>
      </c>
      <c r="T15" s="248">
        <v>15</v>
      </c>
      <c r="U15" s="247">
        <v>16</v>
      </c>
      <c r="V15" s="249">
        <v>17</v>
      </c>
      <c r="W15" s="250">
        <v>18</v>
      </c>
      <c r="X15" s="250">
        <v>19</v>
      </c>
      <c r="Y15" s="251">
        <v>20</v>
      </c>
      <c r="Z15" s="247">
        <v>21</v>
      </c>
      <c r="AA15" s="249">
        <v>22</v>
      </c>
      <c r="AB15" s="250">
        <v>23</v>
      </c>
      <c r="AC15" s="250">
        <v>24</v>
      </c>
      <c r="AD15" s="251">
        <v>25</v>
      </c>
      <c r="AE15" s="247">
        <v>26</v>
      </c>
      <c r="AF15" s="249">
        <v>27</v>
      </c>
      <c r="AG15" s="250">
        <v>28</v>
      </c>
      <c r="AH15" s="250">
        <v>29</v>
      </c>
      <c r="AI15" s="252">
        <v>30</v>
      </c>
    </row>
    <row r="16" spans="3:35" ht="15.75" thickBot="1">
      <c r="C16" s="13" t="s">
        <v>162</v>
      </c>
      <c r="E16" s="253">
        <f>+E93/1000000</f>
        <v>0</v>
      </c>
      <c r="F16" s="254">
        <f t="shared" ref="F16:AI16" si="5">+F93/1000000</f>
        <v>17.5</v>
      </c>
      <c r="G16" s="254">
        <f t="shared" si="5"/>
        <v>0</v>
      </c>
      <c r="H16" s="254">
        <f t="shared" si="5"/>
        <v>0</v>
      </c>
      <c r="I16" s="254">
        <f t="shared" si="5"/>
        <v>0</v>
      </c>
      <c r="J16" s="254">
        <f t="shared" si="5"/>
        <v>0</v>
      </c>
      <c r="K16" s="254">
        <f t="shared" si="5"/>
        <v>0</v>
      </c>
      <c r="L16" s="254">
        <f t="shared" si="5"/>
        <v>0</v>
      </c>
      <c r="M16" s="254">
        <f t="shared" si="5"/>
        <v>0</v>
      </c>
      <c r="N16" s="254">
        <f t="shared" si="5"/>
        <v>0</v>
      </c>
      <c r="O16" s="254">
        <f t="shared" si="5"/>
        <v>0</v>
      </c>
      <c r="P16" s="254">
        <f t="shared" si="5"/>
        <v>0</v>
      </c>
      <c r="Q16" s="254">
        <f t="shared" si="5"/>
        <v>0</v>
      </c>
      <c r="R16" s="254">
        <f t="shared" si="5"/>
        <v>0</v>
      </c>
      <c r="S16" s="254">
        <f t="shared" si="5"/>
        <v>0</v>
      </c>
      <c r="T16" s="254">
        <f t="shared" si="5"/>
        <v>0</v>
      </c>
      <c r="U16" s="254">
        <f t="shared" si="5"/>
        <v>0</v>
      </c>
      <c r="V16" s="254">
        <f t="shared" si="5"/>
        <v>0</v>
      </c>
      <c r="W16" s="254">
        <f t="shared" si="5"/>
        <v>0</v>
      </c>
      <c r="X16" s="254">
        <f t="shared" si="5"/>
        <v>0</v>
      </c>
      <c r="Y16" s="254">
        <f t="shared" si="5"/>
        <v>0</v>
      </c>
      <c r="Z16" s="254">
        <f t="shared" si="5"/>
        <v>0</v>
      </c>
      <c r="AA16" s="254">
        <f t="shared" si="5"/>
        <v>0</v>
      </c>
      <c r="AB16" s="254">
        <f t="shared" si="5"/>
        <v>0</v>
      </c>
      <c r="AC16" s="254">
        <f t="shared" si="5"/>
        <v>0</v>
      </c>
      <c r="AD16" s="254">
        <f t="shared" si="5"/>
        <v>0</v>
      </c>
      <c r="AE16" s="254">
        <f t="shared" si="5"/>
        <v>0</v>
      </c>
      <c r="AF16" s="254">
        <f t="shared" si="5"/>
        <v>0</v>
      </c>
      <c r="AG16" s="254">
        <f t="shared" si="5"/>
        <v>0</v>
      </c>
      <c r="AH16" s="254">
        <f t="shared" si="5"/>
        <v>0</v>
      </c>
      <c r="AI16" s="255">
        <f t="shared" si="5"/>
        <v>0</v>
      </c>
    </row>
    <row r="17" spans="3:35" ht="15.75" thickBot="1">
      <c r="C17" s="13" t="s">
        <v>163</v>
      </c>
      <c r="E17" s="276">
        <f t="shared" ref="E17:E18" si="6">+E94/1000000</f>
        <v>0</v>
      </c>
      <c r="F17" s="279">
        <f t="shared" ref="F17:AI17" si="7">+F94/1000000</f>
        <v>32.5</v>
      </c>
      <c r="G17" s="279">
        <f t="shared" si="7"/>
        <v>0</v>
      </c>
      <c r="H17" s="279">
        <f t="shared" si="7"/>
        <v>0</v>
      </c>
      <c r="I17" s="279">
        <f t="shared" si="7"/>
        <v>0</v>
      </c>
      <c r="J17" s="279">
        <f t="shared" si="7"/>
        <v>0</v>
      </c>
      <c r="K17" s="279">
        <f t="shared" si="7"/>
        <v>0</v>
      </c>
      <c r="L17" s="279">
        <f t="shared" si="7"/>
        <v>0</v>
      </c>
      <c r="M17" s="279">
        <f t="shared" si="7"/>
        <v>0</v>
      </c>
      <c r="N17" s="279">
        <f t="shared" si="7"/>
        <v>0</v>
      </c>
      <c r="O17" s="279">
        <f t="shared" si="7"/>
        <v>0</v>
      </c>
      <c r="P17" s="279">
        <f t="shared" si="7"/>
        <v>0</v>
      </c>
      <c r="Q17" s="279">
        <f t="shared" si="7"/>
        <v>0</v>
      </c>
      <c r="R17" s="279">
        <f t="shared" si="7"/>
        <v>0</v>
      </c>
      <c r="S17" s="279">
        <f t="shared" si="7"/>
        <v>0</v>
      </c>
      <c r="T17" s="279">
        <f t="shared" si="7"/>
        <v>0</v>
      </c>
      <c r="U17" s="279">
        <f t="shared" si="7"/>
        <v>0</v>
      </c>
      <c r="V17" s="279">
        <f t="shared" si="7"/>
        <v>0</v>
      </c>
      <c r="W17" s="279">
        <f t="shared" si="7"/>
        <v>0</v>
      </c>
      <c r="X17" s="279">
        <f t="shared" si="7"/>
        <v>0</v>
      </c>
      <c r="Y17" s="279">
        <f t="shared" si="7"/>
        <v>0</v>
      </c>
      <c r="Z17" s="279">
        <f t="shared" si="7"/>
        <v>0</v>
      </c>
      <c r="AA17" s="279">
        <f t="shared" si="7"/>
        <v>0</v>
      </c>
      <c r="AB17" s="279">
        <f t="shared" si="7"/>
        <v>0</v>
      </c>
      <c r="AC17" s="279">
        <f t="shared" si="7"/>
        <v>0</v>
      </c>
      <c r="AD17" s="279">
        <f t="shared" si="7"/>
        <v>0</v>
      </c>
      <c r="AE17" s="279">
        <f t="shared" si="7"/>
        <v>0</v>
      </c>
      <c r="AF17" s="279">
        <f t="shared" si="7"/>
        <v>0</v>
      </c>
      <c r="AG17" s="279">
        <f t="shared" si="7"/>
        <v>0</v>
      </c>
      <c r="AH17" s="279">
        <f t="shared" si="7"/>
        <v>0</v>
      </c>
      <c r="AI17" s="280">
        <f t="shared" si="7"/>
        <v>0</v>
      </c>
    </row>
    <row r="18" spans="3:35" ht="15.75" thickBot="1">
      <c r="C18" s="13" t="s">
        <v>29</v>
      </c>
      <c r="E18" s="276">
        <f t="shared" si="6"/>
        <v>0</v>
      </c>
      <c r="F18" s="279">
        <f t="shared" ref="F18:AI18" si="8">+F95/1000000</f>
        <v>0</v>
      </c>
      <c r="G18" s="279">
        <f t="shared" si="8"/>
        <v>0</v>
      </c>
      <c r="H18" s="279">
        <f t="shared" si="8"/>
        <v>0</v>
      </c>
      <c r="I18" s="279">
        <f t="shared" si="8"/>
        <v>0</v>
      </c>
      <c r="J18" s="279">
        <f t="shared" si="8"/>
        <v>0</v>
      </c>
      <c r="K18" s="279">
        <f t="shared" si="8"/>
        <v>0</v>
      </c>
      <c r="L18" s="279">
        <f t="shared" si="8"/>
        <v>0</v>
      </c>
      <c r="M18" s="279">
        <f t="shared" si="8"/>
        <v>0</v>
      </c>
      <c r="N18" s="279">
        <f t="shared" si="8"/>
        <v>0</v>
      </c>
      <c r="O18" s="279">
        <f t="shared" si="8"/>
        <v>0</v>
      </c>
      <c r="P18" s="279">
        <f t="shared" si="8"/>
        <v>0</v>
      </c>
      <c r="Q18" s="279">
        <f t="shared" si="8"/>
        <v>0</v>
      </c>
      <c r="R18" s="279">
        <f t="shared" si="8"/>
        <v>0</v>
      </c>
      <c r="S18" s="279">
        <f t="shared" si="8"/>
        <v>0</v>
      </c>
      <c r="T18" s="279">
        <f t="shared" si="8"/>
        <v>0</v>
      </c>
      <c r="U18" s="279">
        <f t="shared" si="8"/>
        <v>0</v>
      </c>
      <c r="V18" s="279">
        <f t="shared" si="8"/>
        <v>0</v>
      </c>
      <c r="W18" s="279">
        <f t="shared" si="8"/>
        <v>0</v>
      </c>
      <c r="X18" s="279">
        <f t="shared" si="8"/>
        <v>0</v>
      </c>
      <c r="Y18" s="279">
        <f t="shared" si="8"/>
        <v>0</v>
      </c>
      <c r="Z18" s="279">
        <f t="shared" si="8"/>
        <v>0</v>
      </c>
      <c r="AA18" s="279">
        <f t="shared" si="8"/>
        <v>0</v>
      </c>
      <c r="AB18" s="279">
        <f t="shared" si="8"/>
        <v>0</v>
      </c>
      <c r="AC18" s="279">
        <f t="shared" si="8"/>
        <v>0</v>
      </c>
      <c r="AD18" s="279">
        <f t="shared" si="8"/>
        <v>0</v>
      </c>
      <c r="AE18" s="279">
        <f t="shared" si="8"/>
        <v>0</v>
      </c>
      <c r="AF18" s="279">
        <f t="shared" si="8"/>
        <v>0</v>
      </c>
      <c r="AG18" s="279">
        <f t="shared" si="8"/>
        <v>0</v>
      </c>
      <c r="AH18" s="279">
        <f t="shared" si="8"/>
        <v>0</v>
      </c>
      <c r="AI18" s="280">
        <f t="shared" si="8"/>
        <v>0</v>
      </c>
    </row>
    <row r="19" spans="3:35" ht="15.75" thickBot="1">
      <c r="C19" s="15" t="s">
        <v>28</v>
      </c>
      <c r="E19" s="277">
        <f>+SUM(E16:E18)</f>
        <v>0</v>
      </c>
      <c r="F19" s="269">
        <f t="shared" ref="F19:AI19" si="9">+SUM(F16:F18)</f>
        <v>50</v>
      </c>
      <c r="G19" s="269">
        <f t="shared" si="9"/>
        <v>0</v>
      </c>
      <c r="H19" s="269">
        <f t="shared" si="9"/>
        <v>0</v>
      </c>
      <c r="I19" s="269">
        <f t="shared" si="9"/>
        <v>0</v>
      </c>
      <c r="J19" s="269">
        <f t="shared" si="9"/>
        <v>0</v>
      </c>
      <c r="K19" s="269">
        <f t="shared" si="9"/>
        <v>0</v>
      </c>
      <c r="L19" s="269">
        <f t="shared" si="9"/>
        <v>0</v>
      </c>
      <c r="M19" s="269">
        <f t="shared" si="9"/>
        <v>0</v>
      </c>
      <c r="N19" s="269">
        <f t="shared" si="9"/>
        <v>0</v>
      </c>
      <c r="O19" s="269">
        <f t="shared" si="9"/>
        <v>0</v>
      </c>
      <c r="P19" s="269">
        <f t="shared" si="9"/>
        <v>0</v>
      </c>
      <c r="Q19" s="269">
        <f t="shared" si="9"/>
        <v>0</v>
      </c>
      <c r="R19" s="269">
        <f t="shared" si="9"/>
        <v>0</v>
      </c>
      <c r="S19" s="269">
        <f t="shared" si="9"/>
        <v>0</v>
      </c>
      <c r="T19" s="269">
        <f t="shared" si="9"/>
        <v>0</v>
      </c>
      <c r="U19" s="269">
        <f t="shared" si="9"/>
        <v>0</v>
      </c>
      <c r="V19" s="269">
        <f t="shared" si="9"/>
        <v>0</v>
      </c>
      <c r="W19" s="269">
        <f t="shared" si="9"/>
        <v>0</v>
      </c>
      <c r="X19" s="269">
        <f t="shared" si="9"/>
        <v>0</v>
      </c>
      <c r="Y19" s="269">
        <f t="shared" si="9"/>
        <v>0</v>
      </c>
      <c r="Z19" s="269">
        <f t="shared" si="9"/>
        <v>0</v>
      </c>
      <c r="AA19" s="269">
        <f t="shared" si="9"/>
        <v>0</v>
      </c>
      <c r="AB19" s="269">
        <f t="shared" si="9"/>
        <v>0</v>
      </c>
      <c r="AC19" s="269">
        <f t="shared" si="9"/>
        <v>0</v>
      </c>
      <c r="AD19" s="269">
        <f t="shared" si="9"/>
        <v>0</v>
      </c>
      <c r="AE19" s="269">
        <f t="shared" si="9"/>
        <v>0</v>
      </c>
      <c r="AF19" s="269">
        <f t="shared" si="9"/>
        <v>0</v>
      </c>
      <c r="AG19" s="269">
        <f t="shared" si="9"/>
        <v>0</v>
      </c>
      <c r="AH19" s="269">
        <f t="shared" si="9"/>
        <v>0</v>
      </c>
      <c r="AI19" s="270">
        <f t="shared" si="9"/>
        <v>0</v>
      </c>
    </row>
    <row r="20" spans="3:35" ht="18.75">
      <c r="C20" s="73"/>
    </row>
    <row r="21" spans="3:35" ht="18.75">
      <c r="C21" s="73"/>
    </row>
    <row r="22" spans="3:35" ht="21">
      <c r="C22" s="74" t="s">
        <v>356</v>
      </c>
    </row>
    <row r="23" spans="3:35" ht="18.75">
      <c r="C23" s="73"/>
    </row>
    <row r="24" spans="3:35" ht="15.75">
      <c r="C24" s="281" t="s">
        <v>373</v>
      </c>
    </row>
    <row r="25" spans="3:35" ht="18.75">
      <c r="C25" s="73"/>
    </row>
    <row r="26" spans="3:35">
      <c r="C26" s="76" t="s">
        <v>357</v>
      </c>
    </row>
    <row r="27" spans="3:35" ht="18.75">
      <c r="C27" s="73"/>
    </row>
    <row r="28" spans="3:35">
      <c r="E28" s="6">
        <v>0</v>
      </c>
      <c r="F28" s="6">
        <v>1</v>
      </c>
      <c r="G28" s="6">
        <v>2</v>
      </c>
      <c r="H28" s="6">
        <v>3</v>
      </c>
      <c r="I28" s="6">
        <v>4</v>
      </c>
      <c r="J28" s="6">
        <v>5</v>
      </c>
      <c r="K28" s="6">
        <v>6</v>
      </c>
      <c r="L28" s="6">
        <v>7</v>
      </c>
      <c r="M28" s="6">
        <v>8</v>
      </c>
      <c r="N28" s="6">
        <v>9</v>
      </c>
      <c r="O28" s="6">
        <v>10</v>
      </c>
      <c r="P28" s="6">
        <v>11</v>
      </c>
      <c r="Q28" s="6">
        <v>12</v>
      </c>
      <c r="R28" s="6">
        <v>13</v>
      </c>
      <c r="S28" s="6">
        <v>14</v>
      </c>
      <c r="T28" s="6">
        <v>15</v>
      </c>
      <c r="U28" s="6">
        <v>16</v>
      </c>
      <c r="V28" s="6">
        <v>17</v>
      </c>
      <c r="W28" s="6">
        <v>18</v>
      </c>
      <c r="X28" s="6">
        <v>19</v>
      </c>
      <c r="Y28" s="6">
        <v>20</v>
      </c>
      <c r="Z28" s="6">
        <v>21</v>
      </c>
      <c r="AA28" s="6">
        <v>22</v>
      </c>
      <c r="AB28" s="6">
        <v>23</v>
      </c>
      <c r="AC28" s="6">
        <v>24</v>
      </c>
      <c r="AD28" s="6">
        <v>25</v>
      </c>
      <c r="AE28" s="6">
        <v>26</v>
      </c>
      <c r="AF28" s="6">
        <v>27</v>
      </c>
      <c r="AG28" s="6">
        <v>28</v>
      </c>
      <c r="AH28" s="6">
        <v>29</v>
      </c>
      <c r="AI28" s="6">
        <v>30</v>
      </c>
    </row>
    <row r="29" spans="3:35">
      <c r="C29" t="s">
        <v>11</v>
      </c>
      <c r="E29" s="37">
        <f>+'Costes de Inversión'!E69</f>
        <v>70000000</v>
      </c>
      <c r="F29" s="37">
        <f>+'Costes de Inversión'!F69</f>
        <v>0</v>
      </c>
      <c r="G29" s="37">
        <f>+'Costes de Inversión'!G69</f>
        <v>0</v>
      </c>
      <c r="H29" s="37">
        <f>+'Costes de Inversión'!H69</f>
        <v>0</v>
      </c>
      <c r="I29" s="37">
        <f>+'Costes de Inversión'!I69</f>
        <v>0</v>
      </c>
      <c r="J29" s="37">
        <f>+'Costes de Inversión'!J69</f>
        <v>0</v>
      </c>
      <c r="K29" s="37">
        <f>+'Costes de Inversión'!K69</f>
        <v>0</v>
      </c>
      <c r="L29" s="37">
        <f>+'Costes de Inversión'!L69</f>
        <v>0</v>
      </c>
      <c r="M29" s="37">
        <f>+'Costes de Inversión'!M69</f>
        <v>0</v>
      </c>
      <c r="N29" s="37">
        <f>+'Costes de Inversión'!N69</f>
        <v>0</v>
      </c>
      <c r="O29" s="37">
        <f>+'Costes de Inversión'!O69</f>
        <v>0</v>
      </c>
      <c r="P29" s="37">
        <f>+'Costes de Inversión'!P69</f>
        <v>0</v>
      </c>
      <c r="Q29" s="37">
        <f>+'Costes de Inversión'!Q69</f>
        <v>0</v>
      </c>
      <c r="R29" s="37">
        <f>+'Costes de Inversión'!R69</f>
        <v>0</v>
      </c>
      <c r="S29" s="37">
        <f>+'Costes de Inversión'!S69</f>
        <v>0</v>
      </c>
      <c r="T29" s="37">
        <f>+'Costes de Inversión'!T69</f>
        <v>0</v>
      </c>
      <c r="U29" s="37">
        <f>+'Costes de Inversión'!U69</f>
        <v>0</v>
      </c>
      <c r="V29" s="37">
        <f>+'Costes de Inversión'!V69</f>
        <v>0</v>
      </c>
      <c r="W29" s="37">
        <f>+'Costes de Inversión'!W69</f>
        <v>0</v>
      </c>
      <c r="X29" s="37">
        <f>+'Costes de Inversión'!X69</f>
        <v>0</v>
      </c>
      <c r="Y29" s="37">
        <f>+'Costes de Inversión'!Y69</f>
        <v>0</v>
      </c>
      <c r="Z29" s="37">
        <f>+'Costes de Inversión'!Z69</f>
        <v>0</v>
      </c>
      <c r="AA29" s="37">
        <f>+'Costes de Inversión'!AA69</f>
        <v>0</v>
      </c>
      <c r="AB29" s="37">
        <f>+'Costes de Inversión'!AB69</f>
        <v>0</v>
      </c>
      <c r="AC29" s="37">
        <f>+'Costes de Inversión'!AC69</f>
        <v>0</v>
      </c>
      <c r="AD29" s="37">
        <f>+'Costes de Inversión'!AD69</f>
        <v>0</v>
      </c>
      <c r="AE29" s="37">
        <f>+'Costes de Inversión'!AE69</f>
        <v>0</v>
      </c>
      <c r="AF29" s="37">
        <f>+'Costes de Inversión'!AF69</f>
        <v>0</v>
      </c>
      <c r="AG29" s="37">
        <f>+'Costes de Inversión'!AG69</f>
        <v>0</v>
      </c>
      <c r="AH29" s="37">
        <f>+'Costes de Inversión'!AH69</f>
        <v>0</v>
      </c>
      <c r="AI29" s="37">
        <v>0</v>
      </c>
    </row>
    <row r="32" spans="3:35">
      <c r="C32" s="76" t="s">
        <v>367</v>
      </c>
    </row>
    <row r="34" spans="3:38">
      <c r="D34" s="18"/>
      <c r="E34" s="6">
        <v>0</v>
      </c>
      <c r="F34" s="6">
        <v>1</v>
      </c>
      <c r="G34" s="6">
        <v>2</v>
      </c>
      <c r="H34" s="6">
        <v>3</v>
      </c>
      <c r="I34" s="6">
        <v>4</v>
      </c>
      <c r="J34" s="6">
        <v>5</v>
      </c>
      <c r="K34" s="6">
        <v>6</v>
      </c>
      <c r="L34" s="6">
        <v>7</v>
      </c>
      <c r="M34" s="6">
        <v>8</v>
      </c>
      <c r="N34" s="6">
        <v>9</v>
      </c>
      <c r="O34" s="6">
        <v>10</v>
      </c>
      <c r="P34" s="6">
        <v>11</v>
      </c>
      <c r="Q34" s="6">
        <v>12</v>
      </c>
      <c r="R34" s="6">
        <v>13</v>
      </c>
      <c r="S34" s="6">
        <v>14</v>
      </c>
      <c r="T34" s="6">
        <v>15</v>
      </c>
      <c r="U34" s="6">
        <v>16</v>
      </c>
      <c r="V34" s="6">
        <v>17</v>
      </c>
      <c r="W34" s="6">
        <v>18</v>
      </c>
      <c r="X34" s="6">
        <v>19</v>
      </c>
      <c r="Y34" s="6">
        <v>20</v>
      </c>
      <c r="Z34" s="6">
        <v>21</v>
      </c>
      <c r="AA34" s="6">
        <v>22</v>
      </c>
      <c r="AB34" s="6">
        <v>23</v>
      </c>
      <c r="AC34" s="6">
        <v>24</v>
      </c>
      <c r="AD34" s="6">
        <v>25</v>
      </c>
      <c r="AE34" s="6">
        <v>26</v>
      </c>
      <c r="AF34" s="6">
        <v>27</v>
      </c>
      <c r="AG34" s="6">
        <v>28</v>
      </c>
      <c r="AH34" s="6">
        <v>29</v>
      </c>
      <c r="AI34" s="6">
        <v>30</v>
      </c>
    </row>
    <row r="35" spans="3:38">
      <c r="C35" s="86" t="s">
        <v>76</v>
      </c>
      <c r="D35" s="88">
        <f>+Inputs!D95</f>
        <v>0.7</v>
      </c>
      <c r="E35" s="111">
        <f>+E$29*$D35</f>
        <v>49000000</v>
      </c>
      <c r="F35" s="111">
        <f t="shared" ref="F35:AI37" si="10">+F$29*$D35</f>
        <v>0</v>
      </c>
      <c r="G35" s="111">
        <f t="shared" si="10"/>
        <v>0</v>
      </c>
      <c r="H35" s="111">
        <f t="shared" si="10"/>
        <v>0</v>
      </c>
      <c r="I35" s="111">
        <f t="shared" si="10"/>
        <v>0</v>
      </c>
      <c r="J35" s="111">
        <f t="shared" si="10"/>
        <v>0</v>
      </c>
      <c r="K35" s="111">
        <f t="shared" si="10"/>
        <v>0</v>
      </c>
      <c r="L35" s="111">
        <f t="shared" si="10"/>
        <v>0</v>
      </c>
      <c r="M35" s="111">
        <f t="shared" si="10"/>
        <v>0</v>
      </c>
      <c r="N35" s="111">
        <f t="shared" si="10"/>
        <v>0</v>
      </c>
      <c r="O35" s="111">
        <f t="shared" si="10"/>
        <v>0</v>
      </c>
      <c r="P35" s="111">
        <f t="shared" si="10"/>
        <v>0</v>
      </c>
      <c r="Q35" s="111">
        <f t="shared" si="10"/>
        <v>0</v>
      </c>
      <c r="R35" s="111">
        <f t="shared" si="10"/>
        <v>0</v>
      </c>
      <c r="S35" s="111">
        <f t="shared" si="10"/>
        <v>0</v>
      </c>
      <c r="T35" s="111">
        <f t="shared" si="10"/>
        <v>0</v>
      </c>
      <c r="U35" s="111">
        <f t="shared" si="10"/>
        <v>0</v>
      </c>
      <c r="V35" s="111">
        <f t="shared" si="10"/>
        <v>0</v>
      </c>
      <c r="W35" s="111">
        <f t="shared" si="10"/>
        <v>0</v>
      </c>
      <c r="X35" s="111">
        <f t="shared" si="10"/>
        <v>0</v>
      </c>
      <c r="Y35" s="111">
        <f t="shared" si="10"/>
        <v>0</v>
      </c>
      <c r="Z35" s="111">
        <f t="shared" si="10"/>
        <v>0</v>
      </c>
      <c r="AA35" s="111">
        <f t="shared" si="10"/>
        <v>0</v>
      </c>
      <c r="AB35" s="111">
        <f t="shared" si="10"/>
        <v>0</v>
      </c>
      <c r="AC35" s="111">
        <f t="shared" si="10"/>
        <v>0</v>
      </c>
      <c r="AD35" s="111">
        <f t="shared" si="10"/>
        <v>0</v>
      </c>
      <c r="AE35" s="111">
        <f t="shared" si="10"/>
        <v>0</v>
      </c>
      <c r="AF35" s="111">
        <f t="shared" si="10"/>
        <v>0</v>
      </c>
      <c r="AG35" s="111">
        <f t="shared" si="10"/>
        <v>0</v>
      </c>
      <c r="AH35" s="111">
        <f t="shared" si="10"/>
        <v>0</v>
      </c>
      <c r="AI35" s="111">
        <f t="shared" si="10"/>
        <v>0</v>
      </c>
    </row>
    <row r="36" spans="3:38">
      <c r="C36" s="30" t="s">
        <v>143</v>
      </c>
      <c r="D36" s="89">
        <f>+Inputs!D96</f>
        <v>0.3</v>
      </c>
      <c r="E36" s="106">
        <f t="shared" ref="E36:T37" si="11">+E$29*$D36</f>
        <v>21000000</v>
      </c>
      <c r="F36" s="106">
        <f t="shared" si="11"/>
        <v>0</v>
      </c>
      <c r="G36" s="106">
        <f t="shared" si="11"/>
        <v>0</v>
      </c>
      <c r="H36" s="106">
        <f t="shared" si="11"/>
        <v>0</v>
      </c>
      <c r="I36" s="106">
        <f t="shared" si="11"/>
        <v>0</v>
      </c>
      <c r="J36" s="106">
        <f t="shared" si="11"/>
        <v>0</v>
      </c>
      <c r="K36" s="106">
        <f t="shared" si="11"/>
        <v>0</v>
      </c>
      <c r="L36" s="106">
        <f t="shared" si="11"/>
        <v>0</v>
      </c>
      <c r="M36" s="106">
        <f t="shared" si="11"/>
        <v>0</v>
      </c>
      <c r="N36" s="106">
        <f t="shared" si="11"/>
        <v>0</v>
      </c>
      <c r="O36" s="106">
        <f t="shared" si="11"/>
        <v>0</v>
      </c>
      <c r="P36" s="106">
        <f t="shared" si="11"/>
        <v>0</v>
      </c>
      <c r="Q36" s="106">
        <f t="shared" si="11"/>
        <v>0</v>
      </c>
      <c r="R36" s="106">
        <f t="shared" si="11"/>
        <v>0</v>
      </c>
      <c r="S36" s="106">
        <f t="shared" si="11"/>
        <v>0</v>
      </c>
      <c r="T36" s="106">
        <f t="shared" si="11"/>
        <v>0</v>
      </c>
      <c r="U36" s="106">
        <f t="shared" si="10"/>
        <v>0</v>
      </c>
      <c r="V36" s="106">
        <f t="shared" si="10"/>
        <v>0</v>
      </c>
      <c r="W36" s="106">
        <f t="shared" si="10"/>
        <v>0</v>
      </c>
      <c r="X36" s="106">
        <f t="shared" si="10"/>
        <v>0</v>
      </c>
      <c r="Y36" s="106">
        <f t="shared" si="10"/>
        <v>0</v>
      </c>
      <c r="Z36" s="106">
        <f t="shared" si="10"/>
        <v>0</v>
      </c>
      <c r="AA36" s="106">
        <f t="shared" si="10"/>
        <v>0</v>
      </c>
      <c r="AB36" s="106">
        <f t="shared" si="10"/>
        <v>0</v>
      </c>
      <c r="AC36" s="106">
        <f t="shared" si="10"/>
        <v>0</v>
      </c>
      <c r="AD36" s="106">
        <f t="shared" si="10"/>
        <v>0</v>
      </c>
      <c r="AE36" s="106">
        <f t="shared" si="10"/>
        <v>0</v>
      </c>
      <c r="AF36" s="106">
        <f t="shared" si="10"/>
        <v>0</v>
      </c>
      <c r="AG36" s="106">
        <f t="shared" si="10"/>
        <v>0</v>
      </c>
      <c r="AH36" s="106">
        <f t="shared" si="10"/>
        <v>0</v>
      </c>
      <c r="AI36" s="106">
        <f t="shared" si="10"/>
        <v>0</v>
      </c>
    </row>
    <row r="37" spans="3:38">
      <c r="C37" s="44" t="s">
        <v>26</v>
      </c>
      <c r="D37" s="90">
        <f>+Inputs!D97</f>
        <v>0</v>
      </c>
      <c r="E37" s="107">
        <f t="shared" si="11"/>
        <v>0</v>
      </c>
      <c r="F37" s="107">
        <f t="shared" si="10"/>
        <v>0</v>
      </c>
      <c r="G37" s="107">
        <f t="shared" si="10"/>
        <v>0</v>
      </c>
      <c r="H37" s="107">
        <f t="shared" si="10"/>
        <v>0</v>
      </c>
      <c r="I37" s="107">
        <f t="shared" si="10"/>
        <v>0</v>
      </c>
      <c r="J37" s="107">
        <f t="shared" si="10"/>
        <v>0</v>
      </c>
      <c r="K37" s="107">
        <f t="shared" si="10"/>
        <v>0</v>
      </c>
      <c r="L37" s="107">
        <f t="shared" si="10"/>
        <v>0</v>
      </c>
      <c r="M37" s="107">
        <f t="shared" si="10"/>
        <v>0</v>
      </c>
      <c r="N37" s="107">
        <f t="shared" si="10"/>
        <v>0</v>
      </c>
      <c r="O37" s="107">
        <f t="shared" si="10"/>
        <v>0</v>
      </c>
      <c r="P37" s="107">
        <f t="shared" si="10"/>
        <v>0</v>
      </c>
      <c r="Q37" s="107">
        <f t="shared" si="10"/>
        <v>0</v>
      </c>
      <c r="R37" s="107">
        <f t="shared" si="10"/>
        <v>0</v>
      </c>
      <c r="S37" s="107">
        <f t="shared" si="10"/>
        <v>0</v>
      </c>
      <c r="T37" s="107">
        <f t="shared" si="10"/>
        <v>0</v>
      </c>
      <c r="U37" s="107">
        <f t="shared" si="10"/>
        <v>0</v>
      </c>
      <c r="V37" s="107">
        <f t="shared" si="10"/>
        <v>0</v>
      </c>
      <c r="W37" s="107">
        <f t="shared" si="10"/>
        <v>0</v>
      </c>
      <c r="X37" s="107">
        <f t="shared" si="10"/>
        <v>0</v>
      </c>
      <c r="Y37" s="107">
        <f t="shared" si="10"/>
        <v>0</v>
      </c>
      <c r="Z37" s="107">
        <f t="shared" si="10"/>
        <v>0</v>
      </c>
      <c r="AA37" s="107">
        <f t="shared" si="10"/>
        <v>0</v>
      </c>
      <c r="AB37" s="107">
        <f t="shared" si="10"/>
        <v>0</v>
      </c>
      <c r="AC37" s="107">
        <f t="shared" si="10"/>
        <v>0</v>
      </c>
      <c r="AD37" s="107">
        <f t="shared" si="10"/>
        <v>0</v>
      </c>
      <c r="AE37" s="107">
        <f t="shared" si="10"/>
        <v>0</v>
      </c>
      <c r="AF37" s="107">
        <f t="shared" si="10"/>
        <v>0</v>
      </c>
      <c r="AG37" s="107">
        <f t="shared" si="10"/>
        <v>0</v>
      </c>
      <c r="AH37" s="107">
        <f t="shared" si="10"/>
        <v>0</v>
      </c>
      <c r="AI37" s="107">
        <f t="shared" si="10"/>
        <v>0</v>
      </c>
    </row>
    <row r="38" spans="3:38">
      <c r="C38" s="33" t="s">
        <v>27</v>
      </c>
      <c r="E38" s="110">
        <f t="shared" ref="E38:AD38" si="12">+SUM(E35:E37)</f>
        <v>70000000</v>
      </c>
      <c r="F38" s="110">
        <f t="shared" si="12"/>
        <v>0</v>
      </c>
      <c r="G38" s="110">
        <f t="shared" si="12"/>
        <v>0</v>
      </c>
      <c r="H38" s="110">
        <f t="shared" si="12"/>
        <v>0</v>
      </c>
      <c r="I38" s="110">
        <f t="shared" si="12"/>
        <v>0</v>
      </c>
      <c r="J38" s="110">
        <f t="shared" si="12"/>
        <v>0</v>
      </c>
      <c r="K38" s="110">
        <f t="shared" si="12"/>
        <v>0</v>
      </c>
      <c r="L38" s="110">
        <f t="shared" si="12"/>
        <v>0</v>
      </c>
      <c r="M38" s="110">
        <f t="shared" si="12"/>
        <v>0</v>
      </c>
      <c r="N38" s="110">
        <f t="shared" si="12"/>
        <v>0</v>
      </c>
      <c r="O38" s="110">
        <f t="shared" si="12"/>
        <v>0</v>
      </c>
      <c r="P38" s="110">
        <f t="shared" si="12"/>
        <v>0</v>
      </c>
      <c r="Q38" s="110">
        <f t="shared" si="12"/>
        <v>0</v>
      </c>
      <c r="R38" s="110">
        <f t="shared" si="12"/>
        <v>0</v>
      </c>
      <c r="S38" s="110">
        <f t="shared" si="12"/>
        <v>0</v>
      </c>
      <c r="T38" s="110">
        <f t="shared" si="12"/>
        <v>0</v>
      </c>
      <c r="U38" s="110">
        <f t="shared" si="12"/>
        <v>0</v>
      </c>
      <c r="V38" s="110">
        <f t="shared" si="12"/>
        <v>0</v>
      </c>
      <c r="W38" s="110">
        <f t="shared" si="12"/>
        <v>0</v>
      </c>
      <c r="X38" s="110">
        <f t="shared" si="12"/>
        <v>0</v>
      </c>
      <c r="Y38" s="110">
        <f t="shared" si="12"/>
        <v>0</v>
      </c>
      <c r="Z38" s="110">
        <f t="shared" si="12"/>
        <v>0</v>
      </c>
      <c r="AA38" s="110">
        <f t="shared" si="12"/>
        <v>0</v>
      </c>
      <c r="AB38" s="110">
        <f t="shared" si="12"/>
        <v>0</v>
      </c>
      <c r="AC38" s="110">
        <f t="shared" si="12"/>
        <v>0</v>
      </c>
      <c r="AD38" s="110">
        <f t="shared" si="12"/>
        <v>0</v>
      </c>
      <c r="AE38" s="110">
        <f t="shared" ref="AE38:AI38" si="13">+SUM(AE35:AE37)</f>
        <v>0</v>
      </c>
      <c r="AF38" s="110">
        <f t="shared" si="13"/>
        <v>0</v>
      </c>
      <c r="AG38" s="110">
        <f t="shared" si="13"/>
        <v>0</v>
      </c>
      <c r="AH38" s="110">
        <f t="shared" si="13"/>
        <v>0</v>
      </c>
      <c r="AI38" s="110">
        <f t="shared" si="13"/>
        <v>0</v>
      </c>
    </row>
    <row r="39" spans="3:38">
      <c r="H39" s="91">
        <f>+E34</f>
        <v>0</v>
      </c>
      <c r="I39" s="91">
        <f t="shared" ref="I39:AL39" si="14">+F34</f>
        <v>1</v>
      </c>
      <c r="J39" s="91">
        <f t="shared" si="14"/>
        <v>2</v>
      </c>
      <c r="K39" s="91">
        <f t="shared" si="14"/>
        <v>3</v>
      </c>
      <c r="L39" s="91">
        <f t="shared" si="14"/>
        <v>4</v>
      </c>
      <c r="M39" s="91">
        <f t="shared" si="14"/>
        <v>5</v>
      </c>
      <c r="N39" s="91">
        <f t="shared" si="14"/>
        <v>6</v>
      </c>
      <c r="O39" s="91">
        <f t="shared" si="14"/>
        <v>7</v>
      </c>
      <c r="P39" s="91">
        <f t="shared" si="14"/>
        <v>8</v>
      </c>
      <c r="Q39" s="91">
        <f t="shared" si="14"/>
        <v>9</v>
      </c>
      <c r="R39" s="91">
        <f t="shared" si="14"/>
        <v>10</v>
      </c>
      <c r="S39" s="91">
        <f t="shared" si="14"/>
        <v>11</v>
      </c>
      <c r="T39" s="91">
        <f t="shared" si="14"/>
        <v>12</v>
      </c>
      <c r="U39" s="91">
        <f t="shared" si="14"/>
        <v>13</v>
      </c>
      <c r="V39" s="91">
        <f t="shared" si="14"/>
        <v>14</v>
      </c>
      <c r="W39" s="91">
        <f t="shared" si="14"/>
        <v>15</v>
      </c>
      <c r="X39" s="91">
        <f t="shared" si="14"/>
        <v>16</v>
      </c>
      <c r="Y39" s="91">
        <f t="shared" si="14"/>
        <v>17</v>
      </c>
      <c r="Z39" s="91">
        <f t="shared" si="14"/>
        <v>18</v>
      </c>
      <c r="AA39" s="91">
        <f t="shared" si="14"/>
        <v>19</v>
      </c>
      <c r="AB39" s="91">
        <f t="shared" si="14"/>
        <v>20</v>
      </c>
      <c r="AC39" s="91">
        <f t="shared" si="14"/>
        <v>21</v>
      </c>
      <c r="AD39" s="91">
        <f t="shared" si="14"/>
        <v>22</v>
      </c>
      <c r="AE39" s="91">
        <f t="shared" si="14"/>
        <v>23</v>
      </c>
      <c r="AF39" s="91">
        <f t="shared" si="14"/>
        <v>24</v>
      </c>
      <c r="AG39" s="91">
        <f t="shared" si="14"/>
        <v>25</v>
      </c>
      <c r="AH39" s="91">
        <f t="shared" si="14"/>
        <v>26</v>
      </c>
      <c r="AI39" s="91">
        <f t="shared" si="14"/>
        <v>27</v>
      </c>
      <c r="AJ39" s="91">
        <f t="shared" si="14"/>
        <v>28</v>
      </c>
      <c r="AK39" s="91">
        <f t="shared" si="14"/>
        <v>29</v>
      </c>
      <c r="AL39" s="91">
        <f t="shared" si="14"/>
        <v>30</v>
      </c>
    </row>
    <row r="41" spans="3:38">
      <c r="C41" s="76" t="s">
        <v>368</v>
      </c>
    </row>
    <row r="43" spans="3:38">
      <c r="C43" t="s">
        <v>149</v>
      </c>
      <c r="D43" s="37">
        <f>+Inputs!D99</f>
        <v>21000000</v>
      </c>
    </row>
    <row r="44" spans="3:38">
      <c r="C44" t="s">
        <v>159</v>
      </c>
      <c r="D44" s="66">
        <f>+Inputs!D100</f>
        <v>0</v>
      </c>
    </row>
    <row r="45" spans="3:38">
      <c r="C45" t="s">
        <v>147</v>
      </c>
      <c r="D45" s="66">
        <f>+Inputs!D101</f>
        <v>5</v>
      </c>
    </row>
    <row r="46" spans="3:38">
      <c r="C46" t="s">
        <v>148</v>
      </c>
      <c r="D46" s="61">
        <f>+Inputs!D102</f>
        <v>3.2000000000000001E-2</v>
      </c>
    </row>
    <row r="47" spans="3:38">
      <c r="C47" t="s">
        <v>150</v>
      </c>
      <c r="D47">
        <f>+Inputs!D103</f>
        <v>20</v>
      </c>
    </row>
    <row r="48" spans="3:38">
      <c r="C48" t="s">
        <v>152</v>
      </c>
      <c r="D48" s="37">
        <f>+D43*(1+D46)^D45</f>
        <v>24582032.085123073</v>
      </c>
    </row>
    <row r="49" spans="3:35">
      <c r="C49" s="1" t="s">
        <v>151</v>
      </c>
      <c r="D49" s="87">
        <f>+D48/((1-(1+D46)^(-D47))/D46)</f>
        <v>1683001.9765274404</v>
      </c>
    </row>
    <row r="52" spans="3:35">
      <c r="D52" s="18"/>
      <c r="E52" s="6">
        <v>0</v>
      </c>
      <c r="F52" s="6">
        <v>1</v>
      </c>
      <c r="G52" s="6">
        <v>2</v>
      </c>
      <c r="H52" s="6">
        <v>3</v>
      </c>
      <c r="I52" s="6">
        <v>4</v>
      </c>
      <c r="J52" s="6">
        <v>5</v>
      </c>
      <c r="K52" s="6">
        <v>6</v>
      </c>
      <c r="L52" s="6">
        <v>7</v>
      </c>
      <c r="M52" s="6">
        <v>8</v>
      </c>
      <c r="N52" s="6">
        <v>9</v>
      </c>
      <c r="O52" s="6">
        <v>10</v>
      </c>
      <c r="P52" s="6">
        <v>11</v>
      </c>
      <c r="Q52" s="6">
        <v>12</v>
      </c>
      <c r="R52" s="6">
        <v>13</v>
      </c>
      <c r="S52" s="6">
        <v>14</v>
      </c>
      <c r="T52" s="6">
        <v>15</v>
      </c>
      <c r="U52" s="6">
        <v>16</v>
      </c>
      <c r="V52" s="6">
        <v>17</v>
      </c>
      <c r="W52" s="6">
        <v>18</v>
      </c>
      <c r="X52" s="6">
        <v>19</v>
      </c>
      <c r="Y52" s="6">
        <v>20</v>
      </c>
      <c r="Z52" s="6">
        <v>21</v>
      </c>
      <c r="AA52" s="6">
        <v>22</v>
      </c>
      <c r="AB52" s="6">
        <v>23</v>
      </c>
      <c r="AC52" s="6">
        <v>24</v>
      </c>
      <c r="AD52" s="6">
        <v>25</v>
      </c>
      <c r="AE52" s="6">
        <v>26</v>
      </c>
      <c r="AF52" s="6">
        <v>27</v>
      </c>
      <c r="AG52" s="6">
        <v>28</v>
      </c>
      <c r="AH52" s="6">
        <v>29</v>
      </c>
      <c r="AI52" s="6">
        <v>30</v>
      </c>
    </row>
    <row r="53" spans="3:35">
      <c r="C53" s="33" t="s">
        <v>154</v>
      </c>
      <c r="E53" s="110">
        <f>-IFERROR(VLOOKUP(E52,$C$61:$F$80,3,FALSE),0)</f>
        <v>0</v>
      </c>
      <c r="F53" s="110">
        <f t="shared" ref="F53:AI53" si="15">-IFERROR(VLOOKUP(F52,$C$61:$F$80,3,FALSE),0)</f>
        <v>0</v>
      </c>
      <c r="G53" s="110">
        <f t="shared" si="15"/>
        <v>0</v>
      </c>
      <c r="H53" s="110">
        <f t="shared" si="15"/>
        <v>0</v>
      </c>
      <c r="I53" s="110">
        <f t="shared" si="15"/>
        <v>0</v>
      </c>
      <c r="J53" s="110">
        <f t="shared" si="15"/>
        <v>-896376.94980350195</v>
      </c>
      <c r="K53" s="110">
        <f t="shared" si="15"/>
        <v>-925061.01219721406</v>
      </c>
      <c r="L53" s="110">
        <f t="shared" si="15"/>
        <v>-954662.96458752488</v>
      </c>
      <c r="M53" s="110">
        <f t="shared" si="15"/>
        <v>-985212.1794543257</v>
      </c>
      <c r="N53" s="110">
        <f t="shared" si="15"/>
        <v>-1016738.9691968642</v>
      </c>
      <c r="O53" s="110">
        <f t="shared" si="15"/>
        <v>-1049274.6162111638</v>
      </c>
      <c r="P53" s="110">
        <f t="shared" si="15"/>
        <v>-1082851.4039299211</v>
      </c>
      <c r="Q53" s="110">
        <f t="shared" si="15"/>
        <v>-1117502.6488556787</v>
      </c>
      <c r="R53" s="110">
        <f t="shared" si="15"/>
        <v>-1153262.7336190604</v>
      </c>
      <c r="S53" s="110">
        <f t="shared" si="15"/>
        <v>-1190167.1410948702</v>
      </c>
      <c r="T53" s="110">
        <f t="shared" si="15"/>
        <v>-1228252.489609906</v>
      </c>
      <c r="U53" s="110">
        <f t="shared" si="15"/>
        <v>-1267556.5692774232</v>
      </c>
      <c r="V53" s="110">
        <f t="shared" si="15"/>
        <v>-1308118.3794943006</v>
      </c>
      <c r="W53" s="110">
        <f t="shared" si="15"/>
        <v>-1349978.1676381184</v>
      </c>
      <c r="X53" s="110">
        <f t="shared" si="15"/>
        <v>-1393177.4690025379</v>
      </c>
      <c r="Y53" s="110">
        <f t="shared" si="15"/>
        <v>-1437759.1480106192</v>
      </c>
      <c r="Z53" s="110">
        <f t="shared" si="15"/>
        <v>-1483767.4407469591</v>
      </c>
      <c r="AA53" s="110">
        <f t="shared" si="15"/>
        <v>-1531247.9988508618</v>
      </c>
      <c r="AB53" s="110">
        <f t="shared" si="15"/>
        <v>-1580247.9348140892</v>
      </c>
      <c r="AC53" s="110">
        <f t="shared" si="15"/>
        <v>-1630815.8687281401</v>
      </c>
      <c r="AD53" s="110">
        <f t="shared" si="15"/>
        <v>0</v>
      </c>
      <c r="AE53" s="110">
        <f t="shared" si="15"/>
        <v>0</v>
      </c>
      <c r="AF53" s="110">
        <f t="shared" si="15"/>
        <v>0</v>
      </c>
      <c r="AG53" s="110">
        <f t="shared" si="15"/>
        <v>0</v>
      </c>
      <c r="AH53" s="110">
        <f t="shared" si="15"/>
        <v>0</v>
      </c>
      <c r="AI53" s="110">
        <f t="shared" si="15"/>
        <v>0</v>
      </c>
    </row>
    <row r="54" spans="3:35">
      <c r="C54" s="33" t="s">
        <v>515</v>
      </c>
      <c r="E54" s="110">
        <f>-IFERROR(VLOOKUP(E52,$C$61:$F$80,2,FALSE),0)</f>
        <v>0</v>
      </c>
      <c r="F54" s="110">
        <f t="shared" ref="F54:AI54" si="16">-IFERROR(VLOOKUP(F52,$C$61:$F$80,2,FALSE),0)</f>
        <v>0</v>
      </c>
      <c r="G54" s="110">
        <f t="shared" si="16"/>
        <v>0</v>
      </c>
      <c r="H54" s="110">
        <f t="shared" si="16"/>
        <v>0</v>
      </c>
      <c r="I54" s="110">
        <f t="shared" si="16"/>
        <v>0</v>
      </c>
      <c r="J54" s="110">
        <f t="shared" si="16"/>
        <v>-786625.02672393841</v>
      </c>
      <c r="K54" s="110">
        <f t="shared" si="16"/>
        <v>-757940.9643302263</v>
      </c>
      <c r="L54" s="110">
        <f t="shared" si="16"/>
        <v>-728339.01193991548</v>
      </c>
      <c r="M54" s="110">
        <f t="shared" si="16"/>
        <v>-697789.79707311466</v>
      </c>
      <c r="N54" s="110">
        <f t="shared" si="16"/>
        <v>-666263.00733057619</v>
      </c>
      <c r="O54" s="110">
        <f t="shared" si="16"/>
        <v>-633727.36031627655</v>
      </c>
      <c r="P54" s="110">
        <f t="shared" si="16"/>
        <v>-600150.57259751926</v>
      </c>
      <c r="Q54" s="110">
        <f t="shared" si="16"/>
        <v>-565499.32767176174</v>
      </c>
      <c r="R54" s="110">
        <f t="shared" si="16"/>
        <v>-529739.24290837999</v>
      </c>
      <c r="S54" s="110">
        <f t="shared" si="16"/>
        <v>-492834.83543257014</v>
      </c>
      <c r="T54" s="110">
        <f t="shared" si="16"/>
        <v>-454749.48691753426</v>
      </c>
      <c r="U54" s="110">
        <f t="shared" si="16"/>
        <v>-415445.40725001722</v>
      </c>
      <c r="V54" s="110">
        <f t="shared" si="16"/>
        <v>-374883.59703313973</v>
      </c>
      <c r="W54" s="110">
        <f t="shared" si="16"/>
        <v>-333023.8088893221</v>
      </c>
      <c r="X54" s="110">
        <f t="shared" si="16"/>
        <v>-289824.50752490235</v>
      </c>
      <c r="Y54" s="110">
        <f t="shared" si="16"/>
        <v>-245242.82851682114</v>
      </c>
      <c r="Z54" s="110">
        <f t="shared" si="16"/>
        <v>-199234.53578048135</v>
      </c>
      <c r="AA54" s="110">
        <f t="shared" si="16"/>
        <v>-151753.97767657865</v>
      </c>
      <c r="AB54" s="110">
        <f t="shared" si="16"/>
        <v>-102754.04171335108</v>
      </c>
      <c r="AC54" s="110">
        <f t="shared" si="16"/>
        <v>-52186.107799300218</v>
      </c>
      <c r="AD54" s="110">
        <f t="shared" si="16"/>
        <v>0</v>
      </c>
      <c r="AE54" s="110">
        <f t="shared" si="16"/>
        <v>0</v>
      </c>
      <c r="AF54" s="110">
        <f t="shared" si="16"/>
        <v>0</v>
      </c>
      <c r="AG54" s="110">
        <f t="shared" si="16"/>
        <v>0</v>
      </c>
      <c r="AH54" s="110">
        <f t="shared" si="16"/>
        <v>0</v>
      </c>
      <c r="AI54" s="110">
        <f t="shared" si="16"/>
        <v>0</v>
      </c>
    </row>
    <row r="58" spans="3:35">
      <c r="C58" s="1" t="s">
        <v>156</v>
      </c>
    </row>
    <row r="60" spans="3:35">
      <c r="C60" s="1" t="s">
        <v>157</v>
      </c>
      <c r="D60" s="1" t="s">
        <v>153</v>
      </c>
      <c r="E60" s="1" t="s">
        <v>154</v>
      </c>
      <c r="F60" s="1" t="s">
        <v>158</v>
      </c>
      <c r="G60" s="1" t="s">
        <v>155</v>
      </c>
    </row>
    <row r="61" spans="3:35">
      <c r="C61">
        <f>+D44+D45</f>
        <v>5</v>
      </c>
      <c r="D61" s="37">
        <f>+D48*D46</f>
        <v>786625.02672393841</v>
      </c>
      <c r="E61" s="37">
        <f>+$D$49-D61</f>
        <v>896376.94980350195</v>
      </c>
      <c r="F61" s="37">
        <f>+D61+E61</f>
        <v>1683001.9765274404</v>
      </c>
      <c r="G61" s="37">
        <f>+D48-E61</f>
        <v>23685655.135319572</v>
      </c>
    </row>
    <row r="62" spans="3:35">
      <c r="C62">
        <f>+C61+1</f>
        <v>6</v>
      </c>
      <c r="D62" s="37">
        <f>+G61*$D$46</f>
        <v>757940.9643302263</v>
      </c>
      <c r="E62" s="37">
        <f>+$D$49-D62</f>
        <v>925061.01219721406</v>
      </c>
      <c r="F62" s="37">
        <f t="shared" ref="F62:F70" si="17">+D62+E62</f>
        <v>1683001.9765274404</v>
      </c>
      <c r="G62" s="37">
        <f t="shared" ref="G62:G70" si="18">+G61-E62</f>
        <v>22760594.123122357</v>
      </c>
    </row>
    <row r="63" spans="3:35">
      <c r="C63">
        <f t="shared" ref="C63:C70" si="19">+C62+1</f>
        <v>7</v>
      </c>
      <c r="D63" s="37">
        <f t="shared" ref="D63:D69" si="20">+G62*$D$46</f>
        <v>728339.01193991548</v>
      </c>
      <c r="E63" s="37">
        <f t="shared" ref="E63:E69" si="21">+$D$49-D63</f>
        <v>954662.96458752488</v>
      </c>
      <c r="F63" s="37">
        <f t="shared" si="17"/>
        <v>1683001.9765274404</v>
      </c>
      <c r="G63" s="37">
        <f t="shared" si="18"/>
        <v>21805931.158534832</v>
      </c>
    </row>
    <row r="64" spans="3:35">
      <c r="C64">
        <f t="shared" si="19"/>
        <v>8</v>
      </c>
      <c r="D64" s="37">
        <f t="shared" si="20"/>
        <v>697789.79707311466</v>
      </c>
      <c r="E64" s="37">
        <f t="shared" si="21"/>
        <v>985212.1794543257</v>
      </c>
      <c r="F64" s="37">
        <f t="shared" si="17"/>
        <v>1683001.9765274404</v>
      </c>
      <c r="G64" s="37">
        <f t="shared" si="18"/>
        <v>20820718.979080506</v>
      </c>
    </row>
    <row r="65" spans="3:7">
      <c r="C65">
        <f t="shared" si="19"/>
        <v>9</v>
      </c>
      <c r="D65" s="37">
        <f t="shared" si="20"/>
        <v>666263.00733057619</v>
      </c>
      <c r="E65" s="37">
        <f t="shared" si="21"/>
        <v>1016738.9691968642</v>
      </c>
      <c r="F65" s="37">
        <f t="shared" si="17"/>
        <v>1683001.9765274404</v>
      </c>
      <c r="G65" s="37">
        <f t="shared" si="18"/>
        <v>19803980.009883642</v>
      </c>
    </row>
    <row r="66" spans="3:7">
      <c r="C66">
        <f t="shared" si="19"/>
        <v>10</v>
      </c>
      <c r="D66" s="37">
        <f t="shared" si="20"/>
        <v>633727.36031627655</v>
      </c>
      <c r="E66" s="37">
        <f t="shared" si="21"/>
        <v>1049274.6162111638</v>
      </c>
      <c r="F66" s="37">
        <f t="shared" si="17"/>
        <v>1683001.9765274404</v>
      </c>
      <c r="G66" s="37">
        <f t="shared" si="18"/>
        <v>18754705.393672477</v>
      </c>
    </row>
    <row r="67" spans="3:7">
      <c r="C67">
        <f t="shared" si="19"/>
        <v>11</v>
      </c>
      <c r="D67" s="37">
        <f t="shared" si="20"/>
        <v>600150.57259751926</v>
      </c>
      <c r="E67" s="37">
        <f t="shared" si="21"/>
        <v>1082851.4039299211</v>
      </c>
      <c r="F67" s="37">
        <f t="shared" si="17"/>
        <v>1683001.9765274404</v>
      </c>
      <c r="G67" s="37">
        <f t="shared" si="18"/>
        <v>17671853.989742555</v>
      </c>
    </row>
    <row r="68" spans="3:7">
      <c r="C68">
        <f t="shared" si="19"/>
        <v>12</v>
      </c>
      <c r="D68" s="37">
        <f t="shared" si="20"/>
        <v>565499.32767176174</v>
      </c>
      <c r="E68" s="37">
        <f t="shared" si="21"/>
        <v>1117502.6488556787</v>
      </c>
      <c r="F68" s="37">
        <f t="shared" si="17"/>
        <v>1683001.9765274404</v>
      </c>
      <c r="G68" s="37">
        <f t="shared" si="18"/>
        <v>16554351.340886876</v>
      </c>
    </row>
    <row r="69" spans="3:7">
      <c r="C69">
        <f t="shared" si="19"/>
        <v>13</v>
      </c>
      <c r="D69" s="37">
        <f t="shared" si="20"/>
        <v>529739.24290837999</v>
      </c>
      <c r="E69" s="37">
        <f t="shared" si="21"/>
        <v>1153262.7336190604</v>
      </c>
      <c r="F69" s="37">
        <f t="shared" si="17"/>
        <v>1683001.9765274404</v>
      </c>
      <c r="G69" s="37">
        <f t="shared" si="18"/>
        <v>15401088.607267816</v>
      </c>
    </row>
    <row r="70" spans="3:7">
      <c r="C70">
        <f t="shared" si="19"/>
        <v>14</v>
      </c>
      <c r="D70" s="37">
        <f>+G69*$D$46</f>
        <v>492834.83543257014</v>
      </c>
      <c r="E70" s="37">
        <f>+$D$49-D70</f>
        <v>1190167.1410948702</v>
      </c>
      <c r="F70" s="37">
        <f t="shared" si="17"/>
        <v>1683001.9765274404</v>
      </c>
      <c r="G70" s="37">
        <f t="shared" si="18"/>
        <v>14210921.466172945</v>
      </c>
    </row>
    <row r="71" spans="3:7">
      <c r="C71">
        <f t="shared" ref="C71:C80" si="22">+C70+1</f>
        <v>15</v>
      </c>
      <c r="D71" s="37">
        <f t="shared" ref="D71:D79" si="23">+G70*$D$46</f>
        <v>454749.48691753426</v>
      </c>
      <c r="E71" s="37">
        <f t="shared" ref="E71:E79" si="24">+$D$49-D71</f>
        <v>1228252.489609906</v>
      </c>
      <c r="F71" s="37">
        <f t="shared" ref="F71:F80" si="25">+D71+E71</f>
        <v>1683001.9765274404</v>
      </c>
      <c r="G71" s="37">
        <f t="shared" ref="G71:G79" si="26">+G70-E71</f>
        <v>12982668.976563038</v>
      </c>
    </row>
    <row r="72" spans="3:7">
      <c r="C72">
        <f t="shared" si="22"/>
        <v>16</v>
      </c>
      <c r="D72" s="37">
        <f t="shared" si="23"/>
        <v>415445.40725001722</v>
      </c>
      <c r="E72" s="37">
        <f t="shared" si="24"/>
        <v>1267556.5692774232</v>
      </c>
      <c r="F72" s="37">
        <f t="shared" si="25"/>
        <v>1683001.9765274404</v>
      </c>
      <c r="G72" s="37">
        <f t="shared" si="26"/>
        <v>11715112.407285616</v>
      </c>
    </row>
    <row r="73" spans="3:7">
      <c r="C73">
        <f t="shared" si="22"/>
        <v>17</v>
      </c>
      <c r="D73" s="37">
        <f t="shared" si="23"/>
        <v>374883.59703313973</v>
      </c>
      <c r="E73" s="37">
        <f t="shared" si="24"/>
        <v>1308118.3794943006</v>
      </c>
      <c r="F73" s="37">
        <f t="shared" si="25"/>
        <v>1683001.9765274404</v>
      </c>
      <c r="G73" s="37">
        <f t="shared" si="26"/>
        <v>10406994.027791316</v>
      </c>
    </row>
    <row r="74" spans="3:7">
      <c r="C74">
        <f t="shared" si="22"/>
        <v>18</v>
      </c>
      <c r="D74" s="37">
        <f t="shared" si="23"/>
        <v>333023.8088893221</v>
      </c>
      <c r="E74" s="37">
        <f t="shared" si="24"/>
        <v>1349978.1676381184</v>
      </c>
      <c r="F74" s="37">
        <f t="shared" si="25"/>
        <v>1683001.9765274404</v>
      </c>
      <c r="G74" s="37">
        <f t="shared" si="26"/>
        <v>9057015.8601531982</v>
      </c>
    </row>
    <row r="75" spans="3:7">
      <c r="C75">
        <f t="shared" si="22"/>
        <v>19</v>
      </c>
      <c r="D75" s="37">
        <f t="shared" si="23"/>
        <v>289824.50752490235</v>
      </c>
      <c r="E75" s="37">
        <f t="shared" si="24"/>
        <v>1393177.4690025379</v>
      </c>
      <c r="F75" s="37">
        <f t="shared" si="25"/>
        <v>1683001.9765274404</v>
      </c>
      <c r="G75" s="37">
        <f t="shared" si="26"/>
        <v>7663838.3911506608</v>
      </c>
    </row>
    <row r="76" spans="3:7">
      <c r="C76">
        <f t="shared" si="22"/>
        <v>20</v>
      </c>
      <c r="D76" s="37">
        <f t="shared" si="23"/>
        <v>245242.82851682114</v>
      </c>
      <c r="E76" s="37">
        <f t="shared" si="24"/>
        <v>1437759.1480106192</v>
      </c>
      <c r="F76" s="37">
        <f t="shared" si="25"/>
        <v>1683001.9765274404</v>
      </c>
      <c r="G76" s="37">
        <f t="shared" si="26"/>
        <v>6226079.2431400418</v>
      </c>
    </row>
    <row r="77" spans="3:7">
      <c r="C77">
        <f t="shared" si="22"/>
        <v>21</v>
      </c>
      <c r="D77" s="37">
        <f t="shared" si="23"/>
        <v>199234.53578048135</v>
      </c>
      <c r="E77" s="37">
        <f t="shared" si="24"/>
        <v>1483767.4407469591</v>
      </c>
      <c r="F77" s="37">
        <f t="shared" si="25"/>
        <v>1683001.9765274404</v>
      </c>
      <c r="G77" s="37">
        <f t="shared" si="26"/>
        <v>4742311.8023930825</v>
      </c>
    </row>
    <row r="78" spans="3:7">
      <c r="C78">
        <f t="shared" si="22"/>
        <v>22</v>
      </c>
      <c r="D78" s="37">
        <f t="shared" si="23"/>
        <v>151753.97767657865</v>
      </c>
      <c r="E78" s="37">
        <f t="shared" si="24"/>
        <v>1531247.9988508618</v>
      </c>
      <c r="F78" s="37">
        <f t="shared" si="25"/>
        <v>1683001.9765274404</v>
      </c>
      <c r="G78" s="37">
        <f t="shared" si="26"/>
        <v>3211063.803542221</v>
      </c>
    </row>
    <row r="79" spans="3:7">
      <c r="C79">
        <f t="shared" si="22"/>
        <v>23</v>
      </c>
      <c r="D79" s="37">
        <f t="shared" si="23"/>
        <v>102754.04171335108</v>
      </c>
      <c r="E79" s="37">
        <f t="shared" si="24"/>
        <v>1580247.9348140892</v>
      </c>
      <c r="F79" s="37">
        <f t="shared" si="25"/>
        <v>1683001.9765274404</v>
      </c>
      <c r="G79" s="37">
        <f t="shared" si="26"/>
        <v>1630815.8687281318</v>
      </c>
    </row>
    <row r="80" spans="3:7">
      <c r="C80">
        <f t="shared" si="22"/>
        <v>24</v>
      </c>
      <c r="D80" s="37">
        <f>+G79*$D$46</f>
        <v>52186.107799300218</v>
      </c>
      <c r="E80" s="37">
        <f>+$D$49-D80</f>
        <v>1630815.8687281401</v>
      </c>
      <c r="F80" s="37">
        <f t="shared" si="25"/>
        <v>1683001.9765274404</v>
      </c>
      <c r="G80" s="37">
        <f>+G79-E80</f>
        <v>-8.3819031715393066E-9</v>
      </c>
    </row>
    <row r="81" spans="3:35">
      <c r="D81" s="37"/>
      <c r="E81" s="37"/>
      <c r="F81" s="37"/>
      <c r="G81" s="37"/>
    </row>
    <row r="83" spans="3:35" ht="15.75">
      <c r="C83" s="281" t="s">
        <v>374</v>
      </c>
    </row>
    <row r="84" spans="3:35" ht="18.75">
      <c r="C84" s="73"/>
    </row>
    <row r="85" spans="3:35">
      <c r="C85" s="76" t="s">
        <v>361</v>
      </c>
    </row>
    <row r="86" spans="3:35" ht="18.75">
      <c r="C86" s="73"/>
    </row>
    <row r="87" spans="3:35">
      <c r="E87" s="6">
        <v>0</v>
      </c>
      <c r="F87" s="6">
        <v>1</v>
      </c>
      <c r="G87" s="6">
        <v>2</v>
      </c>
      <c r="H87" s="6">
        <v>3</v>
      </c>
      <c r="I87" s="6">
        <v>4</v>
      </c>
      <c r="J87" s="6">
        <v>5</v>
      </c>
      <c r="K87" s="6">
        <v>6</v>
      </c>
      <c r="L87" s="6">
        <v>7</v>
      </c>
      <c r="M87" s="6">
        <v>8</v>
      </c>
      <c r="N87" s="6">
        <v>9</v>
      </c>
      <c r="O87" s="6">
        <v>10</v>
      </c>
      <c r="P87" s="6">
        <v>11</v>
      </c>
      <c r="Q87" s="6">
        <v>12</v>
      </c>
      <c r="R87" s="6">
        <v>13</v>
      </c>
      <c r="S87" s="6">
        <v>14</v>
      </c>
      <c r="T87" s="6">
        <v>15</v>
      </c>
      <c r="U87" s="6">
        <v>16</v>
      </c>
      <c r="V87" s="6">
        <v>17</v>
      </c>
      <c r="W87" s="6">
        <v>18</v>
      </c>
      <c r="X87" s="6">
        <v>19</v>
      </c>
      <c r="Y87" s="6">
        <v>20</v>
      </c>
      <c r="Z87" s="6">
        <v>21</v>
      </c>
      <c r="AA87" s="6">
        <v>22</v>
      </c>
      <c r="AB87" s="6">
        <v>23</v>
      </c>
      <c r="AC87" s="6">
        <v>24</v>
      </c>
      <c r="AD87" s="6">
        <v>25</v>
      </c>
      <c r="AE87" s="6">
        <v>26</v>
      </c>
      <c r="AF87" s="6">
        <v>27</v>
      </c>
      <c r="AG87" s="6">
        <v>28</v>
      </c>
      <c r="AH87" s="6">
        <v>29</v>
      </c>
      <c r="AI87" s="6">
        <v>30</v>
      </c>
    </row>
    <row r="88" spans="3:35">
      <c r="C88" t="s">
        <v>11</v>
      </c>
      <c r="E88" s="37">
        <f>+'Costes de Inversión'!E107</f>
        <v>0</v>
      </c>
      <c r="F88" s="37">
        <f>+'Costes de Inversión'!F107</f>
        <v>50000000</v>
      </c>
      <c r="G88" s="37">
        <f>+'Costes de Inversión'!G107</f>
        <v>0</v>
      </c>
      <c r="H88" s="37">
        <f>+'Costes de Inversión'!H107</f>
        <v>0</v>
      </c>
      <c r="I88" s="37">
        <f>+'Costes de Inversión'!I107</f>
        <v>0</v>
      </c>
      <c r="J88" s="37">
        <f>+'Costes de Inversión'!J107</f>
        <v>0</v>
      </c>
      <c r="K88" s="37">
        <f>+'Costes de Inversión'!K107</f>
        <v>0</v>
      </c>
      <c r="L88" s="37">
        <f>+'Costes de Inversión'!L107</f>
        <v>0</v>
      </c>
      <c r="M88" s="37">
        <f>+'Costes de Inversión'!M107</f>
        <v>0</v>
      </c>
      <c r="N88" s="37">
        <f>+'Costes de Inversión'!N107</f>
        <v>0</v>
      </c>
      <c r="O88" s="37">
        <f>+'Costes de Inversión'!O107</f>
        <v>0</v>
      </c>
      <c r="P88" s="37">
        <f>+'Costes de Inversión'!P107</f>
        <v>0</v>
      </c>
      <c r="Q88" s="37">
        <f>+'Costes de Inversión'!Q107</f>
        <v>0</v>
      </c>
      <c r="R88" s="37">
        <f>+'Costes de Inversión'!R107</f>
        <v>0</v>
      </c>
      <c r="S88" s="37">
        <f>+'Costes de Inversión'!S107</f>
        <v>0</v>
      </c>
      <c r="T88" s="37">
        <f>+'Costes de Inversión'!T107</f>
        <v>0</v>
      </c>
      <c r="U88" s="37">
        <f>+'Costes de Inversión'!U107</f>
        <v>0</v>
      </c>
      <c r="V88" s="37">
        <f>+'Costes de Inversión'!V107</f>
        <v>0</v>
      </c>
      <c r="W88" s="37">
        <f>+'Costes de Inversión'!W107</f>
        <v>0</v>
      </c>
      <c r="X88" s="37">
        <f>+'Costes de Inversión'!X107</f>
        <v>0</v>
      </c>
      <c r="Y88" s="37">
        <f>+'Costes de Inversión'!Y107</f>
        <v>0</v>
      </c>
      <c r="Z88" s="37">
        <f>+'Costes de Inversión'!Z107</f>
        <v>0</v>
      </c>
      <c r="AA88" s="37">
        <f>+'Costes de Inversión'!AA107</f>
        <v>0</v>
      </c>
      <c r="AB88" s="37">
        <f>+'Costes de Inversión'!AB107</f>
        <v>0</v>
      </c>
      <c r="AC88" s="37">
        <f>+'Costes de Inversión'!AC107</f>
        <v>0</v>
      </c>
      <c r="AD88" s="37">
        <f>+'Costes de Inversión'!AD107</f>
        <v>0</v>
      </c>
      <c r="AE88" s="37">
        <f>+'Costes de Inversión'!AE107</f>
        <v>0</v>
      </c>
      <c r="AF88" s="37">
        <f>+'Costes de Inversión'!AF107</f>
        <v>0</v>
      </c>
      <c r="AG88" s="37">
        <f>+'Costes de Inversión'!AG107</f>
        <v>0</v>
      </c>
      <c r="AH88" s="37">
        <f>+'Costes de Inversión'!AH107</f>
        <v>0</v>
      </c>
      <c r="AI88" s="37">
        <f>+'Costes de Inversión'!AI107</f>
        <v>0</v>
      </c>
    </row>
    <row r="90" spans="3:35">
      <c r="C90" s="76" t="s">
        <v>369</v>
      </c>
    </row>
    <row r="92" spans="3:35">
      <c r="D92" s="18"/>
      <c r="E92" s="6">
        <v>0</v>
      </c>
      <c r="F92" s="6">
        <v>1</v>
      </c>
      <c r="G92" s="6">
        <v>2</v>
      </c>
      <c r="H92" s="6">
        <v>3</v>
      </c>
      <c r="I92" s="6">
        <v>4</v>
      </c>
      <c r="J92" s="6">
        <v>5</v>
      </c>
      <c r="K92" s="6">
        <v>6</v>
      </c>
      <c r="L92" s="6">
        <v>7</v>
      </c>
      <c r="M92" s="6">
        <v>8</v>
      </c>
      <c r="N92" s="6">
        <v>9</v>
      </c>
      <c r="O92" s="6">
        <v>10</v>
      </c>
      <c r="P92" s="6">
        <v>11</v>
      </c>
      <c r="Q92" s="6">
        <v>12</v>
      </c>
      <c r="R92" s="6">
        <v>13</v>
      </c>
      <c r="S92" s="6">
        <v>14</v>
      </c>
      <c r="T92" s="6">
        <v>15</v>
      </c>
      <c r="U92" s="6">
        <v>16</v>
      </c>
      <c r="V92" s="6">
        <v>17</v>
      </c>
      <c r="W92" s="6">
        <v>18</v>
      </c>
      <c r="X92" s="6">
        <v>19</v>
      </c>
      <c r="Y92" s="6">
        <v>20</v>
      </c>
      <c r="Z92" s="6">
        <v>21</v>
      </c>
      <c r="AA92" s="6">
        <v>22</v>
      </c>
      <c r="AB92" s="6">
        <v>23</v>
      </c>
      <c r="AC92" s="6">
        <v>24</v>
      </c>
      <c r="AD92" s="6">
        <v>25</v>
      </c>
      <c r="AE92" s="6">
        <v>25</v>
      </c>
      <c r="AF92" s="6">
        <v>25</v>
      </c>
      <c r="AG92" s="6">
        <v>25</v>
      </c>
      <c r="AH92" s="6">
        <v>25</v>
      </c>
      <c r="AI92" s="6">
        <v>25</v>
      </c>
    </row>
    <row r="93" spans="3:35">
      <c r="C93" s="86" t="s">
        <v>76</v>
      </c>
      <c r="D93" s="88">
        <f>+Inputs!D108</f>
        <v>0.35</v>
      </c>
      <c r="E93" s="111">
        <f t="shared" ref="E93:N95" si="27">+E$88*$D93</f>
        <v>0</v>
      </c>
      <c r="F93" s="111">
        <f t="shared" si="27"/>
        <v>17500000</v>
      </c>
      <c r="G93" s="111">
        <f t="shared" si="27"/>
        <v>0</v>
      </c>
      <c r="H93" s="111">
        <f t="shared" si="27"/>
        <v>0</v>
      </c>
      <c r="I93" s="111">
        <f t="shared" si="27"/>
        <v>0</v>
      </c>
      <c r="J93" s="111">
        <f t="shared" si="27"/>
        <v>0</v>
      </c>
      <c r="K93" s="111">
        <f t="shared" si="27"/>
        <v>0</v>
      </c>
      <c r="L93" s="111">
        <f t="shared" si="27"/>
        <v>0</v>
      </c>
      <c r="M93" s="111">
        <f t="shared" si="27"/>
        <v>0</v>
      </c>
      <c r="N93" s="111">
        <f t="shared" si="27"/>
        <v>0</v>
      </c>
      <c r="O93" s="111">
        <f t="shared" ref="O93:X95" si="28">+O$88*$D93</f>
        <v>0</v>
      </c>
      <c r="P93" s="111">
        <f t="shared" si="28"/>
        <v>0</v>
      </c>
      <c r="Q93" s="111">
        <f t="shared" si="28"/>
        <v>0</v>
      </c>
      <c r="R93" s="111">
        <f t="shared" si="28"/>
        <v>0</v>
      </c>
      <c r="S93" s="111">
        <f t="shared" si="28"/>
        <v>0</v>
      </c>
      <c r="T93" s="111">
        <f t="shared" si="28"/>
        <v>0</v>
      </c>
      <c r="U93" s="111">
        <f t="shared" si="28"/>
        <v>0</v>
      </c>
      <c r="V93" s="111">
        <f t="shared" si="28"/>
        <v>0</v>
      </c>
      <c r="W93" s="111">
        <f t="shared" si="28"/>
        <v>0</v>
      </c>
      <c r="X93" s="111">
        <f t="shared" si="28"/>
        <v>0</v>
      </c>
      <c r="Y93" s="111">
        <f t="shared" ref="Y93:AI95" si="29">+Y$88*$D93</f>
        <v>0</v>
      </c>
      <c r="Z93" s="111">
        <f t="shared" si="29"/>
        <v>0</v>
      </c>
      <c r="AA93" s="111">
        <f t="shared" si="29"/>
        <v>0</v>
      </c>
      <c r="AB93" s="111">
        <f t="shared" si="29"/>
        <v>0</v>
      </c>
      <c r="AC93" s="111">
        <f t="shared" si="29"/>
        <v>0</v>
      </c>
      <c r="AD93" s="111">
        <f t="shared" si="29"/>
        <v>0</v>
      </c>
      <c r="AE93" s="111">
        <f t="shared" si="29"/>
        <v>0</v>
      </c>
      <c r="AF93" s="111">
        <f t="shared" si="29"/>
        <v>0</v>
      </c>
      <c r="AG93" s="111">
        <f t="shared" si="29"/>
        <v>0</v>
      </c>
      <c r="AH93" s="111">
        <f t="shared" si="29"/>
        <v>0</v>
      </c>
      <c r="AI93" s="111">
        <f t="shared" si="29"/>
        <v>0</v>
      </c>
    </row>
    <row r="94" spans="3:35">
      <c r="C94" s="30" t="s">
        <v>143</v>
      </c>
      <c r="D94" s="89">
        <f>+Inputs!D109</f>
        <v>0.65</v>
      </c>
      <c r="E94" s="106">
        <f t="shared" si="27"/>
        <v>0</v>
      </c>
      <c r="F94" s="106">
        <f t="shared" si="27"/>
        <v>32500000</v>
      </c>
      <c r="G94" s="106">
        <f t="shared" si="27"/>
        <v>0</v>
      </c>
      <c r="H94" s="106">
        <f t="shared" si="27"/>
        <v>0</v>
      </c>
      <c r="I94" s="106">
        <f t="shared" si="27"/>
        <v>0</v>
      </c>
      <c r="J94" s="106">
        <f t="shared" si="27"/>
        <v>0</v>
      </c>
      <c r="K94" s="106">
        <f t="shared" si="27"/>
        <v>0</v>
      </c>
      <c r="L94" s="106">
        <f t="shared" si="27"/>
        <v>0</v>
      </c>
      <c r="M94" s="106">
        <f t="shared" si="27"/>
        <v>0</v>
      </c>
      <c r="N94" s="106">
        <f t="shared" si="27"/>
        <v>0</v>
      </c>
      <c r="O94" s="106">
        <f t="shared" si="28"/>
        <v>0</v>
      </c>
      <c r="P94" s="106">
        <f t="shared" si="28"/>
        <v>0</v>
      </c>
      <c r="Q94" s="106">
        <f t="shared" si="28"/>
        <v>0</v>
      </c>
      <c r="R94" s="106">
        <f t="shared" si="28"/>
        <v>0</v>
      </c>
      <c r="S94" s="106">
        <f t="shared" si="28"/>
        <v>0</v>
      </c>
      <c r="T94" s="106">
        <f t="shared" si="28"/>
        <v>0</v>
      </c>
      <c r="U94" s="106">
        <f t="shared" si="28"/>
        <v>0</v>
      </c>
      <c r="V94" s="106">
        <f t="shared" si="28"/>
        <v>0</v>
      </c>
      <c r="W94" s="106">
        <f t="shared" si="28"/>
        <v>0</v>
      </c>
      <c r="X94" s="106">
        <f t="shared" si="28"/>
        <v>0</v>
      </c>
      <c r="Y94" s="106">
        <f t="shared" si="29"/>
        <v>0</v>
      </c>
      <c r="Z94" s="106">
        <f t="shared" si="29"/>
        <v>0</v>
      </c>
      <c r="AA94" s="106">
        <f t="shared" si="29"/>
        <v>0</v>
      </c>
      <c r="AB94" s="106">
        <f t="shared" si="29"/>
        <v>0</v>
      </c>
      <c r="AC94" s="106">
        <f t="shared" si="29"/>
        <v>0</v>
      </c>
      <c r="AD94" s="106">
        <f t="shared" si="29"/>
        <v>0</v>
      </c>
      <c r="AE94" s="106">
        <f t="shared" si="29"/>
        <v>0</v>
      </c>
      <c r="AF94" s="106">
        <f t="shared" si="29"/>
        <v>0</v>
      </c>
      <c r="AG94" s="106">
        <f t="shared" si="29"/>
        <v>0</v>
      </c>
      <c r="AH94" s="106">
        <f t="shared" si="29"/>
        <v>0</v>
      </c>
      <c r="AI94" s="106">
        <f t="shared" si="29"/>
        <v>0</v>
      </c>
    </row>
    <row r="95" spans="3:35">
      <c r="C95" s="44" t="s">
        <v>26</v>
      </c>
      <c r="D95" s="90">
        <f>+Inputs!D110</f>
        <v>0</v>
      </c>
      <c r="E95" s="107">
        <f t="shared" si="27"/>
        <v>0</v>
      </c>
      <c r="F95" s="107">
        <f t="shared" si="27"/>
        <v>0</v>
      </c>
      <c r="G95" s="107">
        <f t="shared" si="27"/>
        <v>0</v>
      </c>
      <c r="H95" s="107">
        <f t="shared" si="27"/>
        <v>0</v>
      </c>
      <c r="I95" s="107">
        <f t="shared" si="27"/>
        <v>0</v>
      </c>
      <c r="J95" s="107">
        <f t="shared" si="27"/>
        <v>0</v>
      </c>
      <c r="K95" s="107">
        <f t="shared" si="27"/>
        <v>0</v>
      </c>
      <c r="L95" s="107">
        <f t="shared" si="27"/>
        <v>0</v>
      </c>
      <c r="M95" s="107">
        <f t="shared" si="27"/>
        <v>0</v>
      </c>
      <c r="N95" s="107">
        <f t="shared" si="27"/>
        <v>0</v>
      </c>
      <c r="O95" s="107">
        <f t="shared" si="28"/>
        <v>0</v>
      </c>
      <c r="P95" s="107">
        <f t="shared" si="28"/>
        <v>0</v>
      </c>
      <c r="Q95" s="107">
        <f t="shared" si="28"/>
        <v>0</v>
      </c>
      <c r="R95" s="107">
        <f t="shared" si="28"/>
        <v>0</v>
      </c>
      <c r="S95" s="107">
        <f t="shared" si="28"/>
        <v>0</v>
      </c>
      <c r="T95" s="107">
        <f t="shared" si="28"/>
        <v>0</v>
      </c>
      <c r="U95" s="107">
        <f t="shared" si="28"/>
        <v>0</v>
      </c>
      <c r="V95" s="107">
        <f t="shared" si="28"/>
        <v>0</v>
      </c>
      <c r="W95" s="107">
        <f t="shared" si="28"/>
        <v>0</v>
      </c>
      <c r="X95" s="107">
        <f t="shared" si="28"/>
        <v>0</v>
      </c>
      <c r="Y95" s="107">
        <f t="shared" si="29"/>
        <v>0</v>
      </c>
      <c r="Z95" s="107">
        <f t="shared" si="29"/>
        <v>0</v>
      </c>
      <c r="AA95" s="107">
        <f t="shared" si="29"/>
        <v>0</v>
      </c>
      <c r="AB95" s="107">
        <f t="shared" si="29"/>
        <v>0</v>
      </c>
      <c r="AC95" s="107">
        <f t="shared" si="29"/>
        <v>0</v>
      </c>
      <c r="AD95" s="107">
        <f t="shared" si="29"/>
        <v>0</v>
      </c>
      <c r="AE95" s="107">
        <f t="shared" si="29"/>
        <v>0</v>
      </c>
      <c r="AF95" s="107">
        <f t="shared" si="29"/>
        <v>0</v>
      </c>
      <c r="AG95" s="107">
        <f t="shared" si="29"/>
        <v>0</v>
      </c>
      <c r="AH95" s="107">
        <f t="shared" si="29"/>
        <v>0</v>
      </c>
      <c r="AI95" s="107">
        <f t="shared" si="29"/>
        <v>0</v>
      </c>
    </row>
    <row r="96" spans="3:35">
      <c r="C96" s="33" t="s">
        <v>27</v>
      </c>
      <c r="E96" s="110">
        <f t="shared" ref="E96:AD96" si="30">+SUM(E93:E95)</f>
        <v>0</v>
      </c>
      <c r="F96" s="110">
        <f t="shared" si="30"/>
        <v>50000000</v>
      </c>
      <c r="G96" s="110">
        <f t="shared" si="30"/>
        <v>0</v>
      </c>
      <c r="H96" s="110">
        <f t="shared" si="30"/>
        <v>0</v>
      </c>
      <c r="I96" s="110">
        <f t="shared" si="30"/>
        <v>0</v>
      </c>
      <c r="J96" s="110">
        <f t="shared" si="30"/>
        <v>0</v>
      </c>
      <c r="K96" s="110">
        <f t="shared" si="30"/>
        <v>0</v>
      </c>
      <c r="L96" s="110">
        <f t="shared" si="30"/>
        <v>0</v>
      </c>
      <c r="M96" s="110">
        <f t="shared" si="30"/>
        <v>0</v>
      </c>
      <c r="N96" s="110">
        <f t="shared" si="30"/>
        <v>0</v>
      </c>
      <c r="O96" s="110">
        <f t="shared" si="30"/>
        <v>0</v>
      </c>
      <c r="P96" s="110">
        <f t="shared" si="30"/>
        <v>0</v>
      </c>
      <c r="Q96" s="110">
        <f t="shared" si="30"/>
        <v>0</v>
      </c>
      <c r="R96" s="110">
        <f t="shared" si="30"/>
        <v>0</v>
      </c>
      <c r="S96" s="110">
        <f t="shared" si="30"/>
        <v>0</v>
      </c>
      <c r="T96" s="110">
        <f t="shared" si="30"/>
        <v>0</v>
      </c>
      <c r="U96" s="110">
        <f t="shared" si="30"/>
        <v>0</v>
      </c>
      <c r="V96" s="110">
        <f t="shared" si="30"/>
        <v>0</v>
      </c>
      <c r="W96" s="110">
        <f t="shared" si="30"/>
        <v>0</v>
      </c>
      <c r="X96" s="110">
        <f t="shared" si="30"/>
        <v>0</v>
      </c>
      <c r="Y96" s="110">
        <f t="shared" si="30"/>
        <v>0</v>
      </c>
      <c r="Z96" s="110">
        <f t="shared" si="30"/>
        <v>0</v>
      </c>
      <c r="AA96" s="110">
        <f t="shared" si="30"/>
        <v>0</v>
      </c>
      <c r="AB96" s="110">
        <f t="shared" si="30"/>
        <v>0</v>
      </c>
      <c r="AC96" s="110">
        <f t="shared" si="30"/>
        <v>0</v>
      </c>
      <c r="AD96" s="110">
        <f t="shared" si="30"/>
        <v>0</v>
      </c>
      <c r="AE96" s="110">
        <f t="shared" ref="AE96" si="31">+SUM(AE93:AE95)</f>
        <v>0</v>
      </c>
      <c r="AF96" s="110">
        <f t="shared" ref="AF96" si="32">+SUM(AF93:AF95)</f>
        <v>0</v>
      </c>
      <c r="AG96" s="110">
        <f t="shared" ref="AG96" si="33">+SUM(AG93:AG95)</f>
        <v>0</v>
      </c>
      <c r="AH96" s="110">
        <f t="shared" ref="AH96" si="34">+SUM(AH93:AH95)</f>
        <v>0</v>
      </c>
      <c r="AI96" s="110">
        <f t="shared" ref="AI96" si="35">+SUM(AI93:AI95)</f>
        <v>0</v>
      </c>
    </row>
    <row r="97" spans="3:38">
      <c r="H97" s="91">
        <f>+E92</f>
        <v>0</v>
      </c>
      <c r="I97" s="91">
        <f t="shared" ref="I97:AL97" si="36">+F92</f>
        <v>1</v>
      </c>
      <c r="J97" s="91">
        <f t="shared" si="36"/>
        <v>2</v>
      </c>
      <c r="K97" s="91">
        <f t="shared" si="36"/>
        <v>3</v>
      </c>
      <c r="L97" s="91">
        <f t="shared" si="36"/>
        <v>4</v>
      </c>
      <c r="M97" s="91">
        <f t="shared" si="36"/>
        <v>5</v>
      </c>
      <c r="N97" s="91">
        <f t="shared" si="36"/>
        <v>6</v>
      </c>
      <c r="O97" s="91">
        <f t="shared" si="36"/>
        <v>7</v>
      </c>
      <c r="P97" s="91">
        <f t="shared" si="36"/>
        <v>8</v>
      </c>
      <c r="Q97" s="91">
        <f t="shared" si="36"/>
        <v>9</v>
      </c>
      <c r="R97" s="91">
        <f t="shared" si="36"/>
        <v>10</v>
      </c>
      <c r="S97" s="91">
        <f t="shared" si="36"/>
        <v>11</v>
      </c>
      <c r="T97" s="91">
        <f t="shared" si="36"/>
        <v>12</v>
      </c>
      <c r="U97" s="91">
        <f t="shared" si="36"/>
        <v>13</v>
      </c>
      <c r="V97" s="91">
        <f t="shared" si="36"/>
        <v>14</v>
      </c>
      <c r="W97" s="91">
        <f t="shared" si="36"/>
        <v>15</v>
      </c>
      <c r="X97" s="91">
        <f t="shared" si="36"/>
        <v>16</v>
      </c>
      <c r="Y97" s="91">
        <f t="shared" si="36"/>
        <v>17</v>
      </c>
      <c r="Z97" s="91">
        <f t="shared" si="36"/>
        <v>18</v>
      </c>
      <c r="AA97" s="91">
        <f t="shared" si="36"/>
        <v>19</v>
      </c>
      <c r="AB97" s="91">
        <f t="shared" si="36"/>
        <v>20</v>
      </c>
      <c r="AC97" s="91">
        <f t="shared" si="36"/>
        <v>21</v>
      </c>
      <c r="AD97" s="91">
        <f t="shared" si="36"/>
        <v>22</v>
      </c>
      <c r="AE97" s="91">
        <f t="shared" si="36"/>
        <v>23</v>
      </c>
      <c r="AF97" s="91">
        <f t="shared" si="36"/>
        <v>24</v>
      </c>
      <c r="AG97" s="91">
        <f t="shared" si="36"/>
        <v>25</v>
      </c>
      <c r="AH97" s="91">
        <f t="shared" si="36"/>
        <v>25</v>
      </c>
      <c r="AI97" s="91">
        <f t="shared" si="36"/>
        <v>25</v>
      </c>
      <c r="AJ97" s="91">
        <f t="shared" si="36"/>
        <v>25</v>
      </c>
      <c r="AK97" s="91">
        <f t="shared" si="36"/>
        <v>25</v>
      </c>
      <c r="AL97" s="91">
        <f t="shared" si="36"/>
        <v>25</v>
      </c>
    </row>
    <row r="99" spans="3:38">
      <c r="C99" s="76" t="s">
        <v>370</v>
      </c>
    </row>
    <row r="101" spans="3:38">
      <c r="C101" t="s">
        <v>149</v>
      </c>
      <c r="D101" s="37">
        <f>+Inputs!D112</f>
        <v>32500000</v>
      </c>
    </row>
    <row r="102" spans="3:38">
      <c r="C102" t="s">
        <v>159</v>
      </c>
      <c r="D102" s="66">
        <f>+Inputs!D113</f>
        <v>1</v>
      </c>
    </row>
    <row r="103" spans="3:38">
      <c r="C103" t="s">
        <v>147</v>
      </c>
      <c r="D103" s="66">
        <f>+Inputs!D114</f>
        <v>5</v>
      </c>
    </row>
    <row r="104" spans="3:38">
      <c r="C104" t="s">
        <v>148</v>
      </c>
      <c r="D104" s="61">
        <f>+Inputs!D115</f>
        <v>3.2000000000000001E-2</v>
      </c>
    </row>
    <row r="105" spans="3:38">
      <c r="C105" t="s">
        <v>150</v>
      </c>
      <c r="D105">
        <f>+Inputs!D116</f>
        <v>20</v>
      </c>
    </row>
    <row r="106" spans="3:38">
      <c r="C106" t="s">
        <v>152</v>
      </c>
      <c r="D106" s="37">
        <f>+D101*(1+D104)^D103</f>
        <v>38043621.084119044</v>
      </c>
    </row>
    <row r="107" spans="3:38">
      <c r="C107" s="1" t="s">
        <v>151</v>
      </c>
      <c r="D107" s="87">
        <f>+D106/((1-(1+D104)^(-D105))/D104)</f>
        <v>2604645.9160543722</v>
      </c>
    </row>
    <row r="110" spans="3:38">
      <c r="D110" s="18"/>
      <c r="E110" s="6">
        <v>0</v>
      </c>
      <c r="F110" s="6">
        <v>1</v>
      </c>
      <c r="G110" s="6">
        <v>2</v>
      </c>
      <c r="H110" s="6">
        <v>3</v>
      </c>
      <c r="I110" s="6">
        <v>4</v>
      </c>
      <c r="J110" s="6">
        <v>5</v>
      </c>
      <c r="K110" s="6">
        <v>6</v>
      </c>
      <c r="L110" s="6">
        <v>7</v>
      </c>
      <c r="M110" s="6">
        <v>8</v>
      </c>
      <c r="N110" s="6">
        <v>9</v>
      </c>
      <c r="O110" s="6">
        <v>10</v>
      </c>
      <c r="P110" s="6">
        <v>11</v>
      </c>
      <c r="Q110" s="6">
        <v>12</v>
      </c>
      <c r="R110" s="6">
        <v>13</v>
      </c>
      <c r="S110" s="6">
        <v>14</v>
      </c>
      <c r="T110" s="6">
        <v>15</v>
      </c>
      <c r="U110" s="6">
        <v>16</v>
      </c>
      <c r="V110" s="6">
        <v>17</v>
      </c>
      <c r="W110" s="6">
        <v>18</v>
      </c>
      <c r="X110" s="6">
        <v>19</v>
      </c>
      <c r="Y110" s="6">
        <v>20</v>
      </c>
      <c r="Z110" s="6">
        <v>21</v>
      </c>
      <c r="AA110" s="6">
        <v>22</v>
      </c>
      <c r="AB110" s="6">
        <v>23</v>
      </c>
      <c r="AC110" s="6">
        <v>24</v>
      </c>
      <c r="AD110" s="6">
        <v>25</v>
      </c>
      <c r="AE110" s="6">
        <v>26</v>
      </c>
      <c r="AF110" s="6">
        <v>27</v>
      </c>
      <c r="AG110" s="6">
        <v>28</v>
      </c>
      <c r="AH110" s="6">
        <v>29</v>
      </c>
      <c r="AI110" s="6">
        <v>30</v>
      </c>
    </row>
    <row r="111" spans="3:38">
      <c r="C111" s="33" t="s">
        <v>154</v>
      </c>
      <c r="E111" s="110">
        <f>-IFERROR(VLOOKUP(E110,$C$119:$F$138,3,FALSE),0)</f>
        <v>0</v>
      </c>
      <c r="F111" s="110">
        <f t="shared" ref="F111:AI111" si="37">-IFERROR(VLOOKUP(F110,$C$119:$F$138,3,FALSE),0)</f>
        <v>0</v>
      </c>
      <c r="G111" s="110">
        <f t="shared" si="37"/>
        <v>0</v>
      </c>
      <c r="H111" s="110">
        <f t="shared" si="37"/>
        <v>0</v>
      </c>
      <c r="I111" s="110">
        <f t="shared" si="37"/>
        <v>0</v>
      </c>
      <c r="J111" s="110">
        <f t="shared" si="37"/>
        <v>0</v>
      </c>
      <c r="K111" s="110">
        <f t="shared" si="37"/>
        <v>-1387250.0413625627</v>
      </c>
      <c r="L111" s="110">
        <f t="shared" si="37"/>
        <v>-1431642.0426861648</v>
      </c>
      <c r="M111" s="110">
        <f t="shared" si="37"/>
        <v>-1477454.5880521219</v>
      </c>
      <c r="N111" s="110">
        <f t="shared" si="37"/>
        <v>-1524733.1348697899</v>
      </c>
      <c r="O111" s="110">
        <f t="shared" si="37"/>
        <v>-1573524.5951856233</v>
      </c>
      <c r="P111" s="110">
        <f t="shared" si="37"/>
        <v>-1623877.3822315633</v>
      </c>
      <c r="Q111" s="110">
        <f t="shared" si="37"/>
        <v>-1675841.4584629731</v>
      </c>
      <c r="R111" s="110">
        <f t="shared" si="37"/>
        <v>-1729468.3851337885</v>
      </c>
      <c r="S111" s="110">
        <f t="shared" si="37"/>
        <v>-1784811.3734580695</v>
      </c>
      <c r="T111" s="110">
        <f t="shared" si="37"/>
        <v>-1841925.3374087277</v>
      </c>
      <c r="U111" s="110">
        <f t="shared" si="37"/>
        <v>-1900866.9482058072</v>
      </c>
      <c r="V111" s="110">
        <f t="shared" si="37"/>
        <v>-1961694.6905483929</v>
      </c>
      <c r="W111" s="110">
        <f t="shared" si="37"/>
        <v>-2024468.9206459415</v>
      </c>
      <c r="X111" s="110">
        <f t="shared" si="37"/>
        <v>-2089251.9261066117</v>
      </c>
      <c r="Y111" s="110">
        <f t="shared" si="37"/>
        <v>-2156107.9877420231</v>
      </c>
      <c r="Z111" s="110">
        <f t="shared" si="37"/>
        <v>-2225103.4433497679</v>
      </c>
      <c r="AA111" s="110">
        <f t="shared" si="37"/>
        <v>-2296306.7535369606</v>
      </c>
      <c r="AB111" s="110">
        <f t="shared" si="37"/>
        <v>-2369788.5696501434</v>
      </c>
      <c r="AC111" s="110">
        <f t="shared" si="37"/>
        <v>-2445621.8038789476</v>
      </c>
      <c r="AD111" s="110">
        <f t="shared" si="37"/>
        <v>-2523881.7016030741</v>
      </c>
      <c r="AE111" s="110">
        <f t="shared" si="37"/>
        <v>0</v>
      </c>
      <c r="AF111" s="110">
        <f t="shared" si="37"/>
        <v>0</v>
      </c>
      <c r="AG111" s="110">
        <f t="shared" si="37"/>
        <v>0</v>
      </c>
      <c r="AH111" s="110">
        <f t="shared" si="37"/>
        <v>0</v>
      </c>
      <c r="AI111" s="110">
        <f t="shared" si="37"/>
        <v>0</v>
      </c>
    </row>
    <row r="112" spans="3:38">
      <c r="C112" s="33" t="s">
        <v>515</v>
      </c>
      <c r="E112" s="110">
        <f>-IFERROR(VLOOKUP(E110,$C$119:$F$138,2,FALSE),0)</f>
        <v>0</v>
      </c>
      <c r="F112" s="110">
        <f t="shared" ref="F112:AI112" si="38">-IFERROR(VLOOKUP(F110,$C$119:$F$138,2,FALSE),0)</f>
        <v>0</v>
      </c>
      <c r="G112" s="110">
        <f t="shared" si="38"/>
        <v>0</v>
      </c>
      <c r="H112" s="110">
        <f t="shared" si="38"/>
        <v>0</v>
      </c>
      <c r="I112" s="110">
        <f t="shared" si="38"/>
        <v>0</v>
      </c>
      <c r="J112" s="110">
        <f t="shared" si="38"/>
        <v>0</v>
      </c>
      <c r="K112" s="110">
        <f t="shared" si="38"/>
        <v>-1217395.8746918095</v>
      </c>
      <c r="L112" s="110">
        <f t="shared" si="38"/>
        <v>-1173003.8733682074</v>
      </c>
      <c r="M112" s="110">
        <f t="shared" si="38"/>
        <v>-1127191.3280022503</v>
      </c>
      <c r="N112" s="110">
        <f t="shared" si="38"/>
        <v>-1079912.7811845823</v>
      </c>
      <c r="O112" s="110">
        <f t="shared" si="38"/>
        <v>-1031121.3208687489</v>
      </c>
      <c r="P112" s="110">
        <f t="shared" si="38"/>
        <v>-980768.533822809</v>
      </c>
      <c r="Q112" s="110">
        <f t="shared" si="38"/>
        <v>-928804.45759139897</v>
      </c>
      <c r="R112" s="110">
        <f t="shared" si="38"/>
        <v>-875177.53092058387</v>
      </c>
      <c r="S112" s="110">
        <f t="shared" si="38"/>
        <v>-819834.54259630269</v>
      </c>
      <c r="T112" s="110">
        <f t="shared" si="38"/>
        <v>-762720.57864564448</v>
      </c>
      <c r="U112" s="110">
        <f t="shared" si="38"/>
        <v>-703778.96784856508</v>
      </c>
      <c r="V112" s="110">
        <f t="shared" si="38"/>
        <v>-642951.22550597927</v>
      </c>
      <c r="W112" s="110">
        <f t="shared" si="38"/>
        <v>-580176.9954084307</v>
      </c>
      <c r="X112" s="110">
        <f t="shared" si="38"/>
        <v>-515393.98994776059</v>
      </c>
      <c r="Y112" s="110">
        <f t="shared" si="38"/>
        <v>-448537.92831234902</v>
      </c>
      <c r="Z112" s="110">
        <f t="shared" si="38"/>
        <v>-379542.47270460427</v>
      </c>
      <c r="AA112" s="110">
        <f t="shared" si="38"/>
        <v>-308339.16251741169</v>
      </c>
      <c r="AB112" s="110">
        <f t="shared" si="38"/>
        <v>-234857.346404229</v>
      </c>
      <c r="AC112" s="110">
        <f t="shared" si="38"/>
        <v>-159024.11217542441</v>
      </c>
      <c r="AD112" s="110">
        <f t="shared" si="38"/>
        <v>-80764.214451298074</v>
      </c>
      <c r="AE112" s="110">
        <f t="shared" si="38"/>
        <v>0</v>
      </c>
      <c r="AF112" s="110">
        <f t="shared" si="38"/>
        <v>0</v>
      </c>
      <c r="AG112" s="110">
        <f t="shared" si="38"/>
        <v>0</v>
      </c>
      <c r="AH112" s="110">
        <f t="shared" si="38"/>
        <v>0</v>
      </c>
      <c r="AI112" s="110">
        <f t="shared" si="38"/>
        <v>0</v>
      </c>
    </row>
    <row r="116" spans="3:7">
      <c r="C116" s="1" t="s">
        <v>156</v>
      </c>
    </row>
    <row r="118" spans="3:7">
      <c r="C118" s="1" t="s">
        <v>157</v>
      </c>
      <c r="D118" s="1" t="s">
        <v>153</v>
      </c>
      <c r="E118" s="1" t="s">
        <v>154</v>
      </c>
      <c r="F118" s="1" t="s">
        <v>158</v>
      </c>
      <c r="G118" s="1" t="s">
        <v>155</v>
      </c>
    </row>
    <row r="119" spans="3:7">
      <c r="C119">
        <f>+D102+D103</f>
        <v>6</v>
      </c>
      <c r="D119" s="37">
        <f>+D106*D104</f>
        <v>1217395.8746918095</v>
      </c>
      <c r="E119" s="37">
        <f>+$D$107-D119</f>
        <v>1387250.0413625627</v>
      </c>
      <c r="F119" s="37">
        <f>+D119+E119</f>
        <v>2604645.9160543722</v>
      </c>
      <c r="G119" s="37">
        <f>+D106-E119</f>
        <v>36656371.042756483</v>
      </c>
    </row>
    <row r="120" spans="3:7">
      <c r="C120">
        <f>+C119+1</f>
        <v>7</v>
      </c>
      <c r="D120" s="37">
        <f>+G119*$D$104</f>
        <v>1173003.8733682074</v>
      </c>
      <c r="E120" s="37">
        <f>+$D$107-D120</f>
        <v>1431642.0426861648</v>
      </c>
      <c r="F120" s="37">
        <f t="shared" ref="F120" si="39">+D120+E120</f>
        <v>2604645.9160543722</v>
      </c>
      <c r="G120" s="37">
        <f>+G119-E120</f>
        <v>35224729.000070319</v>
      </c>
    </row>
    <row r="121" spans="3:7">
      <c r="C121">
        <f t="shared" ref="C121:C128" si="40">+C120+1</f>
        <v>8</v>
      </c>
      <c r="D121" s="37">
        <f t="shared" ref="D121:D128" si="41">+G120*$D$104</f>
        <v>1127191.3280022503</v>
      </c>
      <c r="E121" s="37">
        <f t="shared" ref="E121:E138" si="42">+$D$107-D121</f>
        <v>1477454.5880521219</v>
      </c>
      <c r="F121" s="37">
        <f t="shared" ref="F121:F128" si="43">+D121+E121</f>
        <v>2604645.9160543722</v>
      </c>
      <c r="G121" s="37">
        <f t="shared" ref="G121:G128" si="44">+G120-E121</f>
        <v>33747274.412018195</v>
      </c>
    </row>
    <row r="122" spans="3:7">
      <c r="C122">
        <f t="shared" si="40"/>
        <v>9</v>
      </c>
      <c r="D122" s="37">
        <f t="shared" si="41"/>
        <v>1079912.7811845823</v>
      </c>
      <c r="E122" s="37">
        <f t="shared" si="42"/>
        <v>1524733.1348697899</v>
      </c>
      <c r="F122" s="37">
        <f t="shared" si="43"/>
        <v>2604645.9160543722</v>
      </c>
      <c r="G122" s="37">
        <f t="shared" si="44"/>
        <v>32222541.277148403</v>
      </c>
    </row>
    <row r="123" spans="3:7">
      <c r="C123">
        <f t="shared" si="40"/>
        <v>10</v>
      </c>
      <c r="D123" s="37">
        <f t="shared" si="41"/>
        <v>1031121.3208687489</v>
      </c>
      <c r="E123" s="37">
        <f t="shared" si="42"/>
        <v>1573524.5951856233</v>
      </c>
      <c r="F123" s="37">
        <f t="shared" si="43"/>
        <v>2604645.9160543722</v>
      </c>
      <c r="G123" s="37">
        <f t="shared" si="44"/>
        <v>30649016.681962781</v>
      </c>
    </row>
    <row r="124" spans="3:7">
      <c r="C124">
        <f t="shared" si="40"/>
        <v>11</v>
      </c>
      <c r="D124" s="37">
        <f t="shared" si="41"/>
        <v>980768.533822809</v>
      </c>
      <c r="E124" s="37">
        <f t="shared" si="42"/>
        <v>1623877.3822315633</v>
      </c>
      <c r="F124" s="37">
        <f t="shared" si="43"/>
        <v>2604645.9160543722</v>
      </c>
      <c r="G124" s="37">
        <f t="shared" si="44"/>
        <v>29025139.299731217</v>
      </c>
    </row>
    <row r="125" spans="3:7">
      <c r="C125">
        <f t="shared" si="40"/>
        <v>12</v>
      </c>
      <c r="D125" s="37">
        <f t="shared" si="41"/>
        <v>928804.45759139897</v>
      </c>
      <c r="E125" s="37">
        <f t="shared" si="42"/>
        <v>1675841.4584629731</v>
      </c>
      <c r="F125" s="37">
        <f t="shared" si="43"/>
        <v>2604645.9160543722</v>
      </c>
      <c r="G125" s="37">
        <f t="shared" si="44"/>
        <v>27349297.841268245</v>
      </c>
    </row>
    <row r="126" spans="3:7">
      <c r="C126">
        <f t="shared" si="40"/>
        <v>13</v>
      </c>
      <c r="D126" s="37">
        <f t="shared" si="41"/>
        <v>875177.53092058387</v>
      </c>
      <c r="E126" s="37">
        <f t="shared" si="42"/>
        <v>1729468.3851337885</v>
      </c>
      <c r="F126" s="37">
        <f t="shared" si="43"/>
        <v>2604645.9160543722</v>
      </c>
      <c r="G126" s="37">
        <f t="shared" si="44"/>
        <v>25619829.456134457</v>
      </c>
    </row>
    <row r="127" spans="3:7">
      <c r="C127">
        <f t="shared" si="40"/>
        <v>14</v>
      </c>
      <c r="D127" s="37">
        <f t="shared" si="41"/>
        <v>819834.54259630269</v>
      </c>
      <c r="E127" s="37">
        <f t="shared" si="42"/>
        <v>1784811.3734580695</v>
      </c>
      <c r="F127" s="37">
        <f t="shared" si="43"/>
        <v>2604645.9160543722</v>
      </c>
      <c r="G127" s="37">
        <f t="shared" si="44"/>
        <v>23835018.082676388</v>
      </c>
    </row>
    <row r="128" spans="3:7">
      <c r="C128">
        <f t="shared" si="40"/>
        <v>15</v>
      </c>
      <c r="D128" s="37">
        <f t="shared" si="41"/>
        <v>762720.57864564448</v>
      </c>
      <c r="E128" s="37">
        <f t="shared" si="42"/>
        <v>1841925.3374087277</v>
      </c>
      <c r="F128" s="37">
        <f t="shared" si="43"/>
        <v>2604645.9160543722</v>
      </c>
      <c r="G128" s="37">
        <f t="shared" si="44"/>
        <v>21993092.745267659</v>
      </c>
    </row>
    <row r="129" spans="3:7">
      <c r="C129">
        <f t="shared" ref="C129:C137" si="45">+C128+1</f>
        <v>16</v>
      </c>
      <c r="D129" s="37">
        <f t="shared" ref="D129:D137" si="46">+G128*$D$104</f>
        <v>703778.96784856508</v>
      </c>
      <c r="E129" s="37">
        <f t="shared" si="42"/>
        <v>1900866.9482058072</v>
      </c>
      <c r="F129" s="37">
        <f t="shared" ref="F129:F137" si="47">+D129+E129</f>
        <v>2604645.9160543722</v>
      </c>
      <c r="G129" s="37">
        <f t="shared" ref="G129:G137" si="48">+G128-E129</f>
        <v>20092225.797061853</v>
      </c>
    </row>
    <row r="130" spans="3:7">
      <c r="C130">
        <f t="shared" si="45"/>
        <v>17</v>
      </c>
      <c r="D130" s="37">
        <f t="shared" si="46"/>
        <v>642951.22550597927</v>
      </c>
      <c r="E130" s="37">
        <f t="shared" si="42"/>
        <v>1961694.6905483929</v>
      </c>
      <c r="F130" s="37">
        <f t="shared" si="47"/>
        <v>2604645.9160543722</v>
      </c>
      <c r="G130" s="37">
        <f t="shared" si="48"/>
        <v>18130531.106513459</v>
      </c>
    </row>
    <row r="131" spans="3:7">
      <c r="C131">
        <f t="shared" si="45"/>
        <v>18</v>
      </c>
      <c r="D131" s="37">
        <f t="shared" si="46"/>
        <v>580176.9954084307</v>
      </c>
      <c r="E131" s="37">
        <f t="shared" si="42"/>
        <v>2024468.9206459415</v>
      </c>
      <c r="F131" s="37">
        <f t="shared" si="47"/>
        <v>2604645.9160543722</v>
      </c>
      <c r="G131" s="37">
        <f t="shared" si="48"/>
        <v>16106062.185867518</v>
      </c>
    </row>
    <row r="132" spans="3:7">
      <c r="C132">
        <f t="shared" si="45"/>
        <v>19</v>
      </c>
      <c r="D132" s="37">
        <f t="shared" si="46"/>
        <v>515393.98994776059</v>
      </c>
      <c r="E132" s="37">
        <f t="shared" si="42"/>
        <v>2089251.9261066117</v>
      </c>
      <c r="F132" s="37">
        <f t="shared" si="47"/>
        <v>2604645.9160543722</v>
      </c>
      <c r="G132" s="37">
        <f t="shared" si="48"/>
        <v>14016810.259760907</v>
      </c>
    </row>
    <row r="133" spans="3:7">
      <c r="C133">
        <f t="shared" si="45"/>
        <v>20</v>
      </c>
      <c r="D133" s="37">
        <f t="shared" si="46"/>
        <v>448537.92831234902</v>
      </c>
      <c r="E133" s="37">
        <f t="shared" si="42"/>
        <v>2156107.9877420231</v>
      </c>
      <c r="F133" s="37">
        <f t="shared" si="47"/>
        <v>2604645.9160543722</v>
      </c>
      <c r="G133" s="37">
        <f t="shared" si="48"/>
        <v>11860702.272018883</v>
      </c>
    </row>
    <row r="134" spans="3:7">
      <c r="C134">
        <f t="shared" si="45"/>
        <v>21</v>
      </c>
      <c r="D134" s="37">
        <f t="shared" si="46"/>
        <v>379542.47270460427</v>
      </c>
      <c r="E134" s="37">
        <f t="shared" si="42"/>
        <v>2225103.4433497679</v>
      </c>
      <c r="F134" s="37">
        <f t="shared" si="47"/>
        <v>2604645.9160543722</v>
      </c>
      <c r="G134" s="37">
        <f t="shared" si="48"/>
        <v>9635598.8286691159</v>
      </c>
    </row>
    <row r="135" spans="3:7">
      <c r="C135">
        <f t="shared" si="45"/>
        <v>22</v>
      </c>
      <c r="D135" s="37">
        <f t="shared" si="46"/>
        <v>308339.16251741169</v>
      </c>
      <c r="E135" s="37">
        <f t="shared" si="42"/>
        <v>2296306.7535369606</v>
      </c>
      <c r="F135" s="37">
        <f t="shared" si="47"/>
        <v>2604645.9160543722</v>
      </c>
      <c r="G135" s="37">
        <f t="shared" si="48"/>
        <v>7339292.0751321558</v>
      </c>
    </row>
    <row r="136" spans="3:7">
      <c r="C136">
        <f t="shared" si="45"/>
        <v>23</v>
      </c>
      <c r="D136" s="37">
        <f t="shared" si="46"/>
        <v>234857.346404229</v>
      </c>
      <c r="E136" s="37">
        <f t="shared" si="42"/>
        <v>2369788.5696501434</v>
      </c>
      <c r="F136" s="37">
        <f t="shared" si="47"/>
        <v>2604645.9160543722</v>
      </c>
      <c r="G136" s="37">
        <f t="shared" si="48"/>
        <v>4969503.5054820124</v>
      </c>
    </row>
    <row r="137" spans="3:7">
      <c r="C137">
        <f t="shared" si="45"/>
        <v>24</v>
      </c>
      <c r="D137" s="37">
        <f t="shared" si="46"/>
        <v>159024.11217542441</v>
      </c>
      <c r="E137" s="37">
        <f t="shared" si="42"/>
        <v>2445621.8038789476</v>
      </c>
      <c r="F137" s="37">
        <f t="shared" si="47"/>
        <v>2604645.9160543722</v>
      </c>
      <c r="G137" s="37">
        <f t="shared" si="48"/>
        <v>2523881.7016030648</v>
      </c>
    </row>
    <row r="138" spans="3:7">
      <c r="C138">
        <f t="shared" ref="C138" si="49">+C137+1</f>
        <v>25</v>
      </c>
      <c r="D138" s="37">
        <f t="shared" ref="D138" si="50">+G137*$D$104</f>
        <v>80764.214451298074</v>
      </c>
      <c r="E138" s="37">
        <f t="shared" si="42"/>
        <v>2523881.7016030741</v>
      </c>
      <c r="F138" s="37">
        <f t="shared" ref="F138" si="51">+D138+E138</f>
        <v>2604645.9160543722</v>
      </c>
      <c r="G138" s="37">
        <f t="shared" ref="G138" si="52">+G137-E138</f>
        <v>-9.3132257461547852E-9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8"/>
  </sheetPr>
  <dimension ref="C1:AI95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7" customWidth="1"/>
    <col min="4" max="4" width="16.140625" customWidth="1"/>
    <col min="5" max="5" width="15.28515625" customWidth="1"/>
    <col min="6" max="35" width="13.7109375" customWidth="1"/>
  </cols>
  <sheetData>
    <row r="1" spans="3:35" ht="21">
      <c r="C1" s="483" t="s">
        <v>498</v>
      </c>
    </row>
    <row r="3" spans="3:35" ht="21">
      <c r="C3" s="74" t="s">
        <v>354</v>
      </c>
    </row>
    <row r="4" spans="3:35" ht="18.75">
      <c r="C4" s="73"/>
    </row>
    <row r="5" spans="3:35" ht="15.75">
      <c r="C5" s="281" t="s">
        <v>371</v>
      </c>
    </row>
    <row r="6" spans="3:35" ht="19.5" thickBot="1">
      <c r="C6" s="73"/>
    </row>
    <row r="7" spans="3:35" ht="15.75" thickBot="1">
      <c r="C7" s="12"/>
      <c r="D7" s="340"/>
      <c r="E7" s="339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21</v>
      </c>
      <c r="E8" s="253">
        <f>+E51/1000000</f>
        <v>0</v>
      </c>
      <c r="F8" s="254">
        <f t="shared" ref="F8:AI8" si="0">+F51/1000000</f>
        <v>0</v>
      </c>
      <c r="G8" s="254">
        <f t="shared" si="0"/>
        <v>1.5683677322542369</v>
      </c>
      <c r="H8" s="254">
        <f t="shared" si="0"/>
        <v>2.2842112785609885</v>
      </c>
      <c r="I8" s="254">
        <f t="shared" si="0"/>
        <v>2.9908813885987326</v>
      </c>
      <c r="J8" s="254">
        <f t="shared" si="0"/>
        <v>3.6821587973765881</v>
      </c>
      <c r="K8" s="254">
        <f t="shared" si="0"/>
        <v>4.355988703770131</v>
      </c>
      <c r="L8" s="254">
        <f t="shared" si="0"/>
        <v>5.007839553554855</v>
      </c>
      <c r="M8" s="254">
        <f t="shared" si="0"/>
        <v>5.5701188096807748</v>
      </c>
      <c r="N8" s="254">
        <f t="shared" si="0"/>
        <v>6.8023141117133124</v>
      </c>
      <c r="O8" s="254">
        <f t="shared" si="0"/>
        <v>8.1599076620952857</v>
      </c>
      <c r="P8" s="254">
        <f t="shared" si="0"/>
        <v>9.4998186464657781</v>
      </c>
      <c r="Q8" s="254">
        <f t="shared" si="0"/>
        <v>10.746790301651023</v>
      </c>
      <c r="R8" s="254">
        <f t="shared" si="0"/>
        <v>12.036387442038432</v>
      </c>
      <c r="S8" s="254">
        <f t="shared" si="0"/>
        <v>13.295107812744581</v>
      </c>
      <c r="T8" s="254">
        <f t="shared" si="0"/>
        <v>14.518435686136186</v>
      </c>
      <c r="U8" s="254">
        <f t="shared" si="0"/>
        <v>15.701825773559385</v>
      </c>
      <c r="V8" s="254">
        <f t="shared" si="0"/>
        <v>16.92102488359648</v>
      </c>
      <c r="W8" s="254">
        <f t="shared" si="0"/>
        <v>18.176940366612868</v>
      </c>
      <c r="X8" s="254">
        <f t="shared" si="0"/>
        <v>19.470501109458716</v>
      </c>
      <c r="Y8" s="254">
        <f t="shared" si="0"/>
        <v>20.802658030302322</v>
      </c>
      <c r="Z8" s="254">
        <f t="shared" si="0"/>
        <v>22.174384584585965</v>
      </c>
      <c r="AA8" s="254">
        <f t="shared" si="0"/>
        <v>23.586677282349243</v>
      </c>
      <c r="AB8" s="254">
        <f t="shared" si="0"/>
        <v>25.040556217170433</v>
      </c>
      <c r="AC8" s="254">
        <f t="shared" si="0"/>
        <v>26.537065606980995</v>
      </c>
      <c r="AD8" s="254">
        <f t="shared" si="0"/>
        <v>28.077274347014772</v>
      </c>
      <c r="AE8" s="254">
        <f t="shared" si="0"/>
        <v>29.662250412656068</v>
      </c>
      <c r="AF8" s="254">
        <f t="shared" si="0"/>
        <v>31.293139401722506</v>
      </c>
      <c r="AG8" s="254">
        <f t="shared" si="0"/>
        <v>32.971087676584823</v>
      </c>
      <c r="AH8" s="254">
        <f t="shared" si="0"/>
        <v>34.697268615377354</v>
      </c>
      <c r="AI8" s="255">
        <f t="shared" si="0"/>
        <v>36.472883229737263</v>
      </c>
    </row>
    <row r="9" spans="3:35" ht="15.75" thickBot="1">
      <c r="C9" s="14" t="s">
        <v>16</v>
      </c>
      <c r="E9" s="337">
        <f t="shared" ref="E9:E20" si="1">+E52/1000000</f>
        <v>0</v>
      </c>
      <c r="F9" s="257">
        <f t="shared" ref="F9:AI9" si="2">+F52/1000000</f>
        <v>0</v>
      </c>
      <c r="G9" s="257">
        <f t="shared" si="2"/>
        <v>1.1999961125146821</v>
      </c>
      <c r="H9" s="257">
        <f t="shared" si="2"/>
        <v>1.7351963838578834</v>
      </c>
      <c r="I9" s="257">
        <f t="shared" si="2"/>
        <v>2.2615551364707649</v>
      </c>
      <c r="J9" s="257">
        <f t="shared" si="2"/>
        <v>2.7742646811517031</v>
      </c>
      <c r="K9" s="257">
        <f t="shared" si="2"/>
        <v>3.2716563453399017</v>
      </c>
      <c r="L9" s="257">
        <f t="shared" si="2"/>
        <v>3.750181516319409</v>
      </c>
      <c r="M9" s="257">
        <f t="shared" si="2"/>
        <v>4.1574205952595618</v>
      </c>
      <c r="N9" s="257">
        <f t="shared" si="2"/>
        <v>5.0841678812595683</v>
      </c>
      <c r="O9" s="257">
        <f t="shared" si="2"/>
        <v>6.1070076609868185</v>
      </c>
      <c r="P9" s="257">
        <f t="shared" si="2"/>
        <v>7.1145003690664321</v>
      </c>
      <c r="Q9" s="257">
        <f t="shared" si="2"/>
        <v>8.0484413422965861</v>
      </c>
      <c r="R9" s="257">
        <f t="shared" si="2"/>
        <v>9.0137284719824127</v>
      </c>
      <c r="S9" s="257">
        <f t="shared" si="2"/>
        <v>9.9535006917636402</v>
      </c>
      <c r="T9" s="257">
        <f t="shared" si="2"/>
        <v>10.864291434140428</v>
      </c>
      <c r="U9" s="257">
        <f t="shared" si="2"/>
        <v>11.742618641484752</v>
      </c>
      <c r="V9" s="257">
        <f t="shared" si="2"/>
        <v>12.646950928487561</v>
      </c>
      <c r="W9" s="257">
        <f t="shared" si="2"/>
        <v>13.577927760233752</v>
      </c>
      <c r="X9" s="257">
        <f t="shared" si="2"/>
        <v>14.536203187816962</v>
      </c>
      <c r="Y9" s="257">
        <f t="shared" si="2"/>
        <v>15.522446166236938</v>
      </c>
      <c r="Z9" s="257">
        <f t="shared" si="2"/>
        <v>16.537340878948054</v>
      </c>
      <c r="AA9" s="257">
        <f t="shared" si="2"/>
        <v>17.581587069191357</v>
      </c>
      <c r="AB9" s="257">
        <f t="shared" si="2"/>
        <v>18.655900378245221</v>
      </c>
      <c r="AC9" s="257">
        <f t="shared" si="2"/>
        <v>19.761012690731302</v>
      </c>
      <c r="AD9" s="257">
        <f t="shared" si="2"/>
        <v>20.897672487116164</v>
      </c>
      <c r="AE9" s="257">
        <f t="shared" si="2"/>
        <v>22.066619041047737</v>
      </c>
      <c r="AF9" s="257">
        <f t="shared" si="2"/>
        <v>23.268660750935592</v>
      </c>
      <c r="AG9" s="257">
        <f t="shared" si="2"/>
        <v>24.504598066046171</v>
      </c>
      <c r="AH9" s="257">
        <f t="shared" si="2"/>
        <v>25.77524951623235</v>
      </c>
      <c r="AI9" s="258">
        <f t="shared" si="2"/>
        <v>27.081452102598465</v>
      </c>
    </row>
    <row r="10" spans="3:35" ht="15.75" thickBot="1">
      <c r="C10" s="14" t="s">
        <v>119</v>
      </c>
      <c r="E10" s="259">
        <f t="shared" si="1"/>
        <v>0</v>
      </c>
      <c r="F10" s="260">
        <f t="shared" ref="F10:AI10" si="3">+F53/1000000</f>
        <v>0</v>
      </c>
      <c r="G10" s="257">
        <f t="shared" si="3"/>
        <v>0.36837161973955668</v>
      </c>
      <c r="H10" s="257">
        <f t="shared" si="3"/>
        <v>0.54901489470310327</v>
      </c>
      <c r="I10" s="257">
        <f t="shared" si="3"/>
        <v>0.72932625212796587</v>
      </c>
      <c r="J10" s="257">
        <f t="shared" si="3"/>
        <v>0.90789411622488869</v>
      </c>
      <c r="K10" s="257">
        <f t="shared" si="3"/>
        <v>1.0843323584302329</v>
      </c>
      <c r="L10" s="257">
        <f t="shared" si="3"/>
        <v>1.2576580372354424</v>
      </c>
      <c r="M10" s="257">
        <f t="shared" si="3"/>
        <v>1.4126982144212146</v>
      </c>
      <c r="N10" s="257">
        <f t="shared" si="3"/>
        <v>1.7181462304537427</v>
      </c>
      <c r="O10" s="257">
        <f t="shared" si="3"/>
        <v>2.0529000011084602</v>
      </c>
      <c r="P10" s="257">
        <f t="shared" si="3"/>
        <v>2.3853182773993442</v>
      </c>
      <c r="Q10" s="257">
        <f t="shared" si="3"/>
        <v>2.6983489593544454</v>
      </c>
      <c r="R10" s="257">
        <f t="shared" si="3"/>
        <v>3.022658970056018</v>
      </c>
      <c r="S10" s="257">
        <f t="shared" si="3"/>
        <v>3.3416071209809388</v>
      </c>
      <c r="T10" s="257">
        <f t="shared" si="3"/>
        <v>3.654144251995763</v>
      </c>
      <c r="U10" s="257">
        <f t="shared" si="3"/>
        <v>3.9592071320746371</v>
      </c>
      <c r="V10" s="257">
        <f t="shared" si="3"/>
        <v>4.2740739551089071</v>
      </c>
      <c r="W10" s="257">
        <f t="shared" si="3"/>
        <v>4.5990126063791124</v>
      </c>
      <c r="X10" s="257">
        <f t="shared" si="3"/>
        <v>4.9342979216417557</v>
      </c>
      <c r="Y10" s="257">
        <f t="shared" si="3"/>
        <v>5.2802118640653806</v>
      </c>
      <c r="Z10" s="257">
        <f t="shared" si="3"/>
        <v>5.6370437056379021</v>
      </c>
      <c r="AA10" s="257">
        <f t="shared" si="3"/>
        <v>6.0050902131578825</v>
      </c>
      <c r="AB10" s="257">
        <f t="shared" si="3"/>
        <v>6.3846558389252257</v>
      </c>
      <c r="AC10" s="257">
        <f t="shared" si="3"/>
        <v>6.7760529162496832</v>
      </c>
      <c r="AD10" s="257">
        <f t="shared" si="3"/>
        <v>7.1796018598986029</v>
      </c>
      <c r="AE10" s="257">
        <f t="shared" si="3"/>
        <v>7.595631371608345</v>
      </c>
      <c r="AF10" s="257">
        <f t="shared" si="3"/>
        <v>8.0244786507869197</v>
      </c>
      <c r="AG10" s="257">
        <f t="shared" si="3"/>
        <v>8.4664896105386642</v>
      </c>
      <c r="AH10" s="257">
        <f t="shared" si="3"/>
        <v>8.9220190991450057</v>
      </c>
      <c r="AI10" s="258">
        <f t="shared" si="3"/>
        <v>9.391431127138814</v>
      </c>
    </row>
    <row r="11" spans="3:35" ht="15.75" thickBot="1">
      <c r="C11" s="13" t="s">
        <v>170</v>
      </c>
      <c r="E11" s="282">
        <f t="shared" si="1"/>
        <v>21</v>
      </c>
      <c r="F11" s="283">
        <f t="shared" ref="F11:AI11" si="4">+F54/1000000</f>
        <v>0</v>
      </c>
      <c r="G11" s="283">
        <f t="shared" si="4"/>
        <v>0</v>
      </c>
      <c r="H11" s="283">
        <f t="shared" si="4"/>
        <v>0</v>
      </c>
      <c r="I11" s="283">
        <f t="shared" si="4"/>
        <v>0</v>
      </c>
      <c r="J11" s="283">
        <f t="shared" si="4"/>
        <v>0</v>
      </c>
      <c r="K11" s="283">
        <f t="shared" si="4"/>
        <v>0</v>
      </c>
      <c r="L11" s="283">
        <f t="shared" si="4"/>
        <v>0</v>
      </c>
      <c r="M11" s="283">
        <f t="shared" si="4"/>
        <v>0</v>
      </c>
      <c r="N11" s="283">
        <f t="shared" si="4"/>
        <v>0</v>
      </c>
      <c r="O11" s="283">
        <f t="shared" si="4"/>
        <v>0</v>
      </c>
      <c r="P11" s="283">
        <f t="shared" si="4"/>
        <v>0</v>
      </c>
      <c r="Q11" s="283">
        <f t="shared" si="4"/>
        <v>0</v>
      </c>
      <c r="R11" s="283">
        <f t="shared" si="4"/>
        <v>0</v>
      </c>
      <c r="S11" s="283">
        <f t="shared" si="4"/>
        <v>0</v>
      </c>
      <c r="T11" s="283">
        <f t="shared" si="4"/>
        <v>0</v>
      </c>
      <c r="U11" s="283">
        <f t="shared" si="4"/>
        <v>0</v>
      </c>
      <c r="V11" s="283">
        <f t="shared" si="4"/>
        <v>0</v>
      </c>
      <c r="W11" s="283">
        <f t="shared" si="4"/>
        <v>0</v>
      </c>
      <c r="X11" s="283">
        <f t="shared" si="4"/>
        <v>0</v>
      </c>
      <c r="Y11" s="283">
        <f t="shared" si="4"/>
        <v>0</v>
      </c>
      <c r="Z11" s="283">
        <f t="shared" si="4"/>
        <v>0</v>
      </c>
      <c r="AA11" s="283">
        <f t="shared" si="4"/>
        <v>0</v>
      </c>
      <c r="AB11" s="283">
        <f t="shared" si="4"/>
        <v>0</v>
      </c>
      <c r="AC11" s="283">
        <f t="shared" si="4"/>
        <v>0</v>
      </c>
      <c r="AD11" s="283">
        <f t="shared" si="4"/>
        <v>0</v>
      </c>
      <c r="AE11" s="283">
        <f t="shared" si="4"/>
        <v>0</v>
      </c>
      <c r="AF11" s="283">
        <f t="shared" si="4"/>
        <v>0</v>
      </c>
      <c r="AG11" s="283">
        <f t="shared" si="4"/>
        <v>0</v>
      </c>
      <c r="AH11" s="283">
        <f t="shared" si="4"/>
        <v>0</v>
      </c>
      <c r="AI11" s="284">
        <f t="shared" si="4"/>
        <v>0</v>
      </c>
    </row>
    <row r="12" spans="3:35" ht="15.75" thickBot="1">
      <c r="C12" s="13" t="s">
        <v>22</v>
      </c>
      <c r="E12" s="253">
        <f t="shared" si="1"/>
        <v>0</v>
      </c>
      <c r="F12" s="254">
        <f t="shared" ref="F12:AI12" si="5">+F55/1000000</f>
        <v>0</v>
      </c>
      <c r="G12" s="254">
        <f t="shared" si="5"/>
        <v>-0.92092904934889075</v>
      </c>
      <c r="H12" s="254">
        <f t="shared" si="5"/>
        <v>-1.3725372367577591</v>
      </c>
      <c r="I12" s="254">
        <f t="shared" si="5"/>
        <v>-1.8233156303199156</v>
      </c>
      <c r="J12" s="254">
        <f t="shared" si="5"/>
        <v>-2.2697352905622199</v>
      </c>
      <c r="K12" s="254">
        <f t="shared" si="5"/>
        <v>-2.710830896075584</v>
      </c>
      <c r="L12" s="254">
        <f t="shared" si="5"/>
        <v>-3.1441450930886083</v>
      </c>
      <c r="M12" s="254">
        <f t="shared" si="5"/>
        <v>-3.5317455360530317</v>
      </c>
      <c r="N12" s="254">
        <f t="shared" si="5"/>
        <v>-4.295365576134361</v>
      </c>
      <c r="O12" s="254">
        <f t="shared" si="5"/>
        <v>-5.132250002771154</v>
      </c>
      <c r="P12" s="254">
        <f t="shared" si="5"/>
        <v>-5.9632956934983659</v>
      </c>
      <c r="Q12" s="254">
        <f t="shared" si="5"/>
        <v>-6.7458723983861137</v>
      </c>
      <c r="R12" s="254">
        <f t="shared" si="5"/>
        <v>-7.5566474251400457</v>
      </c>
      <c r="S12" s="254">
        <f t="shared" si="5"/>
        <v>-8.3540178024523559</v>
      </c>
      <c r="T12" s="254">
        <f t="shared" si="5"/>
        <v>-9.1353606299894086</v>
      </c>
      <c r="U12" s="254">
        <f t="shared" si="5"/>
        <v>-9.8980178301865909</v>
      </c>
      <c r="V12" s="254">
        <f t="shared" si="5"/>
        <v>-10.685184887772269</v>
      </c>
      <c r="W12" s="254">
        <f t="shared" si="5"/>
        <v>-11.497531515947781</v>
      </c>
      <c r="X12" s="254">
        <f t="shared" si="5"/>
        <v>-12.335744804104403</v>
      </c>
      <c r="Y12" s="254">
        <f t="shared" si="5"/>
        <v>-13.200529660163463</v>
      </c>
      <c r="Z12" s="254">
        <f t="shared" si="5"/>
        <v>-14.092609264094763</v>
      </c>
      <c r="AA12" s="254">
        <f t="shared" si="5"/>
        <v>-15.012725532894716</v>
      </c>
      <c r="AB12" s="254">
        <f t="shared" si="5"/>
        <v>-15.961639597313068</v>
      </c>
      <c r="AC12" s="254">
        <f t="shared" si="5"/>
        <v>-16.940132290624209</v>
      </c>
      <c r="AD12" s="254">
        <f t="shared" si="5"/>
        <v>-17.949004649746517</v>
      </c>
      <c r="AE12" s="254">
        <f t="shared" si="5"/>
        <v>-18.989078429020868</v>
      </c>
      <c r="AF12" s="254">
        <f t="shared" si="5"/>
        <v>-20.061196626967302</v>
      </c>
      <c r="AG12" s="254">
        <f t="shared" si="5"/>
        <v>-21.166224026346661</v>
      </c>
      <c r="AH12" s="254">
        <f t="shared" si="5"/>
        <v>-22.305047747862524</v>
      </c>
      <c r="AI12" s="255">
        <f t="shared" si="5"/>
        <v>-23.478577817847036</v>
      </c>
    </row>
    <row r="13" spans="3:35" ht="15.75" thickBot="1">
      <c r="C13" s="14" t="s">
        <v>18</v>
      </c>
      <c r="E13" s="337">
        <f t="shared" si="1"/>
        <v>0</v>
      </c>
      <c r="F13" s="257">
        <f t="shared" ref="F13:AI13" si="6">+F56/1000000</f>
        <v>0</v>
      </c>
      <c r="G13" s="257">
        <f t="shared" si="6"/>
        <v>-0.55255742960933407</v>
      </c>
      <c r="H13" s="257">
        <f t="shared" si="6"/>
        <v>-0.82352234205465391</v>
      </c>
      <c r="I13" s="257">
        <f t="shared" si="6"/>
        <v>-1.0939893781919479</v>
      </c>
      <c r="J13" s="257">
        <f t="shared" si="6"/>
        <v>-1.3618411743373349</v>
      </c>
      <c r="K13" s="257">
        <f t="shared" si="6"/>
        <v>-1.6264985376453511</v>
      </c>
      <c r="L13" s="257">
        <f t="shared" si="6"/>
        <v>-1.8864870558531657</v>
      </c>
      <c r="M13" s="257">
        <f t="shared" si="6"/>
        <v>-2.1190473216318191</v>
      </c>
      <c r="N13" s="257">
        <f t="shared" si="6"/>
        <v>-2.5772193456806169</v>
      </c>
      <c r="O13" s="257">
        <f t="shared" si="6"/>
        <v>-3.0793500016626938</v>
      </c>
      <c r="P13" s="257">
        <f t="shared" si="6"/>
        <v>-3.5779774160990194</v>
      </c>
      <c r="Q13" s="257">
        <f t="shared" si="6"/>
        <v>-4.0475234390316679</v>
      </c>
      <c r="R13" s="257">
        <f t="shared" si="6"/>
        <v>-4.5339884550840255</v>
      </c>
      <c r="S13" s="257">
        <f t="shared" si="6"/>
        <v>-5.0124106814714144</v>
      </c>
      <c r="T13" s="257">
        <f t="shared" si="6"/>
        <v>-5.4812163779936469</v>
      </c>
      <c r="U13" s="257">
        <f t="shared" si="6"/>
        <v>-5.9388106981119551</v>
      </c>
      <c r="V13" s="257">
        <f t="shared" si="6"/>
        <v>-6.4111109326633624</v>
      </c>
      <c r="W13" s="257">
        <f t="shared" si="6"/>
        <v>-6.8985189095686676</v>
      </c>
      <c r="X13" s="257">
        <f t="shared" si="6"/>
        <v>-7.4014468824626434</v>
      </c>
      <c r="Y13" s="257">
        <f t="shared" si="6"/>
        <v>-7.9203177960980762</v>
      </c>
      <c r="Z13" s="257">
        <f t="shared" si="6"/>
        <v>-8.4555655584568576</v>
      </c>
      <c r="AA13" s="257">
        <f t="shared" si="6"/>
        <v>-9.0076353197368277</v>
      </c>
      <c r="AB13" s="257">
        <f t="shared" si="6"/>
        <v>-9.5769837583878417</v>
      </c>
      <c r="AC13" s="257">
        <f t="shared" si="6"/>
        <v>-10.164079374374523</v>
      </c>
      <c r="AD13" s="257">
        <f t="shared" si="6"/>
        <v>-10.769402789847911</v>
      </c>
      <c r="AE13" s="257">
        <f t="shared" si="6"/>
        <v>-11.393447057412519</v>
      </c>
      <c r="AF13" s="257">
        <f t="shared" si="6"/>
        <v>-12.036717976180379</v>
      </c>
      <c r="AG13" s="257">
        <f t="shared" si="6"/>
        <v>-12.699734415807995</v>
      </c>
      <c r="AH13" s="257">
        <f t="shared" si="6"/>
        <v>-13.383028648717515</v>
      </c>
      <c r="AI13" s="258">
        <f t="shared" si="6"/>
        <v>-14.087146690708217</v>
      </c>
    </row>
    <row r="14" spans="3:35" ht="15.75" thickBot="1">
      <c r="C14" s="14" t="s">
        <v>19</v>
      </c>
      <c r="E14" s="259">
        <f t="shared" si="1"/>
        <v>0</v>
      </c>
      <c r="F14" s="260">
        <f t="shared" ref="F14:AI14" si="7">+F57/1000000</f>
        <v>0</v>
      </c>
      <c r="G14" s="257">
        <f t="shared" si="7"/>
        <v>-0.13813935740233352</v>
      </c>
      <c r="H14" s="257">
        <f t="shared" si="7"/>
        <v>-0.20588058551366348</v>
      </c>
      <c r="I14" s="257">
        <f t="shared" si="7"/>
        <v>-0.27349734454798696</v>
      </c>
      <c r="J14" s="257">
        <f t="shared" si="7"/>
        <v>-0.34046029358433372</v>
      </c>
      <c r="K14" s="257">
        <f t="shared" si="7"/>
        <v>-0.40662463441133778</v>
      </c>
      <c r="L14" s="257">
        <f t="shared" si="7"/>
        <v>-0.47162176396329142</v>
      </c>
      <c r="M14" s="257">
        <f t="shared" si="7"/>
        <v>-0.52976183040795477</v>
      </c>
      <c r="N14" s="257">
        <f t="shared" si="7"/>
        <v>-0.64430483642015424</v>
      </c>
      <c r="O14" s="257">
        <f t="shared" si="7"/>
        <v>-0.76983750041567345</v>
      </c>
      <c r="P14" s="257">
        <f t="shared" si="7"/>
        <v>-0.89449435402475486</v>
      </c>
      <c r="Q14" s="257">
        <f t="shared" si="7"/>
        <v>-1.011880859757917</v>
      </c>
      <c r="R14" s="257">
        <f t="shared" si="7"/>
        <v>-1.1334971137710064</v>
      </c>
      <c r="S14" s="257">
        <f t="shared" si="7"/>
        <v>-1.2531026703678536</v>
      </c>
      <c r="T14" s="257">
        <f t="shared" si="7"/>
        <v>-1.3703040944984117</v>
      </c>
      <c r="U14" s="257">
        <f t="shared" si="7"/>
        <v>-1.4847026745279888</v>
      </c>
      <c r="V14" s="257">
        <f t="shared" si="7"/>
        <v>-1.6027777331658406</v>
      </c>
      <c r="W14" s="257">
        <f t="shared" si="7"/>
        <v>-1.7246297273921669</v>
      </c>
      <c r="X14" s="257">
        <f t="shared" si="7"/>
        <v>-1.8503617206156608</v>
      </c>
      <c r="Y14" s="257">
        <f t="shared" si="7"/>
        <v>-1.980079449024519</v>
      </c>
      <c r="Z14" s="257">
        <f t="shared" si="7"/>
        <v>-2.1138913896142144</v>
      </c>
      <c r="AA14" s="257">
        <f t="shared" si="7"/>
        <v>-2.2519088299342069</v>
      </c>
      <c r="AB14" s="257">
        <f t="shared" si="7"/>
        <v>-2.3942459395969604</v>
      </c>
      <c r="AC14" s="257">
        <f t="shared" si="7"/>
        <v>-2.5410198435936309</v>
      </c>
      <c r="AD14" s="257">
        <f t="shared" si="7"/>
        <v>-2.6923506974619777</v>
      </c>
      <c r="AE14" s="257">
        <f t="shared" si="7"/>
        <v>-2.8483617643531298</v>
      </c>
      <c r="AF14" s="257">
        <f t="shared" si="7"/>
        <v>-3.0091794940450947</v>
      </c>
      <c r="AG14" s="257">
        <f t="shared" si="7"/>
        <v>-3.1749336039519989</v>
      </c>
      <c r="AH14" s="257">
        <f t="shared" si="7"/>
        <v>-3.3457571621793787</v>
      </c>
      <c r="AI14" s="258">
        <f t="shared" si="7"/>
        <v>-3.5217866726770541</v>
      </c>
    </row>
    <row r="15" spans="3:35" ht="15.75" thickBot="1">
      <c r="C15" s="14" t="s">
        <v>20</v>
      </c>
      <c r="E15" s="261">
        <f t="shared" si="1"/>
        <v>0</v>
      </c>
      <c r="F15" s="257">
        <f t="shared" ref="F15:AI15" si="8">+F58/1000000</f>
        <v>0</v>
      </c>
      <c r="G15" s="257">
        <f t="shared" si="8"/>
        <v>-0.23023226233722269</v>
      </c>
      <c r="H15" s="257">
        <f t="shared" si="8"/>
        <v>-0.34313430918943977</v>
      </c>
      <c r="I15" s="257">
        <f t="shared" si="8"/>
        <v>-0.4558289075799789</v>
      </c>
      <c r="J15" s="257">
        <f t="shared" si="8"/>
        <v>-0.56743382264055497</v>
      </c>
      <c r="K15" s="257">
        <f t="shared" si="8"/>
        <v>-0.67770772401889601</v>
      </c>
      <c r="L15" s="257">
        <f t="shared" si="8"/>
        <v>-0.78603627327215209</v>
      </c>
      <c r="M15" s="257">
        <f t="shared" si="8"/>
        <v>-0.88293638401325791</v>
      </c>
      <c r="N15" s="257">
        <f t="shared" si="8"/>
        <v>-1.0738413940335902</v>
      </c>
      <c r="O15" s="257">
        <f t="shared" si="8"/>
        <v>-1.2830625006927885</v>
      </c>
      <c r="P15" s="257">
        <f t="shared" si="8"/>
        <v>-1.4908239233745915</v>
      </c>
      <c r="Q15" s="257">
        <f t="shared" si="8"/>
        <v>-1.6864680995965284</v>
      </c>
      <c r="R15" s="257">
        <f t="shared" si="8"/>
        <v>-1.8891618562850114</v>
      </c>
      <c r="S15" s="257">
        <f t="shared" si="8"/>
        <v>-2.088504450613089</v>
      </c>
      <c r="T15" s="257">
        <f t="shared" si="8"/>
        <v>-2.2838401574973521</v>
      </c>
      <c r="U15" s="257">
        <f t="shared" si="8"/>
        <v>-2.4745044575466477</v>
      </c>
      <c r="V15" s="257">
        <f t="shared" si="8"/>
        <v>-2.6712962219430674</v>
      </c>
      <c r="W15" s="257">
        <f t="shared" si="8"/>
        <v>-2.8743828789869452</v>
      </c>
      <c r="X15" s="257">
        <f t="shared" si="8"/>
        <v>-3.0839362010261007</v>
      </c>
      <c r="Y15" s="257">
        <f t="shared" si="8"/>
        <v>-3.3001324150408657</v>
      </c>
      <c r="Z15" s="257">
        <f t="shared" si="8"/>
        <v>-3.5231523160236908</v>
      </c>
      <c r="AA15" s="257">
        <f t="shared" si="8"/>
        <v>-3.7531813832236791</v>
      </c>
      <c r="AB15" s="257">
        <f t="shared" si="8"/>
        <v>-3.9904098993282671</v>
      </c>
      <c r="AC15" s="257">
        <f t="shared" si="8"/>
        <v>-4.2350330726560523</v>
      </c>
      <c r="AD15" s="257">
        <f t="shared" si="8"/>
        <v>-4.4872511624366291</v>
      </c>
      <c r="AE15" s="257">
        <f t="shared" si="8"/>
        <v>-4.747269607255217</v>
      </c>
      <c r="AF15" s="257">
        <f t="shared" si="8"/>
        <v>-5.0152991567418255</v>
      </c>
      <c r="AG15" s="257">
        <f t="shared" si="8"/>
        <v>-5.2915560065866654</v>
      </c>
      <c r="AH15" s="257">
        <f t="shared" si="8"/>
        <v>-5.576261936965631</v>
      </c>
      <c r="AI15" s="258">
        <f t="shared" si="8"/>
        <v>-5.869644454461759</v>
      </c>
    </row>
    <row r="16" spans="3:35" ht="15.75" thickBot="1">
      <c r="C16" s="13" t="s">
        <v>10</v>
      </c>
      <c r="E16" s="253">
        <f t="shared" si="1"/>
        <v>-70</v>
      </c>
      <c r="F16" s="254">
        <f t="shared" ref="F16:AI16" si="9">+F59/1000000</f>
        <v>0</v>
      </c>
      <c r="G16" s="254">
        <f t="shared" si="9"/>
        <v>0</v>
      </c>
      <c r="H16" s="254">
        <f t="shared" si="9"/>
        <v>0</v>
      </c>
      <c r="I16" s="254">
        <f t="shared" si="9"/>
        <v>0</v>
      </c>
      <c r="J16" s="254">
        <f t="shared" si="9"/>
        <v>0</v>
      </c>
      <c r="K16" s="254">
        <f t="shared" si="9"/>
        <v>0</v>
      </c>
      <c r="L16" s="254">
        <f t="shared" si="9"/>
        <v>0</v>
      </c>
      <c r="M16" s="254">
        <f t="shared" si="9"/>
        <v>0</v>
      </c>
      <c r="N16" s="254">
        <f t="shared" si="9"/>
        <v>0</v>
      </c>
      <c r="O16" s="254">
        <f t="shared" si="9"/>
        <v>0</v>
      </c>
      <c r="P16" s="254">
        <f t="shared" si="9"/>
        <v>0</v>
      </c>
      <c r="Q16" s="254">
        <f t="shared" si="9"/>
        <v>0</v>
      </c>
      <c r="R16" s="254">
        <f t="shared" si="9"/>
        <v>0</v>
      </c>
      <c r="S16" s="254">
        <f t="shared" si="9"/>
        <v>0</v>
      </c>
      <c r="T16" s="254">
        <f t="shared" si="9"/>
        <v>0</v>
      </c>
      <c r="U16" s="254">
        <f t="shared" si="9"/>
        <v>0</v>
      </c>
      <c r="V16" s="254">
        <f t="shared" si="9"/>
        <v>0</v>
      </c>
      <c r="W16" s="254">
        <f t="shared" si="9"/>
        <v>0</v>
      </c>
      <c r="X16" s="254">
        <f t="shared" si="9"/>
        <v>0</v>
      </c>
      <c r="Y16" s="254">
        <f t="shared" si="9"/>
        <v>0</v>
      </c>
      <c r="Z16" s="254">
        <f t="shared" si="9"/>
        <v>0</v>
      </c>
      <c r="AA16" s="254">
        <f t="shared" si="9"/>
        <v>0</v>
      </c>
      <c r="AB16" s="254">
        <f t="shared" si="9"/>
        <v>0</v>
      </c>
      <c r="AC16" s="254">
        <f t="shared" si="9"/>
        <v>0</v>
      </c>
      <c r="AD16" s="254">
        <f t="shared" si="9"/>
        <v>0</v>
      </c>
      <c r="AE16" s="254">
        <f t="shared" si="9"/>
        <v>0</v>
      </c>
      <c r="AF16" s="254">
        <f t="shared" si="9"/>
        <v>0</v>
      </c>
      <c r="AG16" s="254">
        <f t="shared" si="9"/>
        <v>0</v>
      </c>
      <c r="AH16" s="254">
        <f t="shared" si="9"/>
        <v>0</v>
      </c>
      <c r="AI16" s="255">
        <f t="shared" si="9"/>
        <v>24</v>
      </c>
    </row>
    <row r="17" spans="3:35" ht="15.75" thickBot="1">
      <c r="C17" s="14" t="s">
        <v>18</v>
      </c>
      <c r="D17" s="347"/>
      <c r="E17" s="342">
        <f t="shared" si="1"/>
        <v>-28</v>
      </c>
      <c r="F17" s="257">
        <f t="shared" ref="F17:AI17" si="10">+F60/1000000</f>
        <v>0</v>
      </c>
      <c r="G17" s="257">
        <f t="shared" si="10"/>
        <v>0</v>
      </c>
      <c r="H17" s="257">
        <f t="shared" si="10"/>
        <v>0</v>
      </c>
      <c r="I17" s="257">
        <f t="shared" si="10"/>
        <v>0</v>
      </c>
      <c r="J17" s="257">
        <f t="shared" si="10"/>
        <v>0</v>
      </c>
      <c r="K17" s="257">
        <f t="shared" si="10"/>
        <v>0</v>
      </c>
      <c r="L17" s="257">
        <f t="shared" si="10"/>
        <v>0</v>
      </c>
      <c r="M17" s="257">
        <f t="shared" si="10"/>
        <v>0</v>
      </c>
      <c r="N17" s="257">
        <f t="shared" si="10"/>
        <v>0</v>
      </c>
      <c r="O17" s="257">
        <f t="shared" si="10"/>
        <v>0</v>
      </c>
      <c r="P17" s="257">
        <f t="shared" si="10"/>
        <v>0</v>
      </c>
      <c r="Q17" s="257">
        <f t="shared" si="10"/>
        <v>0</v>
      </c>
      <c r="R17" s="257">
        <f t="shared" si="10"/>
        <v>0</v>
      </c>
      <c r="S17" s="257">
        <f t="shared" si="10"/>
        <v>0</v>
      </c>
      <c r="T17" s="257">
        <f t="shared" si="10"/>
        <v>0</v>
      </c>
      <c r="U17" s="257">
        <f t="shared" si="10"/>
        <v>0</v>
      </c>
      <c r="V17" s="257">
        <f t="shared" si="10"/>
        <v>0</v>
      </c>
      <c r="W17" s="257">
        <f t="shared" si="10"/>
        <v>0</v>
      </c>
      <c r="X17" s="257">
        <f t="shared" si="10"/>
        <v>0</v>
      </c>
      <c r="Y17" s="257">
        <f t="shared" si="10"/>
        <v>0</v>
      </c>
      <c r="Z17" s="257">
        <f t="shared" si="10"/>
        <v>0</v>
      </c>
      <c r="AA17" s="257">
        <f t="shared" si="10"/>
        <v>0</v>
      </c>
      <c r="AB17" s="257">
        <f t="shared" si="10"/>
        <v>0</v>
      </c>
      <c r="AC17" s="257">
        <f t="shared" si="10"/>
        <v>0</v>
      </c>
      <c r="AD17" s="257">
        <f t="shared" si="10"/>
        <v>0</v>
      </c>
      <c r="AE17" s="257">
        <f t="shared" si="10"/>
        <v>0</v>
      </c>
      <c r="AF17" s="257">
        <f t="shared" si="10"/>
        <v>0</v>
      </c>
      <c r="AG17" s="257">
        <f t="shared" si="10"/>
        <v>0</v>
      </c>
      <c r="AH17" s="257">
        <f t="shared" si="10"/>
        <v>0</v>
      </c>
      <c r="AI17" s="258">
        <f t="shared" si="10"/>
        <v>9.6</v>
      </c>
    </row>
    <row r="18" spans="3:35" ht="15.75" thickBot="1">
      <c r="C18" s="14" t="s">
        <v>19</v>
      </c>
      <c r="E18" s="259">
        <f t="shared" si="1"/>
        <v>-10.5</v>
      </c>
      <c r="F18" s="260">
        <f t="shared" ref="F18:AI18" si="11">+F61/1000000</f>
        <v>0</v>
      </c>
      <c r="G18" s="257">
        <f t="shared" si="11"/>
        <v>0</v>
      </c>
      <c r="H18" s="257">
        <f t="shared" si="11"/>
        <v>0</v>
      </c>
      <c r="I18" s="257">
        <f t="shared" si="11"/>
        <v>0</v>
      </c>
      <c r="J18" s="257">
        <f t="shared" si="11"/>
        <v>0</v>
      </c>
      <c r="K18" s="257">
        <f t="shared" si="11"/>
        <v>0</v>
      </c>
      <c r="L18" s="257">
        <f t="shared" si="11"/>
        <v>0</v>
      </c>
      <c r="M18" s="257">
        <f t="shared" si="11"/>
        <v>0</v>
      </c>
      <c r="N18" s="257">
        <f t="shared" si="11"/>
        <v>0</v>
      </c>
      <c r="O18" s="257">
        <f t="shared" si="11"/>
        <v>0</v>
      </c>
      <c r="P18" s="257">
        <f t="shared" si="11"/>
        <v>0</v>
      </c>
      <c r="Q18" s="257">
        <f t="shared" si="11"/>
        <v>0</v>
      </c>
      <c r="R18" s="257">
        <f t="shared" si="11"/>
        <v>0</v>
      </c>
      <c r="S18" s="257">
        <f t="shared" si="11"/>
        <v>0</v>
      </c>
      <c r="T18" s="257">
        <f t="shared" si="11"/>
        <v>0</v>
      </c>
      <c r="U18" s="257">
        <f t="shared" si="11"/>
        <v>0</v>
      </c>
      <c r="V18" s="257">
        <f t="shared" si="11"/>
        <v>0</v>
      </c>
      <c r="W18" s="257">
        <f t="shared" si="11"/>
        <v>0</v>
      </c>
      <c r="X18" s="257">
        <f t="shared" si="11"/>
        <v>0</v>
      </c>
      <c r="Y18" s="257">
        <f t="shared" si="11"/>
        <v>0</v>
      </c>
      <c r="Z18" s="257">
        <f t="shared" si="11"/>
        <v>0</v>
      </c>
      <c r="AA18" s="257">
        <f t="shared" si="11"/>
        <v>0</v>
      </c>
      <c r="AB18" s="257">
        <f t="shared" si="11"/>
        <v>0</v>
      </c>
      <c r="AC18" s="257">
        <f t="shared" si="11"/>
        <v>0</v>
      </c>
      <c r="AD18" s="257">
        <f t="shared" si="11"/>
        <v>0</v>
      </c>
      <c r="AE18" s="257">
        <f t="shared" si="11"/>
        <v>0</v>
      </c>
      <c r="AF18" s="257">
        <f t="shared" si="11"/>
        <v>0</v>
      </c>
      <c r="AG18" s="257">
        <f t="shared" si="11"/>
        <v>0</v>
      </c>
      <c r="AH18" s="257">
        <f t="shared" si="11"/>
        <v>0</v>
      </c>
      <c r="AI18" s="258">
        <f t="shared" si="11"/>
        <v>3.6</v>
      </c>
    </row>
    <row r="19" spans="3:35" ht="15.75" thickBot="1">
      <c r="C19" s="14" t="s">
        <v>20</v>
      </c>
      <c r="E19" s="261">
        <f t="shared" si="1"/>
        <v>-31.5</v>
      </c>
      <c r="F19" s="257">
        <f t="shared" ref="F19:AI19" si="12">+F62/1000000</f>
        <v>0</v>
      </c>
      <c r="G19" s="257">
        <f t="shared" si="12"/>
        <v>0</v>
      </c>
      <c r="H19" s="257">
        <f t="shared" si="12"/>
        <v>0</v>
      </c>
      <c r="I19" s="257">
        <f t="shared" si="12"/>
        <v>0</v>
      </c>
      <c r="J19" s="257">
        <f t="shared" si="12"/>
        <v>0</v>
      </c>
      <c r="K19" s="257">
        <f t="shared" si="12"/>
        <v>0</v>
      </c>
      <c r="L19" s="257">
        <f t="shared" si="12"/>
        <v>0</v>
      </c>
      <c r="M19" s="257">
        <f t="shared" si="12"/>
        <v>0</v>
      </c>
      <c r="N19" s="257">
        <f t="shared" si="12"/>
        <v>0</v>
      </c>
      <c r="O19" s="257">
        <f t="shared" si="12"/>
        <v>0</v>
      </c>
      <c r="P19" s="257">
        <f t="shared" si="12"/>
        <v>0</v>
      </c>
      <c r="Q19" s="257">
        <f t="shared" si="12"/>
        <v>0</v>
      </c>
      <c r="R19" s="257">
        <f t="shared" si="12"/>
        <v>0</v>
      </c>
      <c r="S19" s="257">
        <f t="shared" si="12"/>
        <v>0</v>
      </c>
      <c r="T19" s="257">
        <f t="shared" si="12"/>
        <v>0</v>
      </c>
      <c r="U19" s="257">
        <f t="shared" si="12"/>
        <v>0</v>
      </c>
      <c r="V19" s="257">
        <f t="shared" si="12"/>
        <v>0</v>
      </c>
      <c r="W19" s="257">
        <f t="shared" si="12"/>
        <v>0</v>
      </c>
      <c r="X19" s="257">
        <f t="shared" si="12"/>
        <v>0</v>
      </c>
      <c r="Y19" s="257">
        <f t="shared" si="12"/>
        <v>0</v>
      </c>
      <c r="Z19" s="257">
        <f t="shared" si="12"/>
        <v>0</v>
      </c>
      <c r="AA19" s="257">
        <f t="shared" si="12"/>
        <v>0</v>
      </c>
      <c r="AB19" s="257">
        <f t="shared" si="12"/>
        <v>0</v>
      </c>
      <c r="AC19" s="257">
        <f t="shared" si="12"/>
        <v>0</v>
      </c>
      <c r="AD19" s="257">
        <f t="shared" si="12"/>
        <v>0</v>
      </c>
      <c r="AE19" s="257">
        <f t="shared" si="12"/>
        <v>0</v>
      </c>
      <c r="AF19" s="257">
        <f t="shared" si="12"/>
        <v>0</v>
      </c>
      <c r="AG19" s="257">
        <f t="shared" si="12"/>
        <v>0</v>
      </c>
      <c r="AH19" s="257">
        <f t="shared" si="12"/>
        <v>0</v>
      </c>
      <c r="AI19" s="258">
        <f t="shared" si="12"/>
        <v>10.8</v>
      </c>
    </row>
    <row r="20" spans="3:35" ht="15.75" thickBot="1">
      <c r="C20" s="13" t="s">
        <v>142</v>
      </c>
      <c r="E20" s="276">
        <f t="shared" si="1"/>
        <v>0</v>
      </c>
      <c r="F20" s="279">
        <f t="shared" ref="F20:AI20" si="13">+F63/1000000</f>
        <v>0</v>
      </c>
      <c r="G20" s="279">
        <f t="shared" si="13"/>
        <v>-9.7115802435801923E-2</v>
      </c>
      <c r="H20" s="279">
        <f t="shared" si="13"/>
        <v>-0.13675110627048442</v>
      </c>
      <c r="I20" s="279">
        <f t="shared" si="13"/>
        <v>-0.17513486374182255</v>
      </c>
      <c r="J20" s="279">
        <f t="shared" si="13"/>
        <v>-0.21186352602215522</v>
      </c>
      <c r="K20" s="279">
        <f t="shared" si="13"/>
        <v>-0.24677367115418203</v>
      </c>
      <c r="L20" s="279">
        <f t="shared" si="13"/>
        <v>-0.27955416906993702</v>
      </c>
      <c r="M20" s="279">
        <f t="shared" si="13"/>
        <v>-0.30575599104416146</v>
      </c>
      <c r="N20" s="279">
        <f t="shared" si="13"/>
        <v>-0.37604228033684267</v>
      </c>
      <c r="O20" s="279">
        <f t="shared" si="13"/>
        <v>-0.45414864889861978</v>
      </c>
      <c r="P20" s="279">
        <f t="shared" si="13"/>
        <v>-0.53047844294511193</v>
      </c>
      <c r="Q20" s="279">
        <f t="shared" si="13"/>
        <v>-0.60013768548973645</v>
      </c>
      <c r="R20" s="279">
        <f t="shared" si="13"/>
        <v>-0.67196100253475799</v>
      </c>
      <c r="S20" s="279">
        <f t="shared" si="13"/>
        <v>-0.74116350154383359</v>
      </c>
      <c r="T20" s="279">
        <f t="shared" si="13"/>
        <v>-0.80746125842201677</v>
      </c>
      <c r="U20" s="279">
        <f t="shared" si="13"/>
        <v>-0.870571191505919</v>
      </c>
      <c r="V20" s="279">
        <f t="shared" si="13"/>
        <v>-0.93537599937363158</v>
      </c>
      <c r="W20" s="279">
        <f t="shared" si="13"/>
        <v>-1.0019113275997626</v>
      </c>
      <c r="X20" s="279">
        <f t="shared" si="13"/>
        <v>-1.0702134458031467</v>
      </c>
      <c r="Y20" s="279">
        <f t="shared" si="13"/>
        <v>-1.1403192555208292</v>
      </c>
      <c r="Z20" s="279">
        <f t="shared" si="13"/>
        <v>-1.2122662980736805</v>
      </c>
      <c r="AA20" s="279">
        <f t="shared" si="13"/>
        <v>-1.286092762418179</v>
      </c>
      <c r="AB20" s="279">
        <f t="shared" si="13"/>
        <v>-1.3618374929786046</v>
      </c>
      <c r="AC20" s="279">
        <f t="shared" si="13"/>
        <v>-1.4395399974535177</v>
      </c>
      <c r="AD20" s="279">
        <f t="shared" si="13"/>
        <v>-1.5192404545902383</v>
      </c>
      <c r="AE20" s="279">
        <f t="shared" si="13"/>
        <v>-1.6009757975452803</v>
      </c>
      <c r="AF20" s="279">
        <f t="shared" si="13"/>
        <v>-1.6847914162132802</v>
      </c>
      <c r="AG20" s="279">
        <f t="shared" si="13"/>
        <v>-1.7707295475357245</v>
      </c>
      <c r="AH20" s="279">
        <f t="shared" si="13"/>
        <v>-1.8588331301272238</v>
      </c>
      <c r="AI20" s="280">
        <f t="shared" si="13"/>
        <v>-1.9491458117835345</v>
      </c>
    </row>
    <row r="21" spans="3:35" ht="15.75" thickBot="1">
      <c r="C21" s="13" t="s">
        <v>520</v>
      </c>
      <c r="E21" s="282">
        <f>+E64/1000000</f>
        <v>0</v>
      </c>
      <c r="F21" s="283">
        <f t="shared" ref="F21:AI21" si="14">+F64/1000000</f>
        <v>0</v>
      </c>
      <c r="G21" s="283">
        <f t="shared" si="14"/>
        <v>0</v>
      </c>
      <c r="H21" s="283">
        <f t="shared" si="14"/>
        <v>0</v>
      </c>
      <c r="I21" s="283">
        <f t="shared" si="14"/>
        <v>0</v>
      </c>
      <c r="J21" s="283">
        <f t="shared" si="14"/>
        <v>-0.89637694980350191</v>
      </c>
      <c r="K21" s="283">
        <f t="shared" si="14"/>
        <v>-0.92506101219721404</v>
      </c>
      <c r="L21" s="283">
        <f t="shared" si="14"/>
        <v>-0.95466296458752486</v>
      </c>
      <c r="M21" s="283">
        <f t="shared" si="14"/>
        <v>-0.98521217945432571</v>
      </c>
      <c r="N21" s="283">
        <f t="shared" si="14"/>
        <v>-1.0167389691968642</v>
      </c>
      <c r="O21" s="283">
        <f t="shared" si="14"/>
        <v>-1.0492746162111639</v>
      </c>
      <c r="P21" s="283">
        <f t="shared" si="14"/>
        <v>-1.0828514039299211</v>
      </c>
      <c r="Q21" s="283">
        <f t="shared" si="14"/>
        <v>-1.1175026488556787</v>
      </c>
      <c r="R21" s="283">
        <f t="shared" si="14"/>
        <v>-1.1532627336190604</v>
      </c>
      <c r="S21" s="283">
        <f t="shared" si="14"/>
        <v>-1.1901671410948702</v>
      </c>
      <c r="T21" s="283">
        <f t="shared" si="14"/>
        <v>-1.2282524896099061</v>
      </c>
      <c r="U21" s="283">
        <f t="shared" si="14"/>
        <v>-1.2675565692774231</v>
      </c>
      <c r="V21" s="283">
        <f t="shared" si="14"/>
        <v>-1.3081183794943005</v>
      </c>
      <c r="W21" s="283">
        <f t="shared" si="14"/>
        <v>-1.3499781676381184</v>
      </c>
      <c r="X21" s="283">
        <f t="shared" si="14"/>
        <v>-1.3931774690025378</v>
      </c>
      <c r="Y21" s="283">
        <f t="shared" si="14"/>
        <v>-1.4377591480106193</v>
      </c>
      <c r="Z21" s="283">
        <f t="shared" si="14"/>
        <v>-1.483767440746959</v>
      </c>
      <c r="AA21" s="283">
        <f t="shared" si="14"/>
        <v>-1.5312479988508618</v>
      </c>
      <c r="AB21" s="283">
        <f t="shared" si="14"/>
        <v>-1.5802479348140892</v>
      </c>
      <c r="AC21" s="283">
        <f t="shared" si="14"/>
        <v>-1.6308158687281402</v>
      </c>
      <c r="AD21" s="283">
        <f t="shared" si="14"/>
        <v>0</v>
      </c>
      <c r="AE21" s="283">
        <f t="shared" si="14"/>
        <v>0</v>
      </c>
      <c r="AF21" s="283">
        <f t="shared" si="14"/>
        <v>0</v>
      </c>
      <c r="AG21" s="283">
        <f t="shared" si="14"/>
        <v>0</v>
      </c>
      <c r="AH21" s="279">
        <f t="shared" si="14"/>
        <v>0</v>
      </c>
      <c r="AI21" s="280">
        <f t="shared" si="14"/>
        <v>0</v>
      </c>
    </row>
    <row r="22" spans="3:35" ht="15.75" thickBot="1">
      <c r="C22" s="13" t="s">
        <v>521</v>
      </c>
      <c r="E22" s="282">
        <f>+E65/1000000</f>
        <v>0</v>
      </c>
      <c r="F22" s="283">
        <f t="shared" ref="F22:AI22" si="15">+F65/1000000</f>
        <v>0</v>
      </c>
      <c r="G22" s="283">
        <f t="shared" si="15"/>
        <v>0</v>
      </c>
      <c r="H22" s="283">
        <f t="shared" si="15"/>
        <v>0</v>
      </c>
      <c r="I22" s="283">
        <f t="shared" si="15"/>
        <v>0</v>
      </c>
      <c r="J22" s="283">
        <f t="shared" si="15"/>
        <v>-0.78662502672393841</v>
      </c>
      <c r="K22" s="283">
        <f t="shared" si="15"/>
        <v>-0.75794096433022629</v>
      </c>
      <c r="L22" s="283">
        <f t="shared" si="15"/>
        <v>-0.72833901193991546</v>
      </c>
      <c r="M22" s="283">
        <f t="shared" si="15"/>
        <v>-0.69778979707311461</v>
      </c>
      <c r="N22" s="283">
        <f t="shared" si="15"/>
        <v>-0.6662630073305762</v>
      </c>
      <c r="O22" s="283">
        <f t="shared" si="15"/>
        <v>-0.63372736031627652</v>
      </c>
      <c r="P22" s="283">
        <f t="shared" si="15"/>
        <v>-0.60015057259751925</v>
      </c>
      <c r="Q22" s="283">
        <f t="shared" si="15"/>
        <v>-0.5654993276717617</v>
      </c>
      <c r="R22" s="283">
        <f t="shared" si="15"/>
        <v>-0.52973924290838004</v>
      </c>
      <c r="S22" s="283">
        <f t="shared" si="15"/>
        <v>-0.49283483543257012</v>
      </c>
      <c r="T22" s="283">
        <f t="shared" si="15"/>
        <v>-0.45474948691753425</v>
      </c>
      <c r="U22" s="283">
        <f t="shared" si="15"/>
        <v>-0.41544540725001722</v>
      </c>
      <c r="V22" s="283">
        <f t="shared" si="15"/>
        <v>-0.37488359703313973</v>
      </c>
      <c r="W22" s="283">
        <f t="shared" si="15"/>
        <v>-0.33302380888932209</v>
      </c>
      <c r="X22" s="283">
        <f t="shared" si="15"/>
        <v>-0.28982450752490235</v>
      </c>
      <c r="Y22" s="283">
        <f t="shared" si="15"/>
        <v>-0.24524282851682114</v>
      </c>
      <c r="Z22" s="283">
        <f t="shared" si="15"/>
        <v>-0.19923453578048136</v>
      </c>
      <c r="AA22" s="283">
        <f t="shared" si="15"/>
        <v>-0.15175397767657864</v>
      </c>
      <c r="AB22" s="283">
        <f t="shared" si="15"/>
        <v>-0.10275404171335108</v>
      </c>
      <c r="AC22" s="283">
        <f t="shared" si="15"/>
        <v>-5.2186107799300219E-2</v>
      </c>
      <c r="AD22" s="283">
        <f t="shared" si="15"/>
        <v>0</v>
      </c>
      <c r="AE22" s="283">
        <f t="shared" si="15"/>
        <v>0</v>
      </c>
      <c r="AF22" s="283">
        <f t="shared" si="15"/>
        <v>0</v>
      </c>
      <c r="AG22" s="283">
        <f t="shared" si="15"/>
        <v>0</v>
      </c>
      <c r="AH22" s="279">
        <f t="shared" si="15"/>
        <v>0</v>
      </c>
      <c r="AI22" s="280">
        <f t="shared" si="15"/>
        <v>0</v>
      </c>
    </row>
    <row r="23" spans="3:35" ht="15.75" thickBot="1">
      <c r="C23" s="15" t="s">
        <v>23</v>
      </c>
      <c r="E23" s="277">
        <f>+E66/1000000</f>
        <v>-49</v>
      </c>
      <c r="F23" s="269">
        <f t="shared" ref="F23:AI23" si="16">+F66/1000000</f>
        <v>0</v>
      </c>
      <c r="G23" s="269">
        <f t="shared" si="16"/>
        <v>0.55032288046954425</v>
      </c>
      <c r="H23" s="269">
        <f t="shared" si="16"/>
        <v>0.77492293553274516</v>
      </c>
      <c r="I23" s="269">
        <f t="shared" si="16"/>
        <v>0.9924308945369944</v>
      </c>
      <c r="J23" s="269">
        <f t="shared" si="16"/>
        <v>-0.48244199573522761</v>
      </c>
      <c r="K23" s="269">
        <f t="shared" si="16"/>
        <v>-0.2846178399870754</v>
      </c>
      <c r="L23" s="269">
        <f t="shared" si="16"/>
        <v>-9.8861685131130278E-2</v>
      </c>
      <c r="M23" s="269">
        <f t="shared" si="16"/>
        <v>4.9615306056141388E-2</v>
      </c>
      <c r="N23" s="269">
        <f t="shared" si="16"/>
        <v>0.44790427871466798</v>
      </c>
      <c r="O23" s="269">
        <f t="shared" si="16"/>
        <v>0.89050703389807184</v>
      </c>
      <c r="P23" s="269">
        <f t="shared" si="16"/>
        <v>1.3230425334948603</v>
      </c>
      <c r="Q23" s="269">
        <f t="shared" si="16"/>
        <v>1.7177782412477332</v>
      </c>
      <c r="R23" s="269">
        <f t="shared" si="16"/>
        <v>2.1247770378361879</v>
      </c>
      <c r="S23" s="269">
        <f t="shared" si="16"/>
        <v>2.5169245322209508</v>
      </c>
      <c r="T23" s="269">
        <f t="shared" si="16"/>
        <v>2.8926118211973209</v>
      </c>
      <c r="U23" s="269">
        <f t="shared" si="16"/>
        <v>3.2502347753394334</v>
      </c>
      <c r="V23" s="269">
        <f t="shared" si="16"/>
        <v>3.6174620199231384</v>
      </c>
      <c r="W23" s="269">
        <f t="shared" si="16"/>
        <v>3.9944955465378817</v>
      </c>
      <c r="X23" s="269">
        <f t="shared" si="16"/>
        <v>4.3815408830237255</v>
      </c>
      <c r="Y23" s="269">
        <f t="shared" si="16"/>
        <v>4.7788071380905919</v>
      </c>
      <c r="Z23" s="269">
        <f t="shared" si="16"/>
        <v>5.1865070458900817</v>
      </c>
      <c r="AA23" s="269">
        <f t="shared" si="16"/>
        <v>5.6048570105089093</v>
      </c>
      <c r="AB23" s="269">
        <f t="shared" si="16"/>
        <v>6.0340771503513189</v>
      </c>
      <c r="AC23" s="269">
        <f t="shared" si="16"/>
        <v>6.474391342375827</v>
      </c>
      <c r="AD23" s="269">
        <f t="shared" si="16"/>
        <v>8.6090292426780159</v>
      </c>
      <c r="AE23" s="269">
        <f t="shared" si="16"/>
        <v>9.0721961860899221</v>
      </c>
      <c r="AF23" s="269">
        <f t="shared" si="16"/>
        <v>9.5471513585419228</v>
      </c>
      <c r="AG23" s="269">
        <f t="shared" si="16"/>
        <v>10.034134102702438</v>
      </c>
      <c r="AH23" s="269">
        <f t="shared" si="16"/>
        <v>10.533387737387603</v>
      </c>
      <c r="AI23" s="270">
        <f t="shared" si="16"/>
        <v>35.045159600106693</v>
      </c>
    </row>
    <row r="26" spans="3:35" ht="15.75">
      <c r="C26" s="281" t="s">
        <v>372</v>
      </c>
    </row>
    <row r="27" spans="3:35" ht="15.75" thickBot="1"/>
    <row r="28" spans="3:35" ht="15.75" thickBot="1">
      <c r="C28" s="12"/>
      <c r="E28" s="338">
        <v>0</v>
      </c>
      <c r="F28" s="247">
        <v>1</v>
      </c>
      <c r="G28" s="247">
        <v>2</v>
      </c>
      <c r="H28" s="247">
        <v>3</v>
      </c>
      <c r="I28" s="247">
        <v>4</v>
      </c>
      <c r="J28" s="247">
        <v>5</v>
      </c>
      <c r="K28" s="247">
        <v>6</v>
      </c>
      <c r="L28" s="247">
        <v>7</v>
      </c>
      <c r="M28" s="247">
        <v>8</v>
      </c>
      <c r="N28" s="247">
        <v>9</v>
      </c>
      <c r="O28" s="247">
        <v>10</v>
      </c>
      <c r="P28" s="247">
        <v>11</v>
      </c>
      <c r="Q28" s="247">
        <v>12</v>
      </c>
      <c r="R28" s="247">
        <v>13</v>
      </c>
      <c r="S28" s="247">
        <v>14</v>
      </c>
      <c r="T28" s="248">
        <v>15</v>
      </c>
      <c r="U28" s="247">
        <v>16</v>
      </c>
      <c r="V28" s="249">
        <v>17</v>
      </c>
      <c r="W28" s="250">
        <v>18</v>
      </c>
      <c r="X28" s="250">
        <v>19</v>
      </c>
      <c r="Y28" s="251">
        <v>20</v>
      </c>
      <c r="Z28" s="247">
        <v>21</v>
      </c>
      <c r="AA28" s="249">
        <v>22</v>
      </c>
      <c r="AB28" s="250">
        <v>23</v>
      </c>
      <c r="AC28" s="250">
        <v>24</v>
      </c>
      <c r="AD28" s="251">
        <v>25</v>
      </c>
      <c r="AE28" s="247">
        <v>26</v>
      </c>
      <c r="AF28" s="249">
        <v>27</v>
      </c>
      <c r="AG28" s="250">
        <v>28</v>
      </c>
      <c r="AH28" s="250">
        <v>29</v>
      </c>
      <c r="AI28" s="252">
        <v>30</v>
      </c>
    </row>
    <row r="29" spans="3:35" ht="15.75" thickBot="1">
      <c r="C29" s="13" t="s">
        <v>21</v>
      </c>
      <c r="E29" s="253">
        <f>+E76/1000000</f>
        <v>0</v>
      </c>
      <c r="F29" s="254">
        <f t="shared" ref="F29:AI29" si="17">+F76/1000000</f>
        <v>0</v>
      </c>
      <c r="G29" s="254">
        <f t="shared" si="17"/>
        <v>3.0771990934592934</v>
      </c>
      <c r="H29" s="254">
        <f t="shared" si="17"/>
        <v>4.4441853920533214</v>
      </c>
      <c r="I29" s="254">
        <f t="shared" si="17"/>
        <v>5.7877049465460626</v>
      </c>
      <c r="J29" s="254">
        <f t="shared" si="17"/>
        <v>7.0954077776629179</v>
      </c>
      <c r="K29" s="254">
        <f t="shared" si="17"/>
        <v>8.3629728014296738</v>
      </c>
      <c r="L29" s="254">
        <f t="shared" si="17"/>
        <v>9.5812646977732925</v>
      </c>
      <c r="M29" s="254">
        <f t="shared" si="17"/>
        <v>10.6155555158851</v>
      </c>
      <c r="N29" s="254">
        <f t="shared" si="17"/>
        <v>12.985065606540918</v>
      </c>
      <c r="O29" s="254">
        <f t="shared" si="17"/>
        <v>15.601053762262046</v>
      </c>
      <c r="P29" s="254">
        <f t="shared" si="17"/>
        <v>18.176894891710713</v>
      </c>
      <c r="Q29" s="254">
        <f t="shared" si="17"/>
        <v>20.56306059300606</v>
      </c>
      <c r="R29" s="254">
        <f t="shared" si="17"/>
        <v>23.029056268601089</v>
      </c>
      <c r="S29" s="254">
        <f t="shared" si="17"/>
        <v>25.428799471042723</v>
      </c>
      <c r="T29" s="254">
        <f t="shared" si="17"/>
        <v>27.753395740375861</v>
      </c>
      <c r="U29" s="254">
        <f t="shared" si="17"/>
        <v>29.993913999934435</v>
      </c>
      <c r="V29" s="254">
        <f t="shared" si="17"/>
        <v>32.300511157597185</v>
      </c>
      <c r="W29" s="254">
        <f t="shared" si="17"/>
        <v>34.674803158496928</v>
      </c>
      <c r="X29" s="254">
        <f t="shared" si="17"/>
        <v>37.11844252696465</v>
      </c>
      <c r="Y29" s="254">
        <f t="shared" si="17"/>
        <v>39.633119155276717</v>
      </c>
      <c r="Z29" s="254">
        <f t="shared" si="17"/>
        <v>42.220561108648837</v>
      </c>
      <c r="AA29" s="254">
        <f t="shared" si="17"/>
        <v>44.882535446790996</v>
      </c>
      <c r="AB29" s="254">
        <f t="shared" si="17"/>
        <v>47.620849062345535</v>
      </c>
      <c r="AC29" s="254">
        <f t="shared" si="17"/>
        <v>50.437349536533596</v>
      </c>
      <c r="AD29" s="254">
        <f t="shared" si="17"/>
        <v>53.333926012343582</v>
      </c>
      <c r="AE29" s="254">
        <f t="shared" si="17"/>
        <v>56.312444679341674</v>
      </c>
      <c r="AF29" s="254">
        <f t="shared" si="17"/>
        <v>59.374944593608525</v>
      </c>
      <c r="AG29" s="254">
        <f t="shared" si="17"/>
        <v>62.523444983461438</v>
      </c>
      <c r="AH29" s="254">
        <f t="shared" si="17"/>
        <v>65.760010313739812</v>
      </c>
      <c r="AI29" s="255">
        <f t="shared" si="17"/>
        <v>69.086751251887378</v>
      </c>
    </row>
    <row r="30" spans="3:35" ht="15.75" thickBot="1">
      <c r="C30" s="14" t="s">
        <v>15</v>
      </c>
      <c r="D30" s="347"/>
      <c r="E30" s="342">
        <f t="shared" ref="E30:E42" si="18">+E77/1000000</f>
        <v>0</v>
      </c>
      <c r="F30" s="257">
        <f t="shared" ref="F30:AI30" si="19">+F77/1000000</f>
        <v>0</v>
      </c>
      <c r="G30" s="257">
        <f t="shared" si="19"/>
        <v>3.0771990934592934</v>
      </c>
      <c r="H30" s="257">
        <f t="shared" si="19"/>
        <v>4.4441853920533214</v>
      </c>
      <c r="I30" s="257">
        <f t="shared" si="19"/>
        <v>5.7877049465460626</v>
      </c>
      <c r="J30" s="257">
        <f t="shared" si="19"/>
        <v>7.0954077776629179</v>
      </c>
      <c r="K30" s="257">
        <f t="shared" si="19"/>
        <v>8.3629728014296738</v>
      </c>
      <c r="L30" s="257">
        <f t="shared" si="19"/>
        <v>9.5812646977732925</v>
      </c>
      <c r="M30" s="257">
        <f t="shared" si="19"/>
        <v>10.6155555158851</v>
      </c>
      <c r="N30" s="257">
        <f t="shared" si="19"/>
        <v>12.985065606540918</v>
      </c>
      <c r="O30" s="257">
        <f t="shared" si="19"/>
        <v>15.601053762262046</v>
      </c>
      <c r="P30" s="257">
        <f t="shared" si="19"/>
        <v>18.176894891710713</v>
      </c>
      <c r="Q30" s="257">
        <f t="shared" si="19"/>
        <v>20.56306059300606</v>
      </c>
      <c r="R30" s="257">
        <f t="shared" si="19"/>
        <v>23.029056268601089</v>
      </c>
      <c r="S30" s="257">
        <f t="shared" si="19"/>
        <v>25.428799471042723</v>
      </c>
      <c r="T30" s="257">
        <f t="shared" si="19"/>
        <v>27.753395740375861</v>
      </c>
      <c r="U30" s="257">
        <f t="shared" si="19"/>
        <v>29.993913999934435</v>
      </c>
      <c r="V30" s="257">
        <f t="shared" si="19"/>
        <v>32.300511157597185</v>
      </c>
      <c r="W30" s="257">
        <f t="shared" si="19"/>
        <v>34.674803158496928</v>
      </c>
      <c r="X30" s="257">
        <f t="shared" si="19"/>
        <v>37.11844252696465</v>
      </c>
      <c r="Y30" s="257">
        <f t="shared" si="19"/>
        <v>39.633119155276717</v>
      </c>
      <c r="Z30" s="257">
        <f t="shared" si="19"/>
        <v>42.220561108648837</v>
      </c>
      <c r="AA30" s="257">
        <f t="shared" si="19"/>
        <v>44.882535446790996</v>
      </c>
      <c r="AB30" s="257">
        <f t="shared" si="19"/>
        <v>47.620849062345535</v>
      </c>
      <c r="AC30" s="257">
        <f t="shared" si="19"/>
        <v>50.437349536533596</v>
      </c>
      <c r="AD30" s="257">
        <f t="shared" si="19"/>
        <v>53.333926012343582</v>
      </c>
      <c r="AE30" s="257">
        <f t="shared" si="19"/>
        <v>56.312444679341674</v>
      </c>
      <c r="AF30" s="257">
        <f t="shared" si="19"/>
        <v>59.374944593608525</v>
      </c>
      <c r="AG30" s="257">
        <f t="shared" si="19"/>
        <v>62.523444983461438</v>
      </c>
      <c r="AH30" s="257">
        <f t="shared" si="19"/>
        <v>65.760010313739812</v>
      </c>
      <c r="AI30" s="258">
        <f t="shared" si="19"/>
        <v>69.086751251887378</v>
      </c>
    </row>
    <row r="31" spans="3:35" ht="15.75" thickBot="1">
      <c r="C31" s="13" t="s">
        <v>170</v>
      </c>
      <c r="E31" s="282">
        <f t="shared" si="18"/>
        <v>0</v>
      </c>
      <c r="F31" s="283">
        <f t="shared" ref="F31:AI31" si="20">+F78/1000000</f>
        <v>32.5</v>
      </c>
      <c r="G31" s="283">
        <f t="shared" si="20"/>
        <v>0</v>
      </c>
      <c r="H31" s="283">
        <f t="shared" si="20"/>
        <v>0</v>
      </c>
      <c r="I31" s="283">
        <f t="shared" si="20"/>
        <v>0</v>
      </c>
      <c r="J31" s="283">
        <f t="shared" si="20"/>
        <v>0</v>
      </c>
      <c r="K31" s="283">
        <f t="shared" si="20"/>
        <v>0</v>
      </c>
      <c r="L31" s="283">
        <f t="shared" si="20"/>
        <v>0</v>
      </c>
      <c r="M31" s="283">
        <f t="shared" si="20"/>
        <v>0</v>
      </c>
      <c r="N31" s="283">
        <f t="shared" si="20"/>
        <v>0</v>
      </c>
      <c r="O31" s="283">
        <f t="shared" si="20"/>
        <v>0</v>
      </c>
      <c r="P31" s="283">
        <f t="shared" si="20"/>
        <v>0</v>
      </c>
      <c r="Q31" s="283">
        <f t="shared" si="20"/>
        <v>0</v>
      </c>
      <c r="R31" s="283">
        <f t="shared" si="20"/>
        <v>0</v>
      </c>
      <c r="S31" s="283">
        <f t="shared" si="20"/>
        <v>0</v>
      </c>
      <c r="T31" s="283">
        <f t="shared" si="20"/>
        <v>0</v>
      </c>
      <c r="U31" s="283">
        <f t="shared" si="20"/>
        <v>0</v>
      </c>
      <c r="V31" s="283">
        <f t="shared" si="20"/>
        <v>0</v>
      </c>
      <c r="W31" s="283">
        <f t="shared" si="20"/>
        <v>0</v>
      </c>
      <c r="X31" s="283">
        <f t="shared" si="20"/>
        <v>0</v>
      </c>
      <c r="Y31" s="283">
        <f t="shared" si="20"/>
        <v>0</v>
      </c>
      <c r="Z31" s="283">
        <f t="shared" si="20"/>
        <v>0</v>
      </c>
      <c r="AA31" s="283">
        <f t="shared" si="20"/>
        <v>0</v>
      </c>
      <c r="AB31" s="283">
        <f t="shared" si="20"/>
        <v>0</v>
      </c>
      <c r="AC31" s="283">
        <f t="shared" si="20"/>
        <v>0</v>
      </c>
      <c r="AD31" s="283">
        <f t="shared" si="20"/>
        <v>0</v>
      </c>
      <c r="AE31" s="283">
        <f t="shared" si="20"/>
        <v>0</v>
      </c>
      <c r="AF31" s="283">
        <f t="shared" si="20"/>
        <v>0</v>
      </c>
      <c r="AG31" s="283">
        <f t="shared" si="20"/>
        <v>0</v>
      </c>
      <c r="AH31" s="283">
        <f t="shared" si="20"/>
        <v>0</v>
      </c>
      <c r="AI31" s="284">
        <f t="shared" si="20"/>
        <v>0</v>
      </c>
    </row>
    <row r="32" spans="3:35" ht="15.75" thickBot="1">
      <c r="C32" s="13" t="s">
        <v>22</v>
      </c>
      <c r="E32" s="253">
        <f t="shared" si="18"/>
        <v>0</v>
      </c>
      <c r="F32" s="254">
        <f t="shared" ref="F32:AI32" si="21">+F79/1000000</f>
        <v>0</v>
      </c>
      <c r="G32" s="254">
        <f t="shared" si="21"/>
        <v>-9.2342514405459167E-2</v>
      </c>
      <c r="H32" s="254">
        <f t="shared" si="21"/>
        <v>-1.1666782909095585</v>
      </c>
      <c r="I32" s="254">
        <f t="shared" si="21"/>
        <v>-2.239430821546927</v>
      </c>
      <c r="J32" s="254">
        <f t="shared" si="21"/>
        <v>-3.3018501902557911</v>
      </c>
      <c r="K32" s="254">
        <f t="shared" si="21"/>
        <v>-4.3491913758744598</v>
      </c>
      <c r="L32" s="254">
        <f t="shared" si="21"/>
        <v>-5.3752177151956264</v>
      </c>
      <c r="M32" s="254">
        <f t="shared" si="21"/>
        <v>-6.2842943935822095</v>
      </c>
      <c r="N32" s="254">
        <f t="shared" si="21"/>
        <v>-8.1733978496684738</v>
      </c>
      <c r="O32" s="254">
        <f t="shared" si="21"/>
        <v>-10.255837370771289</v>
      </c>
      <c r="P32" s="254">
        <f t="shared" si="21"/>
        <v>-12.323298185041741</v>
      </c>
      <c r="Q32" s="254">
        <f t="shared" si="21"/>
        <v>-14.268349411733135</v>
      </c>
      <c r="R32" s="254">
        <f t="shared" si="21"/>
        <v>-16.284189988831059</v>
      </c>
      <c r="S32" s="254">
        <f t="shared" si="21"/>
        <v>-18.265977724432826</v>
      </c>
      <c r="T32" s="254">
        <f t="shared" si="21"/>
        <v>-20.207100178448737</v>
      </c>
      <c r="U32" s="254">
        <f t="shared" si="21"/>
        <v>-22.100856236854373</v>
      </c>
      <c r="V32" s="254">
        <f t="shared" si="21"/>
        <v>-24.05609573501809</v>
      </c>
      <c r="W32" s="254">
        <f t="shared" si="21"/>
        <v>-26.074503536198719</v>
      </c>
      <c r="X32" s="254">
        <f t="shared" si="21"/>
        <v>-28.157808263513477</v>
      </c>
      <c r="Y32" s="254">
        <f t="shared" si="21"/>
        <v>-30.307783414353995</v>
      </c>
      <c r="Z32" s="254">
        <f t="shared" si="21"/>
        <v>-32.526248502968315</v>
      </c>
      <c r="AA32" s="254">
        <f t="shared" si="21"/>
        <v>-34.81507023191871</v>
      </c>
      <c r="AB32" s="254">
        <f t="shared" si="21"/>
        <v>-37.176163693143202</v>
      </c>
      <c r="AC32" s="254">
        <f t="shared" si="21"/>
        <v>-39.611493599366398</v>
      </c>
      <c r="AD32" s="254">
        <f t="shared" si="21"/>
        <v>-42.123075546624555</v>
      </c>
      <c r="AE32" s="254">
        <f t="shared" si="21"/>
        <v>-44.712977308688565</v>
      </c>
      <c r="AF32" s="254">
        <f t="shared" si="21"/>
        <v>-47.383320164189129</v>
      </c>
      <c r="AG32" s="254">
        <f t="shared" si="21"/>
        <v>-50.136280257267416</v>
      </c>
      <c r="AH32" s="254">
        <f t="shared" si="21"/>
        <v>-52.97408999259612</v>
      </c>
      <c r="AI32" s="255">
        <f t="shared" si="21"/>
        <v>-55.899039465636925</v>
      </c>
    </row>
    <row r="33" spans="3:35" ht="15.75" thickBot="1">
      <c r="C33" s="14" t="s">
        <v>18</v>
      </c>
      <c r="E33" s="337">
        <f t="shared" si="18"/>
        <v>0</v>
      </c>
      <c r="F33" s="257">
        <f t="shared" ref="F33:AI33" si="22">+F80/1000000</f>
        <v>0</v>
      </c>
      <c r="G33" s="257">
        <f t="shared" si="22"/>
        <v>-5.5405508643276986E-2</v>
      </c>
      <c r="H33" s="257">
        <f t="shared" si="22"/>
        <v>-0.70000697454573957</v>
      </c>
      <c r="I33" s="257">
        <f t="shared" si="22"/>
        <v>-1.3436584929281548</v>
      </c>
      <c r="J33" s="257">
        <f t="shared" si="22"/>
        <v>-1.9811101141534746</v>
      </c>
      <c r="K33" s="257">
        <f t="shared" si="22"/>
        <v>-2.609514825524673</v>
      </c>
      <c r="L33" s="257">
        <f t="shared" si="22"/>
        <v>-3.2251306291173769</v>
      </c>
      <c r="M33" s="257">
        <f t="shared" si="22"/>
        <v>-3.7705766361493245</v>
      </c>
      <c r="N33" s="257">
        <f t="shared" si="22"/>
        <v>-4.9040387098010854</v>
      </c>
      <c r="O33" s="257">
        <f t="shared" si="22"/>
        <v>-6.1535024224627763</v>
      </c>
      <c r="P33" s="257">
        <f t="shared" si="22"/>
        <v>-7.3939789110250471</v>
      </c>
      <c r="Q33" s="257">
        <f t="shared" si="22"/>
        <v>-8.5610096470398762</v>
      </c>
      <c r="R33" s="257">
        <f t="shared" si="22"/>
        <v>-9.7705139932986356</v>
      </c>
      <c r="S33" s="257">
        <f t="shared" si="22"/>
        <v>-10.959586634659694</v>
      </c>
      <c r="T33" s="257">
        <f t="shared" si="22"/>
        <v>-12.124260107069247</v>
      </c>
      <c r="U33" s="257">
        <f t="shared" si="22"/>
        <v>-13.260513742112629</v>
      </c>
      <c r="V33" s="257">
        <f t="shared" si="22"/>
        <v>-14.433657441010848</v>
      </c>
      <c r="W33" s="257">
        <f t="shared" si="22"/>
        <v>-15.644702121719225</v>
      </c>
      <c r="X33" s="257">
        <f t="shared" si="22"/>
        <v>-16.894684958108083</v>
      </c>
      <c r="Y33" s="257">
        <f t="shared" si="22"/>
        <v>-18.184670048612393</v>
      </c>
      <c r="Z33" s="257">
        <f t="shared" si="22"/>
        <v>-19.515749101780987</v>
      </c>
      <c r="AA33" s="257">
        <f t="shared" si="22"/>
        <v>-20.889042139151222</v>
      </c>
      <c r="AB33" s="257">
        <f t="shared" si="22"/>
        <v>-22.305698215885915</v>
      </c>
      <c r="AC33" s="257">
        <f t="shared" si="22"/>
        <v>-23.766896159619829</v>
      </c>
      <c r="AD33" s="257">
        <f t="shared" si="22"/>
        <v>-25.27384532797473</v>
      </c>
      <c r="AE33" s="257">
        <f t="shared" si="22"/>
        <v>-26.827786385213138</v>
      </c>
      <c r="AF33" s="257">
        <f t="shared" si="22"/>
        <v>-28.429992098513484</v>
      </c>
      <c r="AG33" s="257">
        <f t="shared" si="22"/>
        <v>-30.08176815436045</v>
      </c>
      <c r="AH33" s="257">
        <f t="shared" si="22"/>
        <v>-31.784453995557673</v>
      </c>
      <c r="AI33" s="258">
        <f t="shared" si="22"/>
        <v>-33.539423679382161</v>
      </c>
    </row>
    <row r="34" spans="3:35" ht="15.75" thickBot="1">
      <c r="C34" s="14" t="s">
        <v>19</v>
      </c>
      <c r="E34" s="259">
        <f t="shared" si="18"/>
        <v>0</v>
      </c>
      <c r="F34" s="260">
        <f t="shared" ref="F34:AI34" si="23">+F81/1000000</f>
        <v>0</v>
      </c>
      <c r="G34" s="257">
        <f t="shared" si="23"/>
        <v>-1.3851377160819247E-2</v>
      </c>
      <c r="H34" s="257">
        <f t="shared" si="23"/>
        <v>-0.17500174363643489</v>
      </c>
      <c r="I34" s="257">
        <f t="shared" si="23"/>
        <v>-0.33591462323203869</v>
      </c>
      <c r="J34" s="257">
        <f t="shared" si="23"/>
        <v>-0.49527752853836865</v>
      </c>
      <c r="K34" s="257">
        <f t="shared" si="23"/>
        <v>-0.65237870638116824</v>
      </c>
      <c r="L34" s="257">
        <f t="shared" si="23"/>
        <v>-0.80628265727934423</v>
      </c>
      <c r="M34" s="257">
        <f t="shared" si="23"/>
        <v>-0.94264415903733112</v>
      </c>
      <c r="N34" s="257">
        <f t="shared" si="23"/>
        <v>-1.2260096774502713</v>
      </c>
      <c r="O34" s="257">
        <f t="shared" si="23"/>
        <v>-1.5383756056156941</v>
      </c>
      <c r="P34" s="257">
        <f t="shared" si="23"/>
        <v>-1.8484947277562618</v>
      </c>
      <c r="Q34" s="257">
        <f t="shared" si="23"/>
        <v>-2.1402524117599691</v>
      </c>
      <c r="R34" s="257">
        <f t="shared" si="23"/>
        <v>-2.4426284983246589</v>
      </c>
      <c r="S34" s="257">
        <f t="shared" si="23"/>
        <v>-2.7398966586649234</v>
      </c>
      <c r="T34" s="257">
        <f t="shared" si="23"/>
        <v>-3.0310650267673118</v>
      </c>
      <c r="U34" s="257">
        <f t="shared" si="23"/>
        <v>-3.3151284355281572</v>
      </c>
      <c r="V34" s="257">
        <f t="shared" si="23"/>
        <v>-3.6084143602527119</v>
      </c>
      <c r="W34" s="257">
        <f t="shared" si="23"/>
        <v>-3.9111755304298064</v>
      </c>
      <c r="X34" s="257">
        <f t="shared" si="23"/>
        <v>-4.2236712395270208</v>
      </c>
      <c r="Y34" s="257">
        <f t="shared" si="23"/>
        <v>-4.5461675121530982</v>
      </c>
      <c r="Z34" s="257">
        <f t="shared" si="23"/>
        <v>-4.8789372754452467</v>
      </c>
      <c r="AA34" s="257">
        <f t="shared" si="23"/>
        <v>-5.2222605347878055</v>
      </c>
      <c r="AB34" s="257">
        <f t="shared" si="23"/>
        <v>-5.5764245539714787</v>
      </c>
      <c r="AC34" s="257">
        <f t="shared" si="23"/>
        <v>-5.9417240399049573</v>
      </c>
      <c r="AD34" s="257">
        <f t="shared" si="23"/>
        <v>-6.3184613319936824</v>
      </c>
      <c r="AE34" s="257">
        <f t="shared" si="23"/>
        <v>-6.7069465963032844</v>
      </c>
      <c r="AF34" s="257">
        <f t="shared" si="23"/>
        <v>-7.107498024628371</v>
      </c>
      <c r="AG34" s="257">
        <f t="shared" si="23"/>
        <v>-7.5204420385901125</v>
      </c>
      <c r="AH34" s="257">
        <f t="shared" si="23"/>
        <v>-7.9461134988894182</v>
      </c>
      <c r="AI34" s="258">
        <f t="shared" si="23"/>
        <v>-8.3848559198455401</v>
      </c>
    </row>
    <row r="35" spans="3:35" ht="15.75" thickBot="1">
      <c r="C35" s="14" t="s">
        <v>20</v>
      </c>
      <c r="E35" s="261">
        <f t="shared" si="18"/>
        <v>0</v>
      </c>
      <c r="F35" s="257">
        <f t="shared" ref="F35:AI35" si="24">+F82/1000000</f>
        <v>0</v>
      </c>
      <c r="G35" s="257">
        <f t="shared" si="24"/>
        <v>-2.3085628601364792E-2</v>
      </c>
      <c r="H35" s="257">
        <f t="shared" si="24"/>
        <v>-0.29166957272738964</v>
      </c>
      <c r="I35" s="257">
        <f t="shared" si="24"/>
        <v>-0.55985770538673174</v>
      </c>
      <c r="J35" s="257">
        <f t="shared" si="24"/>
        <v>-0.82546254756394777</v>
      </c>
      <c r="K35" s="257">
        <f t="shared" si="24"/>
        <v>-1.087297843968615</v>
      </c>
      <c r="L35" s="257">
        <f t="shared" si="24"/>
        <v>-1.3438044287989066</v>
      </c>
      <c r="M35" s="257">
        <f t="shared" si="24"/>
        <v>-1.5710735983955524</v>
      </c>
      <c r="N35" s="257">
        <f t="shared" si="24"/>
        <v>-2.0433494624171185</v>
      </c>
      <c r="O35" s="257">
        <f t="shared" si="24"/>
        <v>-2.5639593426928222</v>
      </c>
      <c r="P35" s="257">
        <f t="shared" si="24"/>
        <v>-3.0808245462604353</v>
      </c>
      <c r="Q35" s="257">
        <f t="shared" si="24"/>
        <v>-3.5670873529332838</v>
      </c>
      <c r="R35" s="257">
        <f t="shared" si="24"/>
        <v>-4.0710474972077648</v>
      </c>
      <c r="S35" s="257">
        <f t="shared" si="24"/>
        <v>-4.5664944311082065</v>
      </c>
      <c r="T35" s="257">
        <f t="shared" si="24"/>
        <v>-5.0517750446121843</v>
      </c>
      <c r="U35" s="257">
        <f t="shared" si="24"/>
        <v>-5.5252140592135932</v>
      </c>
      <c r="V35" s="257">
        <f t="shared" si="24"/>
        <v>-6.0140239337545225</v>
      </c>
      <c r="W35" s="257">
        <f t="shared" si="24"/>
        <v>-6.5186258840496798</v>
      </c>
      <c r="X35" s="257">
        <f t="shared" si="24"/>
        <v>-7.0394520658783692</v>
      </c>
      <c r="Y35" s="257">
        <f t="shared" si="24"/>
        <v>-7.5769458535884988</v>
      </c>
      <c r="Z35" s="257">
        <f t="shared" si="24"/>
        <v>-8.1315621257420787</v>
      </c>
      <c r="AA35" s="257">
        <f t="shared" si="24"/>
        <v>-8.7037675579796776</v>
      </c>
      <c r="AB35" s="257">
        <f t="shared" si="24"/>
        <v>-9.2940409232858006</v>
      </c>
      <c r="AC35" s="257">
        <f t="shared" si="24"/>
        <v>-9.9028733998415994</v>
      </c>
      <c r="AD35" s="257">
        <f t="shared" si="24"/>
        <v>-10.530768886656139</v>
      </c>
      <c r="AE35" s="257">
        <f t="shared" si="24"/>
        <v>-11.178244327172141</v>
      </c>
      <c r="AF35" s="257">
        <f t="shared" si="24"/>
        <v>-11.845830041047282</v>
      </c>
      <c r="AG35" s="257">
        <f t="shared" si="24"/>
        <v>-12.534070064316854</v>
      </c>
      <c r="AH35" s="257">
        <f t="shared" si="24"/>
        <v>-13.24352249814903</v>
      </c>
      <c r="AI35" s="258">
        <f t="shared" si="24"/>
        <v>-13.974759866409231</v>
      </c>
    </row>
    <row r="36" spans="3:35" ht="15.75" thickBot="1">
      <c r="C36" s="13" t="s">
        <v>10</v>
      </c>
      <c r="E36" s="253">
        <f t="shared" si="18"/>
        <v>0</v>
      </c>
      <c r="F36" s="254">
        <f t="shared" ref="F36:AI36" si="25">+F83/1000000</f>
        <v>-50</v>
      </c>
      <c r="G36" s="254">
        <f t="shared" si="25"/>
        <v>0</v>
      </c>
      <c r="H36" s="254">
        <f t="shared" si="25"/>
        <v>0</v>
      </c>
      <c r="I36" s="254">
        <f t="shared" si="25"/>
        <v>0</v>
      </c>
      <c r="J36" s="254">
        <f t="shared" si="25"/>
        <v>0</v>
      </c>
      <c r="K36" s="254">
        <f t="shared" si="25"/>
        <v>0</v>
      </c>
      <c r="L36" s="254">
        <f t="shared" si="25"/>
        <v>0</v>
      </c>
      <c r="M36" s="254">
        <f t="shared" si="25"/>
        <v>0</v>
      </c>
      <c r="N36" s="254">
        <f t="shared" si="25"/>
        <v>0</v>
      </c>
      <c r="O36" s="254">
        <f t="shared" si="25"/>
        <v>0</v>
      </c>
      <c r="P36" s="254">
        <f t="shared" si="25"/>
        <v>0</v>
      </c>
      <c r="Q36" s="254">
        <f t="shared" si="25"/>
        <v>0</v>
      </c>
      <c r="R36" s="254">
        <f t="shared" si="25"/>
        <v>0</v>
      </c>
      <c r="S36" s="254">
        <f t="shared" si="25"/>
        <v>0</v>
      </c>
      <c r="T36" s="254">
        <f t="shared" si="25"/>
        <v>0</v>
      </c>
      <c r="U36" s="254">
        <f t="shared" si="25"/>
        <v>0</v>
      </c>
      <c r="V36" s="254">
        <f t="shared" si="25"/>
        <v>0</v>
      </c>
      <c r="W36" s="254">
        <f t="shared" si="25"/>
        <v>0</v>
      </c>
      <c r="X36" s="254">
        <f t="shared" si="25"/>
        <v>0</v>
      </c>
      <c r="Y36" s="254">
        <f t="shared" si="25"/>
        <v>0</v>
      </c>
      <c r="Z36" s="254">
        <f t="shared" si="25"/>
        <v>0</v>
      </c>
      <c r="AA36" s="254">
        <f t="shared" si="25"/>
        <v>0</v>
      </c>
      <c r="AB36" s="254">
        <f t="shared" si="25"/>
        <v>0</v>
      </c>
      <c r="AC36" s="254">
        <f t="shared" si="25"/>
        <v>0</v>
      </c>
      <c r="AD36" s="254">
        <f t="shared" si="25"/>
        <v>0</v>
      </c>
      <c r="AE36" s="254">
        <f t="shared" si="25"/>
        <v>0</v>
      </c>
      <c r="AF36" s="254">
        <f t="shared" si="25"/>
        <v>0</v>
      </c>
      <c r="AG36" s="254">
        <f t="shared" si="25"/>
        <v>0</v>
      </c>
      <c r="AH36" s="254">
        <f t="shared" si="25"/>
        <v>0</v>
      </c>
      <c r="AI36" s="255">
        <f t="shared" si="25"/>
        <v>0</v>
      </c>
    </row>
    <row r="37" spans="3:35" ht="15.75" thickBot="1">
      <c r="C37" s="14" t="s">
        <v>18</v>
      </c>
      <c r="E37" s="337">
        <f t="shared" si="18"/>
        <v>0</v>
      </c>
      <c r="F37" s="257">
        <f t="shared" ref="F37:AI37" si="26">+F84/1000000</f>
        <v>-20</v>
      </c>
      <c r="G37" s="257">
        <f t="shared" si="26"/>
        <v>0</v>
      </c>
      <c r="H37" s="257">
        <f t="shared" si="26"/>
        <v>0</v>
      </c>
      <c r="I37" s="257">
        <f t="shared" si="26"/>
        <v>0</v>
      </c>
      <c r="J37" s="257">
        <f t="shared" si="26"/>
        <v>0</v>
      </c>
      <c r="K37" s="257">
        <f t="shared" si="26"/>
        <v>0</v>
      </c>
      <c r="L37" s="257">
        <f t="shared" si="26"/>
        <v>0</v>
      </c>
      <c r="M37" s="257">
        <f t="shared" si="26"/>
        <v>0</v>
      </c>
      <c r="N37" s="257">
        <f t="shared" si="26"/>
        <v>0</v>
      </c>
      <c r="O37" s="257">
        <f t="shared" si="26"/>
        <v>0</v>
      </c>
      <c r="P37" s="257">
        <f t="shared" si="26"/>
        <v>0</v>
      </c>
      <c r="Q37" s="257">
        <f t="shared" si="26"/>
        <v>0</v>
      </c>
      <c r="R37" s="257">
        <f t="shared" si="26"/>
        <v>0</v>
      </c>
      <c r="S37" s="257">
        <f t="shared" si="26"/>
        <v>0</v>
      </c>
      <c r="T37" s="257">
        <f t="shared" si="26"/>
        <v>0</v>
      </c>
      <c r="U37" s="257">
        <f t="shared" si="26"/>
        <v>0</v>
      </c>
      <c r="V37" s="257">
        <f t="shared" si="26"/>
        <v>0</v>
      </c>
      <c r="W37" s="257">
        <f t="shared" si="26"/>
        <v>0</v>
      </c>
      <c r="X37" s="257">
        <f t="shared" si="26"/>
        <v>0</v>
      </c>
      <c r="Y37" s="257">
        <f t="shared" si="26"/>
        <v>0</v>
      </c>
      <c r="Z37" s="257">
        <f t="shared" si="26"/>
        <v>0</v>
      </c>
      <c r="AA37" s="257">
        <f t="shared" si="26"/>
        <v>0</v>
      </c>
      <c r="AB37" s="257">
        <f t="shared" si="26"/>
        <v>0</v>
      </c>
      <c r="AC37" s="257">
        <f t="shared" si="26"/>
        <v>0</v>
      </c>
      <c r="AD37" s="257">
        <f t="shared" si="26"/>
        <v>0</v>
      </c>
      <c r="AE37" s="257">
        <f t="shared" si="26"/>
        <v>0</v>
      </c>
      <c r="AF37" s="257">
        <f t="shared" si="26"/>
        <v>0</v>
      </c>
      <c r="AG37" s="257">
        <f t="shared" si="26"/>
        <v>0</v>
      </c>
      <c r="AH37" s="257">
        <f t="shared" si="26"/>
        <v>0</v>
      </c>
      <c r="AI37" s="258">
        <f t="shared" si="26"/>
        <v>0</v>
      </c>
    </row>
    <row r="38" spans="3:35" ht="15.75" thickBot="1">
      <c r="C38" s="14" t="s">
        <v>19</v>
      </c>
      <c r="E38" s="259">
        <f t="shared" si="18"/>
        <v>0</v>
      </c>
      <c r="F38" s="260">
        <f t="shared" ref="F38:AI38" si="27">+F85/1000000</f>
        <v>-7.5</v>
      </c>
      <c r="G38" s="257">
        <f t="shared" si="27"/>
        <v>0</v>
      </c>
      <c r="H38" s="257">
        <f t="shared" si="27"/>
        <v>0</v>
      </c>
      <c r="I38" s="257">
        <f t="shared" si="27"/>
        <v>0</v>
      </c>
      <c r="J38" s="257">
        <f t="shared" si="27"/>
        <v>0</v>
      </c>
      <c r="K38" s="257">
        <f t="shared" si="27"/>
        <v>0</v>
      </c>
      <c r="L38" s="257">
        <f t="shared" si="27"/>
        <v>0</v>
      </c>
      <c r="M38" s="257">
        <f t="shared" si="27"/>
        <v>0</v>
      </c>
      <c r="N38" s="257">
        <f t="shared" si="27"/>
        <v>0</v>
      </c>
      <c r="O38" s="257">
        <f t="shared" si="27"/>
        <v>0</v>
      </c>
      <c r="P38" s="257">
        <f t="shared" si="27"/>
        <v>0</v>
      </c>
      <c r="Q38" s="257">
        <f t="shared" si="27"/>
        <v>0</v>
      </c>
      <c r="R38" s="257">
        <f t="shared" si="27"/>
        <v>0</v>
      </c>
      <c r="S38" s="257">
        <f t="shared" si="27"/>
        <v>0</v>
      </c>
      <c r="T38" s="257">
        <f t="shared" si="27"/>
        <v>0</v>
      </c>
      <c r="U38" s="257">
        <f t="shared" si="27"/>
        <v>0</v>
      </c>
      <c r="V38" s="257">
        <f t="shared" si="27"/>
        <v>0</v>
      </c>
      <c r="W38" s="257">
        <f t="shared" si="27"/>
        <v>0</v>
      </c>
      <c r="X38" s="257">
        <f t="shared" si="27"/>
        <v>0</v>
      </c>
      <c r="Y38" s="257">
        <f t="shared" si="27"/>
        <v>0</v>
      </c>
      <c r="Z38" s="257">
        <f t="shared" si="27"/>
        <v>0</v>
      </c>
      <c r="AA38" s="257">
        <f t="shared" si="27"/>
        <v>0</v>
      </c>
      <c r="AB38" s="257">
        <f t="shared" si="27"/>
        <v>0</v>
      </c>
      <c r="AC38" s="257">
        <f t="shared" si="27"/>
        <v>0</v>
      </c>
      <c r="AD38" s="257">
        <f t="shared" si="27"/>
        <v>0</v>
      </c>
      <c r="AE38" s="257">
        <f t="shared" si="27"/>
        <v>0</v>
      </c>
      <c r="AF38" s="257">
        <f t="shared" si="27"/>
        <v>0</v>
      </c>
      <c r="AG38" s="257">
        <f t="shared" si="27"/>
        <v>0</v>
      </c>
      <c r="AH38" s="257">
        <f t="shared" si="27"/>
        <v>0</v>
      </c>
      <c r="AI38" s="258">
        <f t="shared" si="27"/>
        <v>0</v>
      </c>
    </row>
    <row r="39" spans="3:35" ht="15.75" thickBot="1">
      <c r="C39" s="14" t="s">
        <v>20</v>
      </c>
      <c r="E39" s="261">
        <f t="shared" si="18"/>
        <v>0</v>
      </c>
      <c r="F39" s="257">
        <f t="shared" ref="F39:AI39" si="28">+F86/1000000</f>
        <v>-22.5</v>
      </c>
      <c r="G39" s="257">
        <f t="shared" si="28"/>
        <v>0</v>
      </c>
      <c r="H39" s="257">
        <f t="shared" si="28"/>
        <v>0</v>
      </c>
      <c r="I39" s="257">
        <f t="shared" si="28"/>
        <v>0</v>
      </c>
      <c r="J39" s="257">
        <f t="shared" si="28"/>
        <v>0</v>
      </c>
      <c r="K39" s="257">
        <f t="shared" si="28"/>
        <v>0</v>
      </c>
      <c r="L39" s="257">
        <f t="shared" si="28"/>
        <v>0</v>
      </c>
      <c r="M39" s="257">
        <f t="shared" si="28"/>
        <v>0</v>
      </c>
      <c r="N39" s="257">
        <f t="shared" si="28"/>
        <v>0</v>
      </c>
      <c r="O39" s="257">
        <f t="shared" si="28"/>
        <v>0</v>
      </c>
      <c r="P39" s="257">
        <f t="shared" si="28"/>
        <v>0</v>
      </c>
      <c r="Q39" s="257">
        <f t="shared" si="28"/>
        <v>0</v>
      </c>
      <c r="R39" s="257">
        <f t="shared" si="28"/>
        <v>0</v>
      </c>
      <c r="S39" s="257">
        <f t="shared" si="28"/>
        <v>0</v>
      </c>
      <c r="T39" s="257">
        <f t="shared" si="28"/>
        <v>0</v>
      </c>
      <c r="U39" s="257">
        <f t="shared" si="28"/>
        <v>0</v>
      </c>
      <c r="V39" s="257">
        <f t="shared" si="28"/>
        <v>0</v>
      </c>
      <c r="W39" s="257">
        <f t="shared" si="28"/>
        <v>0</v>
      </c>
      <c r="X39" s="257">
        <f t="shared" si="28"/>
        <v>0</v>
      </c>
      <c r="Y39" s="257">
        <f t="shared" si="28"/>
        <v>0</v>
      </c>
      <c r="Z39" s="257">
        <f t="shared" si="28"/>
        <v>0</v>
      </c>
      <c r="AA39" s="257">
        <f t="shared" si="28"/>
        <v>0</v>
      </c>
      <c r="AB39" s="257">
        <f t="shared" si="28"/>
        <v>0</v>
      </c>
      <c r="AC39" s="257">
        <f t="shared" si="28"/>
        <v>0</v>
      </c>
      <c r="AD39" s="257">
        <f t="shared" si="28"/>
        <v>0</v>
      </c>
      <c r="AE39" s="257">
        <f t="shared" si="28"/>
        <v>0</v>
      </c>
      <c r="AF39" s="257">
        <f t="shared" si="28"/>
        <v>0</v>
      </c>
      <c r="AG39" s="257">
        <f t="shared" si="28"/>
        <v>0</v>
      </c>
      <c r="AH39" s="257">
        <f t="shared" si="28"/>
        <v>0</v>
      </c>
      <c r="AI39" s="258">
        <f t="shared" si="28"/>
        <v>0</v>
      </c>
    </row>
    <row r="40" spans="3:35" ht="15.75" thickBot="1">
      <c r="C40" s="13" t="s">
        <v>142</v>
      </c>
      <c r="E40" s="276">
        <f t="shared" si="18"/>
        <v>0</v>
      </c>
      <c r="F40" s="279">
        <f t="shared" ref="F40:AI40" si="29">+F87/1000000</f>
        <v>0</v>
      </c>
      <c r="G40" s="279">
        <f t="shared" si="29"/>
        <v>-0.44772848685807509</v>
      </c>
      <c r="H40" s="279">
        <f t="shared" si="29"/>
        <v>-0.49162606517156437</v>
      </c>
      <c r="I40" s="279">
        <f t="shared" si="29"/>
        <v>-0.53224111874987035</v>
      </c>
      <c r="J40" s="279">
        <f t="shared" si="29"/>
        <v>-0.569033638111069</v>
      </c>
      <c r="K40" s="279">
        <f t="shared" si="29"/>
        <v>-0.6020672138332821</v>
      </c>
      <c r="L40" s="279">
        <f t="shared" si="29"/>
        <v>-0.63090704738665004</v>
      </c>
      <c r="M40" s="279">
        <f t="shared" si="29"/>
        <v>-0.64968916834543344</v>
      </c>
      <c r="N40" s="279">
        <f t="shared" si="29"/>
        <v>-0.72175016353086674</v>
      </c>
      <c r="O40" s="279">
        <f t="shared" si="29"/>
        <v>-0.80178245872361364</v>
      </c>
      <c r="P40" s="279">
        <f t="shared" si="29"/>
        <v>-0.87803950600034597</v>
      </c>
      <c r="Q40" s="279">
        <f t="shared" si="29"/>
        <v>-0.94420667719093854</v>
      </c>
      <c r="R40" s="279">
        <f t="shared" si="29"/>
        <v>-1.0117299419655046</v>
      </c>
      <c r="S40" s="279">
        <f t="shared" si="29"/>
        <v>-1.0744232619914844</v>
      </c>
      <c r="T40" s="279">
        <f t="shared" si="29"/>
        <v>-1.1319443342890685</v>
      </c>
      <c r="U40" s="279">
        <f t="shared" si="29"/>
        <v>-1.183958664462009</v>
      </c>
      <c r="V40" s="279">
        <f t="shared" si="29"/>
        <v>-1.2366623133868642</v>
      </c>
      <c r="W40" s="279">
        <f t="shared" si="29"/>
        <v>-1.2900449433447316</v>
      </c>
      <c r="X40" s="279">
        <f t="shared" si="29"/>
        <v>-1.3440951395176761</v>
      </c>
      <c r="Y40" s="279">
        <f t="shared" si="29"/>
        <v>-1.3988003611384079</v>
      </c>
      <c r="Z40" s="279">
        <f t="shared" si="29"/>
        <v>-1.4541468908520787</v>
      </c>
      <c r="AA40" s="279">
        <f t="shared" si="29"/>
        <v>-1.5101197822308428</v>
      </c>
      <c r="AB40" s="279">
        <f t="shared" si="29"/>
        <v>-1.5667028053803496</v>
      </c>
      <c r="AC40" s="279">
        <f t="shared" si="29"/>
        <v>-1.6238783905750795</v>
      </c>
      <c r="AD40" s="279">
        <f t="shared" si="29"/>
        <v>-1.6816275698578544</v>
      </c>
      <c r="AE40" s="279">
        <f t="shared" si="29"/>
        <v>-1.7399201055979661</v>
      </c>
      <c r="AF40" s="279">
        <f t="shared" si="29"/>
        <v>-1.7987436644129096</v>
      </c>
      <c r="AG40" s="279">
        <f t="shared" si="29"/>
        <v>-1.8580747089291036</v>
      </c>
      <c r="AH40" s="279">
        <f t="shared" si="29"/>
        <v>-1.9178880481715528</v>
      </c>
      <c r="AI40" s="280">
        <f t="shared" si="29"/>
        <v>-1.9781567679375684</v>
      </c>
    </row>
    <row r="41" spans="3:35" ht="15.75" thickBot="1">
      <c r="C41" s="13" t="s">
        <v>520</v>
      </c>
      <c r="E41" s="282">
        <f t="shared" si="18"/>
        <v>0</v>
      </c>
      <c r="F41" s="283">
        <f t="shared" ref="F41:AI41" si="30">+F88/1000000</f>
        <v>0</v>
      </c>
      <c r="G41" s="283">
        <f t="shared" si="30"/>
        <v>0</v>
      </c>
      <c r="H41" s="283">
        <f t="shared" si="30"/>
        <v>0</v>
      </c>
      <c r="I41" s="283">
        <f t="shared" si="30"/>
        <v>0</v>
      </c>
      <c r="J41" s="283">
        <f t="shared" si="30"/>
        <v>0</v>
      </c>
      <c r="K41" s="283">
        <f t="shared" si="30"/>
        <v>-1.3872500413625626</v>
      </c>
      <c r="L41" s="283">
        <f t="shared" si="30"/>
        <v>-1.4316420426861649</v>
      </c>
      <c r="M41" s="283">
        <f t="shared" si="30"/>
        <v>-1.4774545880521219</v>
      </c>
      <c r="N41" s="283">
        <f t="shared" si="30"/>
        <v>-1.5247331348697899</v>
      </c>
      <c r="O41" s="283">
        <f t="shared" si="30"/>
        <v>-1.5735245951856234</v>
      </c>
      <c r="P41" s="283">
        <f t="shared" si="30"/>
        <v>-1.6238773822315633</v>
      </c>
      <c r="Q41" s="283">
        <f t="shared" si="30"/>
        <v>-1.6758414584629731</v>
      </c>
      <c r="R41" s="283">
        <f t="shared" si="30"/>
        <v>-1.7294683851337884</v>
      </c>
      <c r="S41" s="283">
        <f t="shared" si="30"/>
        <v>-1.7848113734580695</v>
      </c>
      <c r="T41" s="283">
        <f t="shared" si="30"/>
        <v>-1.8419253374087277</v>
      </c>
      <c r="U41" s="283">
        <f t="shared" si="30"/>
        <v>-1.9008669482058071</v>
      </c>
      <c r="V41" s="283">
        <f t="shared" si="30"/>
        <v>-1.961694690548393</v>
      </c>
      <c r="W41" s="283">
        <f t="shared" si="30"/>
        <v>-2.0244689206459414</v>
      </c>
      <c r="X41" s="283">
        <f t="shared" si="30"/>
        <v>-2.0892519261066118</v>
      </c>
      <c r="Y41" s="283">
        <f t="shared" si="30"/>
        <v>-2.1561079877420233</v>
      </c>
      <c r="Z41" s="283">
        <f t="shared" si="30"/>
        <v>-2.2251034433497678</v>
      </c>
      <c r="AA41" s="283">
        <f t="shared" si="30"/>
        <v>-2.2963067535369608</v>
      </c>
      <c r="AB41" s="283">
        <f t="shared" si="30"/>
        <v>-2.3697885696501433</v>
      </c>
      <c r="AC41" s="283">
        <f t="shared" si="30"/>
        <v>-2.4456218038789475</v>
      </c>
      <c r="AD41" s="283">
        <f t="shared" si="30"/>
        <v>-2.5238817016030741</v>
      </c>
      <c r="AE41" s="283">
        <f t="shared" si="30"/>
        <v>0</v>
      </c>
      <c r="AF41" s="283">
        <f t="shared" si="30"/>
        <v>0</v>
      </c>
      <c r="AG41" s="283">
        <f t="shared" si="30"/>
        <v>0</v>
      </c>
      <c r="AH41" s="279">
        <f t="shared" si="30"/>
        <v>0</v>
      </c>
      <c r="AI41" s="280">
        <f t="shared" si="30"/>
        <v>0</v>
      </c>
    </row>
    <row r="42" spans="3:35" ht="15.75" thickBot="1">
      <c r="C42" s="13" t="s">
        <v>521</v>
      </c>
      <c r="E42" s="282">
        <f t="shared" si="18"/>
        <v>0</v>
      </c>
      <c r="F42" s="283">
        <f t="shared" ref="F42:AI42" si="31">+F89/1000000</f>
        <v>0</v>
      </c>
      <c r="G42" s="283">
        <f t="shared" si="31"/>
        <v>0</v>
      </c>
      <c r="H42" s="283">
        <f t="shared" si="31"/>
        <v>0</v>
      </c>
      <c r="I42" s="283">
        <f t="shared" si="31"/>
        <v>0</v>
      </c>
      <c r="J42" s="283">
        <f t="shared" si="31"/>
        <v>0</v>
      </c>
      <c r="K42" s="283">
        <f t="shared" si="31"/>
        <v>-1.2173958746918094</v>
      </c>
      <c r="L42" s="283">
        <f t="shared" si="31"/>
        <v>-1.1730038733682073</v>
      </c>
      <c r="M42" s="283">
        <f t="shared" si="31"/>
        <v>-1.1271913280022503</v>
      </c>
      <c r="N42" s="283">
        <f t="shared" si="31"/>
        <v>-1.0799127811845823</v>
      </c>
      <c r="O42" s="283">
        <f t="shared" si="31"/>
        <v>-1.0311213208687489</v>
      </c>
      <c r="P42" s="283">
        <f t="shared" si="31"/>
        <v>-0.98076853382280904</v>
      </c>
      <c r="Q42" s="283">
        <f t="shared" si="31"/>
        <v>-0.92880445759139896</v>
      </c>
      <c r="R42" s="283">
        <f t="shared" si="31"/>
        <v>-0.87517753092058392</v>
      </c>
      <c r="S42" s="283">
        <f t="shared" si="31"/>
        <v>-0.81983454259630273</v>
      </c>
      <c r="T42" s="283">
        <f t="shared" si="31"/>
        <v>-0.76272057864564446</v>
      </c>
      <c r="U42" s="283">
        <f t="shared" si="31"/>
        <v>-0.70377896784856508</v>
      </c>
      <c r="V42" s="283">
        <f t="shared" si="31"/>
        <v>-0.64295122550597927</v>
      </c>
      <c r="W42" s="283">
        <f t="shared" si="31"/>
        <v>-0.58017699540843071</v>
      </c>
      <c r="X42" s="283">
        <f t="shared" si="31"/>
        <v>-0.51539398994776064</v>
      </c>
      <c r="Y42" s="283">
        <f t="shared" si="31"/>
        <v>-0.44853792831234901</v>
      </c>
      <c r="Z42" s="283">
        <f t="shared" si="31"/>
        <v>-0.37954247270460428</v>
      </c>
      <c r="AA42" s="283">
        <f t="shared" si="31"/>
        <v>-0.30833916251741167</v>
      </c>
      <c r="AB42" s="283">
        <f t="shared" si="31"/>
        <v>-0.23485734640422901</v>
      </c>
      <c r="AC42" s="283">
        <f t="shared" si="31"/>
        <v>-0.15902411217542442</v>
      </c>
      <c r="AD42" s="283">
        <f t="shared" si="31"/>
        <v>-8.0764214451298069E-2</v>
      </c>
      <c r="AE42" s="283">
        <f t="shared" si="31"/>
        <v>0</v>
      </c>
      <c r="AF42" s="283">
        <f t="shared" si="31"/>
        <v>0</v>
      </c>
      <c r="AG42" s="283">
        <f t="shared" si="31"/>
        <v>0</v>
      </c>
      <c r="AH42" s="279">
        <f t="shared" si="31"/>
        <v>0</v>
      </c>
      <c r="AI42" s="280">
        <f t="shared" si="31"/>
        <v>0</v>
      </c>
    </row>
    <row r="43" spans="3:35" ht="15.75" thickBot="1">
      <c r="C43" s="15" t="s">
        <v>23</v>
      </c>
      <c r="E43" s="277">
        <f>+E90/1000000</f>
        <v>0</v>
      </c>
      <c r="F43" s="269">
        <f t="shared" ref="F43:AI43" si="32">+F90/1000000</f>
        <v>-17.5</v>
      </c>
      <c r="G43" s="269">
        <f t="shared" si="32"/>
        <v>2.5371280921957591</v>
      </c>
      <c r="H43" s="269">
        <f t="shared" si="32"/>
        <v>2.7858810359721979</v>
      </c>
      <c r="I43" s="269">
        <f t="shared" si="32"/>
        <v>3.0160330062492653</v>
      </c>
      <c r="J43" s="269">
        <f t="shared" si="32"/>
        <v>3.2245239492960582</v>
      </c>
      <c r="K43" s="269">
        <f t="shared" si="32"/>
        <v>0.80706829566755989</v>
      </c>
      <c r="L43" s="269">
        <f t="shared" si="32"/>
        <v>0.97049401913664446</v>
      </c>
      <c r="M43" s="269">
        <f t="shared" si="32"/>
        <v>1.0769260379030841</v>
      </c>
      <c r="N43" s="269">
        <f t="shared" si="32"/>
        <v>1.4852716772872068</v>
      </c>
      <c r="O43" s="269">
        <f t="shared" si="32"/>
        <v>1.9387880167127711</v>
      </c>
      <c r="P43" s="269">
        <f t="shared" si="32"/>
        <v>2.3709112846142553</v>
      </c>
      <c r="Q43" s="269">
        <f t="shared" si="32"/>
        <v>2.745858588027613</v>
      </c>
      <c r="R43" s="269">
        <f t="shared" si="32"/>
        <v>3.128490421750155</v>
      </c>
      <c r="S43" s="269">
        <f t="shared" si="32"/>
        <v>3.4837525685640398</v>
      </c>
      <c r="T43" s="269">
        <f t="shared" si="32"/>
        <v>3.8097053115836839</v>
      </c>
      <c r="U43" s="269">
        <f t="shared" si="32"/>
        <v>4.1044531825636792</v>
      </c>
      <c r="V43" s="269">
        <f t="shared" si="32"/>
        <v>4.403107193137858</v>
      </c>
      <c r="W43" s="269">
        <f t="shared" si="32"/>
        <v>4.7056087628991063</v>
      </c>
      <c r="X43" s="269">
        <f t="shared" si="32"/>
        <v>5.0118932078791261</v>
      </c>
      <c r="Y43" s="269">
        <f t="shared" si="32"/>
        <v>5.3218894637299394</v>
      </c>
      <c r="Z43" s="269">
        <f t="shared" si="32"/>
        <v>5.6355197987740748</v>
      </c>
      <c r="AA43" s="269">
        <f t="shared" si="32"/>
        <v>5.9526995165870709</v>
      </c>
      <c r="AB43" s="269">
        <f t="shared" si="32"/>
        <v>6.273336647767608</v>
      </c>
      <c r="AC43" s="269">
        <f t="shared" si="32"/>
        <v>6.5973316305377452</v>
      </c>
      <c r="AD43" s="269">
        <f t="shared" si="32"/>
        <v>6.9245769798068029</v>
      </c>
      <c r="AE43" s="269">
        <f t="shared" si="32"/>
        <v>9.8595472650551432</v>
      </c>
      <c r="AF43" s="269">
        <f t="shared" si="32"/>
        <v>10.192880765006489</v>
      </c>
      <c r="AG43" s="269">
        <f t="shared" si="32"/>
        <v>10.529090017264922</v>
      </c>
      <c r="AH43" s="269">
        <f t="shared" si="32"/>
        <v>10.868032272972133</v>
      </c>
      <c r="AI43" s="270">
        <f t="shared" si="32"/>
        <v>11.209555018312889</v>
      </c>
    </row>
    <row r="46" spans="3:35" ht="21">
      <c r="C46" s="74" t="s">
        <v>356</v>
      </c>
    </row>
    <row r="48" spans="3:35" ht="15.75">
      <c r="C48" s="281" t="s">
        <v>373</v>
      </c>
    </row>
    <row r="50" spans="3:35">
      <c r="D50" s="18"/>
      <c r="E50" s="6">
        <v>0</v>
      </c>
      <c r="F50" s="6">
        <v>1</v>
      </c>
      <c r="G50" s="6">
        <v>2</v>
      </c>
      <c r="H50" s="6">
        <v>3</v>
      </c>
      <c r="I50" s="6">
        <v>4</v>
      </c>
      <c r="J50" s="6">
        <v>5</v>
      </c>
      <c r="K50" s="6">
        <v>6</v>
      </c>
      <c r="L50" s="6">
        <v>7</v>
      </c>
      <c r="M50" s="6">
        <v>8</v>
      </c>
      <c r="N50" s="6">
        <v>9</v>
      </c>
      <c r="O50" s="6">
        <v>10</v>
      </c>
      <c r="P50" s="6">
        <v>11</v>
      </c>
      <c r="Q50" s="6">
        <v>12</v>
      </c>
      <c r="R50" s="6">
        <v>13</v>
      </c>
      <c r="S50" s="6">
        <v>14</v>
      </c>
      <c r="T50" s="6">
        <v>15</v>
      </c>
      <c r="U50" s="6">
        <v>16</v>
      </c>
      <c r="V50" s="6">
        <v>17</v>
      </c>
      <c r="W50" s="6">
        <v>18</v>
      </c>
      <c r="X50" s="6">
        <v>19</v>
      </c>
      <c r="Y50" s="6">
        <v>20</v>
      </c>
      <c r="Z50" s="6">
        <v>21</v>
      </c>
      <c r="AA50" s="6">
        <v>22</v>
      </c>
      <c r="AB50" s="6">
        <v>23</v>
      </c>
      <c r="AC50" s="6">
        <v>24</v>
      </c>
      <c r="AD50" s="6">
        <v>25</v>
      </c>
      <c r="AE50" s="6">
        <v>26</v>
      </c>
      <c r="AF50" s="6">
        <v>27</v>
      </c>
      <c r="AG50" s="6">
        <v>28</v>
      </c>
      <c r="AH50" s="6">
        <v>29</v>
      </c>
      <c r="AI50" s="6">
        <v>30</v>
      </c>
    </row>
    <row r="51" spans="3:35">
      <c r="C51" s="20" t="s">
        <v>131</v>
      </c>
      <c r="E51" s="105">
        <f>+'F. Caja Libre Proyecto'!E45</f>
        <v>0</v>
      </c>
      <c r="F51" s="105">
        <f>+'F. Caja Libre Proyecto'!F45</f>
        <v>0</v>
      </c>
      <c r="G51" s="105">
        <f>+'F. Caja Libre Proyecto'!G45</f>
        <v>1568367.7322542369</v>
      </c>
      <c r="H51" s="105">
        <f>+'F. Caja Libre Proyecto'!H45</f>
        <v>2284211.2785609886</v>
      </c>
      <c r="I51" s="105">
        <f>+'F. Caja Libre Proyecto'!I45</f>
        <v>2990881.3885987327</v>
      </c>
      <c r="J51" s="105">
        <f>+'F. Caja Libre Proyecto'!J45</f>
        <v>3682158.797376588</v>
      </c>
      <c r="K51" s="105">
        <f>+'F. Caja Libre Proyecto'!K45</f>
        <v>4355988.7037701309</v>
      </c>
      <c r="L51" s="105">
        <f>+'F. Caja Libre Proyecto'!L45</f>
        <v>5007839.5535548553</v>
      </c>
      <c r="M51" s="105">
        <f>+'F. Caja Libre Proyecto'!M45</f>
        <v>5570118.8096807748</v>
      </c>
      <c r="N51" s="105">
        <f>+'F. Caja Libre Proyecto'!N45</f>
        <v>6802314.1117133126</v>
      </c>
      <c r="O51" s="105">
        <f>+'F. Caja Libre Proyecto'!O45</f>
        <v>8159907.662095286</v>
      </c>
      <c r="P51" s="105">
        <f>+'F. Caja Libre Proyecto'!P45</f>
        <v>9499818.6464657784</v>
      </c>
      <c r="Q51" s="105">
        <f>+'F. Caja Libre Proyecto'!Q45</f>
        <v>10746790.301651023</v>
      </c>
      <c r="R51" s="105">
        <f>+'F. Caja Libre Proyecto'!R45</f>
        <v>12036387.442038432</v>
      </c>
      <c r="S51" s="105">
        <f>+'F. Caja Libre Proyecto'!S45</f>
        <v>13295107.81274458</v>
      </c>
      <c r="T51" s="105">
        <f>+'F. Caja Libre Proyecto'!T45</f>
        <v>14518435.686136186</v>
      </c>
      <c r="U51" s="105">
        <f>+'F. Caja Libre Proyecto'!U45</f>
        <v>15701825.773559384</v>
      </c>
      <c r="V51" s="105">
        <f>+'F. Caja Libre Proyecto'!V45</f>
        <v>16921024.88359648</v>
      </c>
      <c r="W51" s="105">
        <f>+'F. Caja Libre Proyecto'!W45</f>
        <v>18176940.366612867</v>
      </c>
      <c r="X51" s="105">
        <f>+'F. Caja Libre Proyecto'!X45</f>
        <v>19470501.109458715</v>
      </c>
      <c r="Y51" s="105">
        <f>+'F. Caja Libre Proyecto'!Y45</f>
        <v>20802658.030302323</v>
      </c>
      <c r="Z51" s="105">
        <f>+'F. Caja Libre Proyecto'!Z45</f>
        <v>22174384.584585965</v>
      </c>
      <c r="AA51" s="105">
        <f>+'F. Caja Libre Proyecto'!AA45</f>
        <v>23586677.282349244</v>
      </c>
      <c r="AB51" s="105">
        <f>+'F. Caja Libre Proyecto'!AB45</f>
        <v>25040556.217170432</v>
      </c>
      <c r="AC51" s="105">
        <f>+'F. Caja Libre Proyecto'!AC45</f>
        <v>26537065.606980994</v>
      </c>
      <c r="AD51" s="105">
        <f>+'F. Caja Libre Proyecto'!AD45</f>
        <v>28077274.34701477</v>
      </c>
      <c r="AE51" s="105">
        <f>+'F. Caja Libre Proyecto'!AE45</f>
        <v>29662250.412656069</v>
      </c>
      <c r="AF51" s="105">
        <f>+'F. Caja Libre Proyecto'!AF45</f>
        <v>31293139.401722506</v>
      </c>
      <c r="AG51" s="105">
        <f>+'F. Caja Libre Proyecto'!AG45</f>
        <v>32971087.676584825</v>
      </c>
      <c r="AH51" s="105">
        <f>+'F. Caja Libre Proyecto'!AH45</f>
        <v>34697268.615377352</v>
      </c>
      <c r="AI51" s="105">
        <f>+'F. Caja Libre Proyecto'!AI45</f>
        <v>36472883.229737267</v>
      </c>
    </row>
    <row r="52" spans="3:35">
      <c r="C52" s="24" t="s">
        <v>16</v>
      </c>
      <c r="E52" s="106">
        <f>+'F. Caja Libre Proyecto'!E46</f>
        <v>0</v>
      </c>
      <c r="F52" s="106">
        <f>+'F. Caja Libre Proyecto'!F46</f>
        <v>0</v>
      </c>
      <c r="G52" s="106">
        <f>+'F. Caja Libre Proyecto'!G46</f>
        <v>1199996.1125146821</v>
      </c>
      <c r="H52" s="106">
        <f>+'F. Caja Libre Proyecto'!H46</f>
        <v>1735196.3838578835</v>
      </c>
      <c r="I52" s="106">
        <f>+'F. Caja Libre Proyecto'!I46</f>
        <v>2261555.1364707649</v>
      </c>
      <c r="J52" s="106">
        <f>+'F. Caja Libre Proyecto'!J46</f>
        <v>2774264.681151703</v>
      </c>
      <c r="K52" s="106">
        <f>+'F. Caja Libre Proyecto'!K46</f>
        <v>3271656.3453399017</v>
      </c>
      <c r="L52" s="106">
        <f>+'F. Caja Libre Proyecto'!L46</f>
        <v>3750181.516319409</v>
      </c>
      <c r="M52" s="106">
        <f>+'F. Caja Libre Proyecto'!M46</f>
        <v>4157420.5952595621</v>
      </c>
      <c r="N52" s="106">
        <f>+'F. Caja Libre Proyecto'!N46</f>
        <v>5084167.881259568</v>
      </c>
      <c r="O52" s="106">
        <f>+'F. Caja Libre Proyecto'!O46</f>
        <v>6107007.6609868184</v>
      </c>
      <c r="P52" s="106">
        <f>+'F. Caja Libre Proyecto'!P46</f>
        <v>7114500.3690664321</v>
      </c>
      <c r="Q52" s="106">
        <f>+'F. Caja Libre Proyecto'!Q46</f>
        <v>8048441.3422965854</v>
      </c>
      <c r="R52" s="106">
        <f>+'F. Caja Libre Proyecto'!R46</f>
        <v>9013728.471982412</v>
      </c>
      <c r="S52" s="106">
        <f>+'F. Caja Libre Proyecto'!S46</f>
        <v>9953500.6917636395</v>
      </c>
      <c r="T52" s="106">
        <f>+'F. Caja Libre Proyecto'!T46</f>
        <v>10864291.434140429</v>
      </c>
      <c r="U52" s="106">
        <f>+'F. Caja Libre Proyecto'!U46</f>
        <v>11742618.641484752</v>
      </c>
      <c r="V52" s="106">
        <f>+'F. Caja Libre Proyecto'!V46</f>
        <v>12646950.928487562</v>
      </c>
      <c r="W52" s="106">
        <f>+'F. Caja Libre Proyecto'!W46</f>
        <v>13577927.760233752</v>
      </c>
      <c r="X52" s="106">
        <f>+'F. Caja Libre Proyecto'!X46</f>
        <v>14536203.187816963</v>
      </c>
      <c r="Y52" s="106">
        <f>+'F. Caja Libre Proyecto'!Y46</f>
        <v>15522446.166236937</v>
      </c>
      <c r="Z52" s="106">
        <f>+'F. Caja Libre Proyecto'!Z46</f>
        <v>16537340.878948055</v>
      </c>
      <c r="AA52" s="106">
        <f>+'F. Caja Libre Proyecto'!AA46</f>
        <v>17581587.069191359</v>
      </c>
      <c r="AB52" s="106">
        <f>+'F. Caja Libre Proyecto'!AB46</f>
        <v>18655900.37824522</v>
      </c>
      <c r="AC52" s="106">
        <f>+'F. Caja Libre Proyecto'!AC46</f>
        <v>19761012.690731302</v>
      </c>
      <c r="AD52" s="106">
        <f>+'F. Caja Libre Proyecto'!AD46</f>
        <v>20897672.487116165</v>
      </c>
      <c r="AE52" s="106">
        <f>+'F. Caja Libre Proyecto'!AE46</f>
        <v>22066619.041047737</v>
      </c>
      <c r="AF52" s="106">
        <f>+'F. Caja Libre Proyecto'!AF46</f>
        <v>23268660.750935592</v>
      </c>
      <c r="AG52" s="106">
        <f>+'F. Caja Libre Proyecto'!AG46</f>
        <v>24504598.066046171</v>
      </c>
      <c r="AH52" s="106">
        <f>+'F. Caja Libre Proyecto'!AH46</f>
        <v>25775249.516232349</v>
      </c>
      <c r="AI52" s="106">
        <f>+'F. Caja Libre Proyecto'!AI46</f>
        <v>27081452.102598466</v>
      </c>
    </row>
    <row r="53" spans="3:35">
      <c r="C53" s="34" t="s">
        <v>119</v>
      </c>
      <c r="D53" s="63"/>
      <c r="E53" s="106">
        <f>+'F. Caja Libre Proyecto'!E47</f>
        <v>0</v>
      </c>
      <c r="F53" s="106">
        <f>+'F. Caja Libre Proyecto'!F47</f>
        <v>0</v>
      </c>
      <c r="G53" s="106">
        <f>+'F. Caja Libre Proyecto'!G47</f>
        <v>368371.61973955669</v>
      </c>
      <c r="H53" s="106">
        <f>+'F. Caja Libre Proyecto'!H47</f>
        <v>549014.89470310323</v>
      </c>
      <c r="I53" s="106">
        <f>+'F. Caja Libre Proyecto'!I47</f>
        <v>729326.25212796591</v>
      </c>
      <c r="J53" s="106">
        <f>+'F. Caja Libre Proyecto'!J47</f>
        <v>907894.11622488871</v>
      </c>
      <c r="K53" s="106">
        <f>+'F. Caja Libre Proyecto'!K47</f>
        <v>1084332.3584302329</v>
      </c>
      <c r="L53" s="106">
        <f>+'F. Caja Libre Proyecto'!L47</f>
        <v>1257658.0372354425</v>
      </c>
      <c r="M53" s="106">
        <f>+'F. Caja Libre Proyecto'!M47</f>
        <v>1412698.2144212145</v>
      </c>
      <c r="N53" s="106">
        <f>+'F. Caja Libre Proyecto'!N47</f>
        <v>1718146.2304537427</v>
      </c>
      <c r="O53" s="106">
        <f>+'F. Caja Libre Proyecto'!O47</f>
        <v>2052900.0011084601</v>
      </c>
      <c r="P53" s="106">
        <f>+'F. Caja Libre Proyecto'!P47</f>
        <v>2385318.2773993444</v>
      </c>
      <c r="Q53" s="106">
        <f>+'F. Caja Libre Proyecto'!Q47</f>
        <v>2698348.9593544453</v>
      </c>
      <c r="R53" s="106">
        <f>+'F. Caja Libre Proyecto'!R47</f>
        <v>3022658.9700560179</v>
      </c>
      <c r="S53" s="106">
        <f>+'F. Caja Libre Proyecto'!S47</f>
        <v>3341607.1209809389</v>
      </c>
      <c r="T53" s="106">
        <f>+'F. Caja Libre Proyecto'!T47</f>
        <v>3654144.2519957628</v>
      </c>
      <c r="U53" s="106">
        <f>+'F. Caja Libre Proyecto'!U47</f>
        <v>3959207.1320746373</v>
      </c>
      <c r="V53" s="106">
        <f>+'F. Caja Libre Proyecto'!V47</f>
        <v>4274073.9551089071</v>
      </c>
      <c r="W53" s="106">
        <f>+'F. Caja Libre Proyecto'!W47</f>
        <v>4599012.6063791122</v>
      </c>
      <c r="X53" s="106">
        <f>+'F. Caja Libre Proyecto'!X47</f>
        <v>4934297.9216417558</v>
      </c>
      <c r="Y53" s="106">
        <f>+'F. Caja Libre Proyecto'!Y47</f>
        <v>5280211.8640653808</v>
      </c>
      <c r="Z53" s="106">
        <f>+'F. Caja Libre Proyecto'!Z47</f>
        <v>5637043.705637902</v>
      </c>
      <c r="AA53" s="106">
        <f>+'F. Caja Libre Proyecto'!AA47</f>
        <v>6005090.2131578829</v>
      </c>
      <c r="AB53" s="106">
        <f>+'F. Caja Libre Proyecto'!AB47</f>
        <v>6384655.8389252257</v>
      </c>
      <c r="AC53" s="106">
        <f>+'F. Caja Libre Proyecto'!AC47</f>
        <v>6776052.9162496831</v>
      </c>
      <c r="AD53" s="106">
        <f>+'F. Caja Libre Proyecto'!AD47</f>
        <v>7179601.8598986026</v>
      </c>
      <c r="AE53" s="106">
        <f>+'F. Caja Libre Proyecto'!AE47</f>
        <v>7595631.3716083448</v>
      </c>
      <c r="AF53" s="106">
        <f>+'F. Caja Libre Proyecto'!AF47</f>
        <v>8024478.6507869195</v>
      </c>
      <c r="AG53" s="106">
        <f>+'F. Caja Libre Proyecto'!AG47</f>
        <v>8466489.6105386633</v>
      </c>
      <c r="AH53" s="106">
        <f>+'F. Caja Libre Proyecto'!AH47</f>
        <v>8922019.0991450064</v>
      </c>
      <c r="AI53" s="106">
        <f>+'F. Caja Libre Proyecto'!AI47</f>
        <v>9391431.127138814</v>
      </c>
    </row>
    <row r="54" spans="3:35">
      <c r="C54" s="42" t="s">
        <v>168</v>
      </c>
      <c r="D54" s="18"/>
      <c r="E54" s="108">
        <f>+'F. Financiación'!E36+'F. Financiación'!E37</f>
        <v>21000000</v>
      </c>
      <c r="F54" s="108">
        <f>+'F. Financiación'!F36+'F. Financiación'!F37</f>
        <v>0</v>
      </c>
      <c r="G54" s="108">
        <f>+'F. Financiación'!G36+'F. Financiación'!G37</f>
        <v>0</v>
      </c>
      <c r="H54" s="108">
        <f>+'F. Financiación'!H36+'F. Financiación'!H37</f>
        <v>0</v>
      </c>
      <c r="I54" s="108">
        <f>+'F. Financiación'!I36+'F. Financiación'!I37</f>
        <v>0</v>
      </c>
      <c r="J54" s="108">
        <f>+'F. Financiación'!J36+'F. Financiación'!J37</f>
        <v>0</v>
      </c>
      <c r="K54" s="108">
        <f>+'F. Financiación'!K36+'F. Financiación'!K37</f>
        <v>0</v>
      </c>
      <c r="L54" s="108">
        <f>+'F. Financiación'!L36+'F. Financiación'!L37</f>
        <v>0</v>
      </c>
      <c r="M54" s="108">
        <f>+'F. Financiación'!M36+'F. Financiación'!M37</f>
        <v>0</v>
      </c>
      <c r="N54" s="108">
        <f>+'F. Financiación'!N36+'F. Financiación'!N37</f>
        <v>0</v>
      </c>
      <c r="O54" s="108">
        <f>+'F. Financiación'!O36+'F. Financiación'!O37</f>
        <v>0</v>
      </c>
      <c r="P54" s="108">
        <f>+'F. Financiación'!P36+'F. Financiación'!P37</f>
        <v>0</v>
      </c>
      <c r="Q54" s="108">
        <f>+'F. Financiación'!Q36+'F. Financiación'!Q37</f>
        <v>0</v>
      </c>
      <c r="R54" s="108">
        <f>+'F. Financiación'!R36+'F. Financiación'!R37</f>
        <v>0</v>
      </c>
      <c r="S54" s="108">
        <f>+'F. Financiación'!S36+'F. Financiación'!S37</f>
        <v>0</v>
      </c>
      <c r="T54" s="108">
        <f>+'F. Financiación'!T36+'F. Financiación'!T37</f>
        <v>0</v>
      </c>
      <c r="U54" s="108">
        <f>+'F. Financiación'!U36+'F. Financiación'!U37</f>
        <v>0</v>
      </c>
      <c r="V54" s="108">
        <f>+'F. Financiación'!V36+'F. Financiación'!V37</f>
        <v>0</v>
      </c>
      <c r="W54" s="108">
        <f>+'F. Financiación'!W36+'F. Financiación'!W37</f>
        <v>0</v>
      </c>
      <c r="X54" s="108">
        <f>+'F. Financiación'!X36+'F. Financiación'!X37</f>
        <v>0</v>
      </c>
      <c r="Y54" s="108">
        <f>+'F. Financiación'!Y36+'F. Financiación'!Y37</f>
        <v>0</v>
      </c>
      <c r="Z54" s="108">
        <f>+'F. Financiación'!Z36+'F. Financiación'!Z37</f>
        <v>0</v>
      </c>
      <c r="AA54" s="108">
        <f>+'F. Financiación'!AA36+'F. Financiación'!AA37</f>
        <v>0</v>
      </c>
      <c r="AB54" s="108">
        <f>+'F. Financiación'!AB36+'F. Financiación'!AB37</f>
        <v>0</v>
      </c>
      <c r="AC54" s="108">
        <f>+'F. Financiación'!AC36+'F. Financiación'!AC37</f>
        <v>0</v>
      </c>
      <c r="AD54" s="108">
        <f>+'F. Financiación'!AD36+'F. Financiación'!AD37</f>
        <v>0</v>
      </c>
      <c r="AE54" s="108">
        <f>+'F. Financiación'!AE36+'F. Financiación'!AE37</f>
        <v>0</v>
      </c>
      <c r="AF54" s="108">
        <f>+'F. Financiación'!AF36+'F. Financiación'!AF37</f>
        <v>0</v>
      </c>
      <c r="AG54" s="108">
        <f>+'F. Financiación'!AG36+'F. Financiación'!AG37</f>
        <v>0</v>
      </c>
      <c r="AH54" s="108">
        <f>+'F. Financiación'!AH36+'F. Financiación'!AH37</f>
        <v>0</v>
      </c>
      <c r="AI54" s="108">
        <f>+'F. Financiación'!AI36+'F. Financiación'!AI37</f>
        <v>0</v>
      </c>
    </row>
    <row r="55" spans="3:35">
      <c r="C55" s="33" t="s">
        <v>110</v>
      </c>
      <c r="E55" s="105">
        <f>+'F. Caja Libre Proyecto'!E48</f>
        <v>0</v>
      </c>
      <c r="F55" s="105">
        <f>+'F. Caja Libre Proyecto'!F48</f>
        <v>0</v>
      </c>
      <c r="G55" s="105">
        <f>+'F. Caja Libre Proyecto'!G48</f>
        <v>-920929.04934889078</v>
      </c>
      <c r="H55" s="105">
        <f>+'F. Caja Libre Proyecto'!H48</f>
        <v>-1372537.236757759</v>
      </c>
      <c r="I55" s="105">
        <f>+'F. Caja Libre Proyecto'!I48</f>
        <v>-1823315.6303199157</v>
      </c>
      <c r="J55" s="105">
        <f>+'F. Caja Libre Proyecto'!J48</f>
        <v>-2269735.2905622199</v>
      </c>
      <c r="K55" s="105">
        <f>+'F. Caja Libre Proyecto'!K48</f>
        <v>-2710830.896075584</v>
      </c>
      <c r="L55" s="105">
        <f>+'F. Caja Libre Proyecto'!L48</f>
        <v>-3144145.0930886082</v>
      </c>
      <c r="M55" s="105">
        <f>+'F. Caja Libre Proyecto'!M48</f>
        <v>-3531745.5360530317</v>
      </c>
      <c r="N55" s="105">
        <f>+'F. Caja Libre Proyecto'!N48</f>
        <v>-4295365.5761343613</v>
      </c>
      <c r="O55" s="105">
        <f>+'F. Caja Libre Proyecto'!O48</f>
        <v>-5132250.002771154</v>
      </c>
      <c r="P55" s="105">
        <f>+'F. Caja Libre Proyecto'!P48</f>
        <v>-5963295.6934983656</v>
      </c>
      <c r="Q55" s="105">
        <f>+'F. Caja Libre Proyecto'!Q48</f>
        <v>-6745872.3983861133</v>
      </c>
      <c r="R55" s="105">
        <f>+'F. Caja Libre Proyecto'!R48</f>
        <v>-7556647.4251400456</v>
      </c>
      <c r="S55" s="105">
        <f>+'F. Caja Libre Proyecto'!S48</f>
        <v>-8354017.8024523556</v>
      </c>
      <c r="T55" s="105">
        <f>+'F. Caja Libre Proyecto'!T48</f>
        <v>-9135360.629989408</v>
      </c>
      <c r="U55" s="105">
        <f>+'F. Caja Libre Proyecto'!U48</f>
        <v>-9898017.8301865906</v>
      </c>
      <c r="V55" s="105">
        <f>+'F. Caja Libre Proyecto'!V48</f>
        <v>-10685184.88777227</v>
      </c>
      <c r="W55" s="105">
        <f>+'F. Caja Libre Proyecto'!W48</f>
        <v>-11497531.515947782</v>
      </c>
      <c r="X55" s="105">
        <f>+'F. Caja Libre Proyecto'!X48</f>
        <v>-12335744.804104403</v>
      </c>
      <c r="Y55" s="105">
        <f>+'F. Caja Libre Proyecto'!Y48</f>
        <v>-13200529.660163462</v>
      </c>
      <c r="Z55" s="105">
        <f>+'F. Caja Libre Proyecto'!Z48</f>
        <v>-14092609.264094763</v>
      </c>
      <c r="AA55" s="105">
        <f>+'F. Caja Libre Proyecto'!AA48</f>
        <v>-15012725.532894716</v>
      </c>
      <c r="AB55" s="105">
        <f>+'F. Caja Libre Proyecto'!AB48</f>
        <v>-15961639.597313069</v>
      </c>
      <c r="AC55" s="105">
        <f>+'F. Caja Libre Proyecto'!AC48</f>
        <v>-16940132.290624209</v>
      </c>
      <c r="AD55" s="105">
        <f>+'F. Caja Libre Proyecto'!AD48</f>
        <v>-17949004.649746515</v>
      </c>
      <c r="AE55" s="105">
        <f>+'F. Caja Libre Proyecto'!AE48</f>
        <v>-18989078.429020867</v>
      </c>
      <c r="AF55" s="105">
        <f>+'F. Caja Libre Proyecto'!AF48</f>
        <v>-20061196.626967303</v>
      </c>
      <c r="AG55" s="105">
        <f>+'F. Caja Libre Proyecto'!AG48</f>
        <v>-21166224.026346661</v>
      </c>
      <c r="AH55" s="105">
        <f>+'F. Caja Libre Proyecto'!AH48</f>
        <v>-22305047.747862525</v>
      </c>
      <c r="AI55" s="105">
        <f>+'F. Caja Libre Proyecto'!AI48</f>
        <v>-23478577.817847036</v>
      </c>
    </row>
    <row r="56" spans="3:35">
      <c r="C56" s="24" t="s">
        <v>12</v>
      </c>
      <c r="D56" s="27"/>
      <c r="E56" s="106">
        <f>+'F. Caja Libre Proyecto'!E49</f>
        <v>0</v>
      </c>
      <c r="F56" s="106">
        <f>+'F. Caja Libre Proyecto'!F49</f>
        <v>0</v>
      </c>
      <c r="G56" s="106">
        <f>+'F. Caja Libre Proyecto'!G49</f>
        <v>-552557.4296093341</v>
      </c>
      <c r="H56" s="106">
        <f>+'F. Caja Libre Proyecto'!H49</f>
        <v>-823522.34205465391</v>
      </c>
      <c r="I56" s="106">
        <f>+'F. Caja Libre Proyecto'!I49</f>
        <v>-1093989.3781919479</v>
      </c>
      <c r="J56" s="106">
        <f>+'F. Caja Libre Proyecto'!J49</f>
        <v>-1361841.1743373349</v>
      </c>
      <c r="K56" s="106">
        <f>+'F. Caja Libre Proyecto'!K49</f>
        <v>-1626498.5376453511</v>
      </c>
      <c r="L56" s="106">
        <f>+'F. Caja Libre Proyecto'!L49</f>
        <v>-1886487.0558531657</v>
      </c>
      <c r="M56" s="106">
        <f>+'F. Caja Libre Proyecto'!M49</f>
        <v>-2119047.321631819</v>
      </c>
      <c r="N56" s="106">
        <f>+'F. Caja Libre Proyecto'!N49</f>
        <v>-2577219.3456806168</v>
      </c>
      <c r="O56" s="106">
        <f>+'F. Caja Libre Proyecto'!O49</f>
        <v>-3079350.0016626939</v>
      </c>
      <c r="P56" s="106">
        <f>+'F. Caja Libre Proyecto'!P49</f>
        <v>-3577977.4160990193</v>
      </c>
      <c r="Q56" s="106">
        <f>+'F. Caja Libre Proyecto'!Q49</f>
        <v>-4047523.439031668</v>
      </c>
      <c r="R56" s="106">
        <f>+'F. Caja Libre Proyecto'!R49</f>
        <v>-4533988.4550840259</v>
      </c>
      <c r="S56" s="106">
        <f>+'F. Caja Libre Proyecto'!S49</f>
        <v>-5012410.6814714149</v>
      </c>
      <c r="T56" s="106">
        <f>+'F. Caja Libre Proyecto'!T49</f>
        <v>-5481216.377993647</v>
      </c>
      <c r="U56" s="106">
        <f>+'F. Caja Libre Proyecto'!U49</f>
        <v>-5938810.6981119551</v>
      </c>
      <c r="V56" s="106">
        <f>+'F. Caja Libre Proyecto'!V49</f>
        <v>-6411110.9326633625</v>
      </c>
      <c r="W56" s="106">
        <f>+'F. Caja Libre Proyecto'!W49</f>
        <v>-6898518.9095686674</v>
      </c>
      <c r="X56" s="106">
        <f>+'F. Caja Libre Proyecto'!X49</f>
        <v>-7401446.8824626431</v>
      </c>
      <c r="Y56" s="106">
        <f>+'F. Caja Libre Proyecto'!Y49</f>
        <v>-7920317.7960980758</v>
      </c>
      <c r="Z56" s="106">
        <f>+'F. Caja Libre Proyecto'!Z49</f>
        <v>-8455565.5584568568</v>
      </c>
      <c r="AA56" s="106">
        <f>+'F. Caja Libre Proyecto'!AA49</f>
        <v>-9007635.3197368272</v>
      </c>
      <c r="AB56" s="106">
        <f>+'F. Caja Libre Proyecto'!AB49</f>
        <v>-9576983.7583878413</v>
      </c>
      <c r="AC56" s="106">
        <f>+'F. Caja Libre Proyecto'!AC49</f>
        <v>-10164079.374374524</v>
      </c>
      <c r="AD56" s="106">
        <f>+'F. Caja Libre Proyecto'!AD49</f>
        <v>-10769402.78984791</v>
      </c>
      <c r="AE56" s="106">
        <f>+'F. Caja Libre Proyecto'!AE49</f>
        <v>-11393447.05741252</v>
      </c>
      <c r="AF56" s="106">
        <f>+'F. Caja Libre Proyecto'!AF49</f>
        <v>-12036717.976180378</v>
      </c>
      <c r="AG56" s="106">
        <f>+'F. Caja Libre Proyecto'!AG49</f>
        <v>-12699734.415807996</v>
      </c>
      <c r="AH56" s="106">
        <f>+'F. Caja Libre Proyecto'!AH49</f>
        <v>-13383028.648717515</v>
      </c>
      <c r="AI56" s="106">
        <f>+'F. Caja Libre Proyecto'!AI49</f>
        <v>-14087146.690708216</v>
      </c>
    </row>
    <row r="57" spans="3:35">
      <c r="C57" s="24" t="s">
        <v>13</v>
      </c>
      <c r="D57" s="27"/>
      <c r="E57" s="106">
        <f>+'F. Caja Libre Proyecto'!E50</f>
        <v>0</v>
      </c>
      <c r="F57" s="106">
        <f>+'F. Caja Libre Proyecto'!F50</f>
        <v>0</v>
      </c>
      <c r="G57" s="106">
        <f>+'F. Caja Libre Proyecto'!G50</f>
        <v>-138139.35740233352</v>
      </c>
      <c r="H57" s="106">
        <f>+'F. Caja Libre Proyecto'!H50</f>
        <v>-205880.58551366348</v>
      </c>
      <c r="I57" s="106">
        <f>+'F. Caja Libre Proyecto'!I50</f>
        <v>-273497.34454798698</v>
      </c>
      <c r="J57" s="106">
        <f>+'F. Caja Libre Proyecto'!J50</f>
        <v>-340460.29358433373</v>
      </c>
      <c r="K57" s="106">
        <f>+'F. Caja Libre Proyecto'!K50</f>
        <v>-406624.63441133779</v>
      </c>
      <c r="L57" s="106">
        <f>+'F. Caja Libre Proyecto'!L50</f>
        <v>-471621.76396329142</v>
      </c>
      <c r="M57" s="106">
        <f>+'F. Caja Libre Proyecto'!M50</f>
        <v>-529761.83040795475</v>
      </c>
      <c r="N57" s="106">
        <f>+'F. Caja Libre Proyecto'!N50</f>
        <v>-644304.8364201542</v>
      </c>
      <c r="O57" s="106">
        <f>+'F. Caja Libre Proyecto'!O50</f>
        <v>-769837.50041567348</v>
      </c>
      <c r="P57" s="106">
        <f>+'F. Caja Libre Proyecto'!P50</f>
        <v>-894494.35402475484</v>
      </c>
      <c r="Q57" s="106">
        <f>+'F. Caja Libre Proyecto'!Q50</f>
        <v>-1011880.859757917</v>
      </c>
      <c r="R57" s="106">
        <f>+'F. Caja Libre Proyecto'!R50</f>
        <v>-1133497.1137710065</v>
      </c>
      <c r="S57" s="106">
        <f>+'F. Caja Libre Proyecto'!S50</f>
        <v>-1253102.6703678537</v>
      </c>
      <c r="T57" s="106">
        <f>+'F. Caja Libre Proyecto'!T50</f>
        <v>-1370304.0944984118</v>
      </c>
      <c r="U57" s="106">
        <f>+'F. Caja Libre Proyecto'!U50</f>
        <v>-1484702.6745279888</v>
      </c>
      <c r="V57" s="106">
        <f>+'F. Caja Libre Proyecto'!V50</f>
        <v>-1602777.7331658406</v>
      </c>
      <c r="W57" s="106">
        <f>+'F. Caja Libre Proyecto'!W50</f>
        <v>-1724629.7273921669</v>
      </c>
      <c r="X57" s="106">
        <f>+'F. Caja Libre Proyecto'!X50</f>
        <v>-1850361.7206156608</v>
      </c>
      <c r="Y57" s="106">
        <f>+'F. Caja Libre Proyecto'!Y50</f>
        <v>-1980079.449024519</v>
      </c>
      <c r="Z57" s="106">
        <f>+'F. Caja Libre Proyecto'!Z50</f>
        <v>-2113891.3896142142</v>
      </c>
      <c r="AA57" s="106">
        <f>+'F. Caja Libre Proyecto'!AA50</f>
        <v>-2251908.8299342068</v>
      </c>
      <c r="AB57" s="106">
        <f>+'F. Caja Libre Proyecto'!AB50</f>
        <v>-2394245.9395969603</v>
      </c>
      <c r="AC57" s="106">
        <f>+'F. Caja Libre Proyecto'!AC50</f>
        <v>-2541019.8435936309</v>
      </c>
      <c r="AD57" s="106">
        <f>+'F. Caja Libre Proyecto'!AD50</f>
        <v>-2692350.6974619776</v>
      </c>
      <c r="AE57" s="106">
        <f>+'F. Caja Libre Proyecto'!AE50</f>
        <v>-2848361.76435313</v>
      </c>
      <c r="AF57" s="106">
        <f>+'F. Caja Libre Proyecto'!AF50</f>
        <v>-3009179.4940450946</v>
      </c>
      <c r="AG57" s="106">
        <f>+'F. Caja Libre Proyecto'!AG50</f>
        <v>-3174933.603951999</v>
      </c>
      <c r="AH57" s="106">
        <f>+'F. Caja Libre Proyecto'!AH50</f>
        <v>-3345757.1621793788</v>
      </c>
      <c r="AI57" s="106">
        <f>+'F. Caja Libre Proyecto'!AI50</f>
        <v>-3521786.6726770541</v>
      </c>
    </row>
    <row r="58" spans="3:35">
      <c r="C58" s="34" t="s">
        <v>14</v>
      </c>
      <c r="D58" s="27"/>
      <c r="E58" s="106">
        <f>+'F. Caja Libre Proyecto'!E51</f>
        <v>0</v>
      </c>
      <c r="F58" s="106">
        <f>+'F. Caja Libre Proyecto'!F51</f>
        <v>0</v>
      </c>
      <c r="G58" s="106">
        <f>+'F. Caja Libre Proyecto'!G51</f>
        <v>-230232.2623372227</v>
      </c>
      <c r="H58" s="106">
        <f>+'F. Caja Libre Proyecto'!H51</f>
        <v>-343134.30918943975</v>
      </c>
      <c r="I58" s="106">
        <f>+'F. Caja Libre Proyecto'!I51</f>
        <v>-455828.90757997893</v>
      </c>
      <c r="J58" s="106">
        <f>+'F. Caja Libre Proyecto'!J51</f>
        <v>-567433.82264055498</v>
      </c>
      <c r="K58" s="106">
        <f>+'F. Caja Libre Proyecto'!K51</f>
        <v>-677707.724018896</v>
      </c>
      <c r="L58" s="106">
        <f>+'F. Caja Libre Proyecto'!L51</f>
        <v>-786036.27327215206</v>
      </c>
      <c r="M58" s="106">
        <f>+'F. Caja Libre Proyecto'!M51</f>
        <v>-882936.38401325792</v>
      </c>
      <c r="N58" s="106">
        <f>+'F. Caja Libre Proyecto'!N51</f>
        <v>-1073841.3940335903</v>
      </c>
      <c r="O58" s="106">
        <f>+'F. Caja Libre Proyecto'!O51</f>
        <v>-1283062.5006927885</v>
      </c>
      <c r="P58" s="106">
        <f>+'F. Caja Libre Proyecto'!P51</f>
        <v>-1490823.9233745914</v>
      </c>
      <c r="Q58" s="106">
        <f>+'F. Caja Libre Proyecto'!Q51</f>
        <v>-1686468.0995965283</v>
      </c>
      <c r="R58" s="106">
        <f>+'F. Caja Libre Proyecto'!R51</f>
        <v>-1889161.8562850114</v>
      </c>
      <c r="S58" s="106">
        <f>+'F. Caja Libre Proyecto'!S51</f>
        <v>-2088504.4506130889</v>
      </c>
      <c r="T58" s="106">
        <f>+'F. Caja Libre Proyecto'!T51</f>
        <v>-2283840.157497352</v>
      </c>
      <c r="U58" s="106">
        <f>+'F. Caja Libre Proyecto'!U51</f>
        <v>-2474504.4575466476</v>
      </c>
      <c r="V58" s="106">
        <f>+'F. Caja Libre Proyecto'!V51</f>
        <v>-2671296.2219430674</v>
      </c>
      <c r="W58" s="106">
        <f>+'F. Caja Libre Proyecto'!W51</f>
        <v>-2874382.8789869454</v>
      </c>
      <c r="X58" s="106">
        <f>+'F. Caja Libre Proyecto'!X51</f>
        <v>-3083936.2010261007</v>
      </c>
      <c r="Y58" s="106">
        <f>+'F. Caja Libre Proyecto'!Y51</f>
        <v>-3300132.4150408655</v>
      </c>
      <c r="Z58" s="106">
        <f>+'F. Caja Libre Proyecto'!Z51</f>
        <v>-3523152.3160236906</v>
      </c>
      <c r="AA58" s="106">
        <f>+'F. Caja Libre Proyecto'!AA51</f>
        <v>-3753181.3832236789</v>
      </c>
      <c r="AB58" s="106">
        <f>+'F. Caja Libre Proyecto'!AB51</f>
        <v>-3990409.8993282672</v>
      </c>
      <c r="AC58" s="106">
        <f>+'F. Caja Libre Proyecto'!AC51</f>
        <v>-4235033.0726560522</v>
      </c>
      <c r="AD58" s="106">
        <f>+'F. Caja Libre Proyecto'!AD51</f>
        <v>-4487251.1624366287</v>
      </c>
      <c r="AE58" s="106">
        <f>+'F. Caja Libre Proyecto'!AE51</f>
        <v>-4747269.6072552167</v>
      </c>
      <c r="AF58" s="106">
        <f>+'F. Caja Libre Proyecto'!AF51</f>
        <v>-5015299.1567418259</v>
      </c>
      <c r="AG58" s="106">
        <f>+'F. Caja Libre Proyecto'!AG51</f>
        <v>-5291556.0065866653</v>
      </c>
      <c r="AH58" s="106">
        <f>+'F. Caja Libre Proyecto'!AH51</f>
        <v>-5576261.9369656313</v>
      </c>
      <c r="AI58" s="106">
        <f>+'F. Caja Libre Proyecto'!AI51</f>
        <v>-5869644.454461759</v>
      </c>
    </row>
    <row r="59" spans="3:35">
      <c r="C59" s="33" t="s">
        <v>77</v>
      </c>
      <c r="E59" s="108">
        <f>+'F. Caja Libre Proyecto'!E52</f>
        <v>-70000000</v>
      </c>
      <c r="F59" s="108">
        <f>+'F. Caja Libre Proyecto'!F52</f>
        <v>0</v>
      </c>
      <c r="G59" s="108">
        <f>+'F. Caja Libre Proyecto'!G52</f>
        <v>0</v>
      </c>
      <c r="H59" s="108">
        <f>+'F. Caja Libre Proyecto'!H52</f>
        <v>0</v>
      </c>
      <c r="I59" s="108">
        <f>+'F. Caja Libre Proyecto'!I52</f>
        <v>0</v>
      </c>
      <c r="J59" s="108">
        <f>+'F. Caja Libre Proyecto'!J52</f>
        <v>0</v>
      </c>
      <c r="K59" s="108">
        <f>+'F. Caja Libre Proyecto'!K52</f>
        <v>0</v>
      </c>
      <c r="L59" s="108">
        <f>+'F. Caja Libre Proyecto'!L52</f>
        <v>0</v>
      </c>
      <c r="M59" s="108">
        <f>+'F. Caja Libre Proyecto'!M52</f>
        <v>0</v>
      </c>
      <c r="N59" s="108">
        <f>+'F. Caja Libre Proyecto'!N52</f>
        <v>0</v>
      </c>
      <c r="O59" s="108">
        <f>+'F. Caja Libre Proyecto'!O52</f>
        <v>0</v>
      </c>
      <c r="P59" s="108">
        <f>+'F. Caja Libre Proyecto'!P52</f>
        <v>0</v>
      </c>
      <c r="Q59" s="108">
        <f>+'F. Caja Libre Proyecto'!Q52</f>
        <v>0</v>
      </c>
      <c r="R59" s="108">
        <f>+'F. Caja Libre Proyecto'!R52</f>
        <v>0</v>
      </c>
      <c r="S59" s="108">
        <f>+'F. Caja Libre Proyecto'!S52</f>
        <v>0</v>
      </c>
      <c r="T59" s="108">
        <f>+'F. Caja Libre Proyecto'!T52</f>
        <v>0</v>
      </c>
      <c r="U59" s="108">
        <f>+'F. Caja Libre Proyecto'!U52</f>
        <v>0</v>
      </c>
      <c r="V59" s="108">
        <f>+'F. Caja Libre Proyecto'!V52</f>
        <v>0</v>
      </c>
      <c r="W59" s="108">
        <f>+'F. Caja Libre Proyecto'!W52</f>
        <v>0</v>
      </c>
      <c r="X59" s="108">
        <f>+'F. Caja Libre Proyecto'!X52</f>
        <v>0</v>
      </c>
      <c r="Y59" s="108">
        <f>+'F. Caja Libre Proyecto'!Y52</f>
        <v>0</v>
      </c>
      <c r="Z59" s="108">
        <f>+'F. Caja Libre Proyecto'!Z52</f>
        <v>0</v>
      </c>
      <c r="AA59" s="108">
        <f>+'F. Caja Libre Proyecto'!AA52</f>
        <v>0</v>
      </c>
      <c r="AB59" s="108">
        <f>+'F. Caja Libre Proyecto'!AB52</f>
        <v>0</v>
      </c>
      <c r="AC59" s="108">
        <f>+'F. Caja Libre Proyecto'!AC52</f>
        <v>0</v>
      </c>
      <c r="AD59" s="108">
        <f>+'F. Caja Libre Proyecto'!AD52</f>
        <v>0</v>
      </c>
      <c r="AE59" s="108">
        <f>+'F. Caja Libre Proyecto'!AE52</f>
        <v>0</v>
      </c>
      <c r="AF59" s="108">
        <f>+'F. Caja Libre Proyecto'!AF52</f>
        <v>0</v>
      </c>
      <c r="AG59" s="108">
        <f>+'F. Caja Libre Proyecto'!AG52</f>
        <v>0</v>
      </c>
      <c r="AH59" s="108">
        <f>+'F. Caja Libre Proyecto'!AH52</f>
        <v>0</v>
      </c>
      <c r="AI59" s="108">
        <f>+'F. Caja Libre Proyecto'!AI52</f>
        <v>24000000</v>
      </c>
    </row>
    <row r="60" spans="3:35">
      <c r="C60" s="24" t="s">
        <v>12</v>
      </c>
      <c r="D60" s="27"/>
      <c r="E60" s="106">
        <f>+'F. Caja Libre Proyecto'!E53</f>
        <v>-28000000</v>
      </c>
      <c r="F60" s="106">
        <f>+'F. Caja Libre Proyecto'!F53</f>
        <v>0</v>
      </c>
      <c r="G60" s="106">
        <f>+'F. Caja Libre Proyecto'!G53</f>
        <v>0</v>
      </c>
      <c r="H60" s="106">
        <f>+'F. Caja Libre Proyecto'!H53</f>
        <v>0</v>
      </c>
      <c r="I60" s="106">
        <f>+'F. Caja Libre Proyecto'!I53</f>
        <v>0</v>
      </c>
      <c r="J60" s="106">
        <f>+'F. Caja Libre Proyecto'!J53</f>
        <v>0</v>
      </c>
      <c r="K60" s="106">
        <f>+'F. Caja Libre Proyecto'!K53</f>
        <v>0</v>
      </c>
      <c r="L60" s="106">
        <f>+'F. Caja Libre Proyecto'!L53</f>
        <v>0</v>
      </c>
      <c r="M60" s="106">
        <f>+'F. Caja Libre Proyecto'!M53</f>
        <v>0</v>
      </c>
      <c r="N60" s="106">
        <f>+'F. Caja Libre Proyecto'!N53</f>
        <v>0</v>
      </c>
      <c r="O60" s="106">
        <f>+'F. Caja Libre Proyecto'!O53</f>
        <v>0</v>
      </c>
      <c r="P60" s="106">
        <f>+'F. Caja Libre Proyecto'!P53</f>
        <v>0</v>
      </c>
      <c r="Q60" s="106">
        <f>+'F. Caja Libre Proyecto'!Q53</f>
        <v>0</v>
      </c>
      <c r="R60" s="106">
        <f>+'F. Caja Libre Proyecto'!R53</f>
        <v>0</v>
      </c>
      <c r="S60" s="106">
        <f>+'F. Caja Libre Proyecto'!S53</f>
        <v>0</v>
      </c>
      <c r="T60" s="106">
        <f>+'F. Caja Libre Proyecto'!T53</f>
        <v>0</v>
      </c>
      <c r="U60" s="106">
        <f>+'F. Caja Libre Proyecto'!U53</f>
        <v>0</v>
      </c>
      <c r="V60" s="106">
        <f>+'F. Caja Libre Proyecto'!V53</f>
        <v>0</v>
      </c>
      <c r="W60" s="106">
        <f>+'F. Caja Libre Proyecto'!W53</f>
        <v>0</v>
      </c>
      <c r="X60" s="106">
        <f>+'F. Caja Libre Proyecto'!X53</f>
        <v>0</v>
      </c>
      <c r="Y60" s="106">
        <f>+'F. Caja Libre Proyecto'!Y53</f>
        <v>0</v>
      </c>
      <c r="Z60" s="106">
        <f>+'F. Caja Libre Proyecto'!Z53</f>
        <v>0</v>
      </c>
      <c r="AA60" s="106">
        <f>+'F. Caja Libre Proyecto'!AA53</f>
        <v>0</v>
      </c>
      <c r="AB60" s="106">
        <f>+'F. Caja Libre Proyecto'!AB53</f>
        <v>0</v>
      </c>
      <c r="AC60" s="106">
        <f>+'F. Caja Libre Proyecto'!AC53</f>
        <v>0</v>
      </c>
      <c r="AD60" s="106">
        <f>+'F. Caja Libre Proyecto'!AD53</f>
        <v>0</v>
      </c>
      <c r="AE60" s="106">
        <f>+'F. Caja Libre Proyecto'!AE53</f>
        <v>0</v>
      </c>
      <c r="AF60" s="106">
        <f>+'F. Caja Libre Proyecto'!AF53</f>
        <v>0</v>
      </c>
      <c r="AG60" s="106">
        <f>+'F. Caja Libre Proyecto'!AG53</f>
        <v>0</v>
      </c>
      <c r="AH60" s="106">
        <f>+'F. Caja Libre Proyecto'!AH53</f>
        <v>0</v>
      </c>
      <c r="AI60" s="106">
        <f>+'F. Caja Libre Proyecto'!AI53</f>
        <v>9600000</v>
      </c>
    </row>
    <row r="61" spans="3:35">
      <c r="C61" s="24" t="s">
        <v>13</v>
      </c>
      <c r="D61" s="27"/>
      <c r="E61" s="106">
        <f>+'F. Caja Libre Proyecto'!E54</f>
        <v>-10500000</v>
      </c>
      <c r="F61" s="106">
        <f>+'F. Caja Libre Proyecto'!F54</f>
        <v>0</v>
      </c>
      <c r="G61" s="106">
        <f>+'F. Caja Libre Proyecto'!G54</f>
        <v>0</v>
      </c>
      <c r="H61" s="106">
        <f>+'F. Caja Libre Proyecto'!H54</f>
        <v>0</v>
      </c>
      <c r="I61" s="106">
        <f>+'F. Caja Libre Proyecto'!I54</f>
        <v>0</v>
      </c>
      <c r="J61" s="106">
        <f>+'F. Caja Libre Proyecto'!J54</f>
        <v>0</v>
      </c>
      <c r="K61" s="106">
        <f>+'F. Caja Libre Proyecto'!K54</f>
        <v>0</v>
      </c>
      <c r="L61" s="106">
        <f>+'F. Caja Libre Proyecto'!L54</f>
        <v>0</v>
      </c>
      <c r="M61" s="106">
        <f>+'F. Caja Libre Proyecto'!M54</f>
        <v>0</v>
      </c>
      <c r="N61" s="106">
        <f>+'F. Caja Libre Proyecto'!N54</f>
        <v>0</v>
      </c>
      <c r="O61" s="106">
        <f>+'F. Caja Libre Proyecto'!O54</f>
        <v>0</v>
      </c>
      <c r="P61" s="106">
        <f>+'F. Caja Libre Proyecto'!P54</f>
        <v>0</v>
      </c>
      <c r="Q61" s="106">
        <f>+'F. Caja Libre Proyecto'!Q54</f>
        <v>0</v>
      </c>
      <c r="R61" s="106">
        <f>+'F. Caja Libre Proyecto'!R54</f>
        <v>0</v>
      </c>
      <c r="S61" s="106">
        <f>+'F. Caja Libre Proyecto'!S54</f>
        <v>0</v>
      </c>
      <c r="T61" s="106">
        <f>+'F. Caja Libre Proyecto'!T54</f>
        <v>0</v>
      </c>
      <c r="U61" s="106">
        <f>+'F. Caja Libre Proyecto'!U54</f>
        <v>0</v>
      </c>
      <c r="V61" s="106">
        <f>+'F. Caja Libre Proyecto'!V54</f>
        <v>0</v>
      </c>
      <c r="W61" s="106">
        <f>+'F. Caja Libre Proyecto'!W54</f>
        <v>0</v>
      </c>
      <c r="X61" s="106">
        <f>+'F. Caja Libre Proyecto'!X54</f>
        <v>0</v>
      </c>
      <c r="Y61" s="106">
        <f>+'F. Caja Libre Proyecto'!Y54</f>
        <v>0</v>
      </c>
      <c r="Z61" s="106">
        <f>+'F. Caja Libre Proyecto'!Z54</f>
        <v>0</v>
      </c>
      <c r="AA61" s="106">
        <f>+'F. Caja Libre Proyecto'!AA54</f>
        <v>0</v>
      </c>
      <c r="AB61" s="106">
        <f>+'F. Caja Libre Proyecto'!AB54</f>
        <v>0</v>
      </c>
      <c r="AC61" s="106">
        <f>+'F. Caja Libre Proyecto'!AC54</f>
        <v>0</v>
      </c>
      <c r="AD61" s="106">
        <f>+'F. Caja Libre Proyecto'!AD54</f>
        <v>0</v>
      </c>
      <c r="AE61" s="106">
        <f>+'F. Caja Libre Proyecto'!AE54</f>
        <v>0</v>
      </c>
      <c r="AF61" s="106">
        <f>+'F. Caja Libre Proyecto'!AF54</f>
        <v>0</v>
      </c>
      <c r="AG61" s="106">
        <f>+'F. Caja Libre Proyecto'!AG54</f>
        <v>0</v>
      </c>
      <c r="AH61" s="106">
        <f>+'F. Caja Libre Proyecto'!AH54</f>
        <v>0</v>
      </c>
      <c r="AI61" s="106">
        <f>+'F. Caja Libre Proyecto'!AI54</f>
        <v>3600000</v>
      </c>
    </row>
    <row r="62" spans="3:35">
      <c r="C62" s="34" t="s">
        <v>14</v>
      </c>
      <c r="D62" s="27"/>
      <c r="E62" s="106">
        <f>+'F. Caja Libre Proyecto'!E55</f>
        <v>-31500000</v>
      </c>
      <c r="F62" s="106">
        <f>+'F. Caja Libre Proyecto'!F55</f>
        <v>0</v>
      </c>
      <c r="G62" s="106">
        <f>+'F. Caja Libre Proyecto'!G55</f>
        <v>0</v>
      </c>
      <c r="H62" s="106">
        <f>+'F. Caja Libre Proyecto'!H55</f>
        <v>0</v>
      </c>
      <c r="I62" s="106">
        <f>+'F. Caja Libre Proyecto'!I55</f>
        <v>0</v>
      </c>
      <c r="J62" s="106">
        <f>+'F. Caja Libre Proyecto'!J55</f>
        <v>0</v>
      </c>
      <c r="K62" s="106">
        <f>+'F. Caja Libre Proyecto'!K55</f>
        <v>0</v>
      </c>
      <c r="L62" s="106">
        <f>+'F. Caja Libre Proyecto'!L55</f>
        <v>0</v>
      </c>
      <c r="M62" s="106">
        <f>+'F. Caja Libre Proyecto'!M55</f>
        <v>0</v>
      </c>
      <c r="N62" s="106">
        <f>+'F. Caja Libre Proyecto'!N55</f>
        <v>0</v>
      </c>
      <c r="O62" s="106">
        <f>+'F. Caja Libre Proyecto'!O55</f>
        <v>0</v>
      </c>
      <c r="P62" s="106">
        <f>+'F. Caja Libre Proyecto'!P55</f>
        <v>0</v>
      </c>
      <c r="Q62" s="106">
        <f>+'F. Caja Libre Proyecto'!Q55</f>
        <v>0</v>
      </c>
      <c r="R62" s="106">
        <f>+'F. Caja Libre Proyecto'!R55</f>
        <v>0</v>
      </c>
      <c r="S62" s="106">
        <f>+'F. Caja Libre Proyecto'!S55</f>
        <v>0</v>
      </c>
      <c r="T62" s="106">
        <f>+'F. Caja Libre Proyecto'!T55</f>
        <v>0</v>
      </c>
      <c r="U62" s="106">
        <f>+'F. Caja Libre Proyecto'!U55</f>
        <v>0</v>
      </c>
      <c r="V62" s="106">
        <f>+'F. Caja Libre Proyecto'!V55</f>
        <v>0</v>
      </c>
      <c r="W62" s="106">
        <f>+'F. Caja Libre Proyecto'!W55</f>
        <v>0</v>
      </c>
      <c r="X62" s="106">
        <f>+'F. Caja Libre Proyecto'!X55</f>
        <v>0</v>
      </c>
      <c r="Y62" s="106">
        <f>+'F. Caja Libre Proyecto'!Y55</f>
        <v>0</v>
      </c>
      <c r="Z62" s="106">
        <f>+'F. Caja Libre Proyecto'!Z55</f>
        <v>0</v>
      </c>
      <c r="AA62" s="106">
        <f>+'F. Caja Libre Proyecto'!AA55</f>
        <v>0</v>
      </c>
      <c r="AB62" s="106">
        <f>+'F. Caja Libre Proyecto'!AB55</f>
        <v>0</v>
      </c>
      <c r="AC62" s="106">
        <f>+'F. Caja Libre Proyecto'!AC55</f>
        <v>0</v>
      </c>
      <c r="AD62" s="106">
        <f>+'F. Caja Libre Proyecto'!AD55</f>
        <v>0</v>
      </c>
      <c r="AE62" s="106">
        <f>+'F. Caja Libre Proyecto'!AE55</f>
        <v>0</v>
      </c>
      <c r="AF62" s="106">
        <f>+'F. Caja Libre Proyecto'!AF55</f>
        <v>0</v>
      </c>
      <c r="AG62" s="106">
        <f>+'F. Caja Libre Proyecto'!AG55</f>
        <v>0</v>
      </c>
      <c r="AH62" s="106">
        <f>+'F. Caja Libre Proyecto'!AH55</f>
        <v>0</v>
      </c>
      <c r="AI62" s="106">
        <f>+'F. Caja Libre Proyecto'!AI55</f>
        <v>10800000</v>
      </c>
    </row>
    <row r="63" spans="3:35">
      <c r="C63" s="33" t="s">
        <v>138</v>
      </c>
      <c r="D63" s="27"/>
      <c r="E63" s="108">
        <f>+'F. Caja Libre Proyecto'!E56</f>
        <v>0</v>
      </c>
      <c r="F63" s="108">
        <f>+'F. Caja Libre Proyecto'!F56</f>
        <v>0</v>
      </c>
      <c r="G63" s="108">
        <f>+'F. Caja Libre Proyecto'!G56</f>
        <v>-97115.802435801917</v>
      </c>
      <c r="H63" s="108">
        <f>+'F. Caja Libre Proyecto'!H56</f>
        <v>-136751.10627048442</v>
      </c>
      <c r="I63" s="108">
        <f>+'F. Caja Libre Proyecto'!I56</f>
        <v>-175134.86374182254</v>
      </c>
      <c r="J63" s="108">
        <f>+'F. Caja Libre Proyecto'!J56</f>
        <v>-211863.52602215522</v>
      </c>
      <c r="K63" s="108">
        <f>+'F. Caja Libre Proyecto'!K56</f>
        <v>-246773.67115418203</v>
      </c>
      <c r="L63" s="108">
        <f>+'F. Caja Libre Proyecto'!L56</f>
        <v>-279554.16906993702</v>
      </c>
      <c r="M63" s="108">
        <f>+'F. Caja Libre Proyecto'!M56</f>
        <v>-305755.99104416143</v>
      </c>
      <c r="N63" s="108">
        <f>+'F. Caja Libre Proyecto'!N56</f>
        <v>-376042.2803368427</v>
      </c>
      <c r="O63" s="108">
        <f>+'F. Caja Libre Proyecto'!O56</f>
        <v>-454148.64889861975</v>
      </c>
      <c r="P63" s="108">
        <f>+'F. Caja Libre Proyecto'!P56</f>
        <v>-530478.44294511189</v>
      </c>
      <c r="Q63" s="108">
        <f>+'F. Caja Libre Proyecto'!Q56</f>
        <v>-600137.6854897365</v>
      </c>
      <c r="R63" s="108">
        <f>+'F. Caja Libre Proyecto'!R56</f>
        <v>-671961.00253475795</v>
      </c>
      <c r="S63" s="108">
        <f>+'F. Caja Libre Proyecto'!S56</f>
        <v>-741163.50154383364</v>
      </c>
      <c r="T63" s="108">
        <f>+'F. Caja Libre Proyecto'!T56</f>
        <v>-807461.25842201675</v>
      </c>
      <c r="U63" s="108">
        <f>+'F. Caja Libre Proyecto'!U56</f>
        <v>-870571.19150591898</v>
      </c>
      <c r="V63" s="108">
        <f>+'F. Caja Libre Proyecto'!V56</f>
        <v>-935375.99937363155</v>
      </c>
      <c r="W63" s="108">
        <f>+'F. Caja Libre Proyecto'!W56</f>
        <v>-1001911.3275997627</v>
      </c>
      <c r="X63" s="108">
        <f>+'F. Caja Libre Proyecto'!X56</f>
        <v>-1070213.4458031468</v>
      </c>
      <c r="Y63" s="108">
        <f>+'F. Caja Libre Proyecto'!Y56</f>
        <v>-1140319.2555208292</v>
      </c>
      <c r="Z63" s="108">
        <f>+'F. Caja Libre Proyecto'!Z56</f>
        <v>-1212266.2980736804</v>
      </c>
      <c r="AA63" s="108">
        <f>+'F. Caja Libre Proyecto'!AA56</f>
        <v>-1286092.7624181791</v>
      </c>
      <c r="AB63" s="108">
        <f>+'F. Caja Libre Proyecto'!AB56</f>
        <v>-1361837.4929786045</v>
      </c>
      <c r="AC63" s="108">
        <f>+'F. Caja Libre Proyecto'!AC56</f>
        <v>-1439539.9974535177</v>
      </c>
      <c r="AD63" s="108">
        <f>+'F. Caja Libre Proyecto'!AD56</f>
        <v>-1519240.4545902382</v>
      </c>
      <c r="AE63" s="108">
        <f>+'F. Caja Libre Proyecto'!AE56</f>
        <v>-1600975.7975452803</v>
      </c>
      <c r="AF63" s="108">
        <f>+'F. Caja Libre Proyecto'!AF56</f>
        <v>-1684791.4162132803</v>
      </c>
      <c r="AG63" s="108">
        <f>+'F. Caja Libre Proyecto'!AG56</f>
        <v>-1770729.5475357245</v>
      </c>
      <c r="AH63" s="108">
        <f>+'F. Caja Libre Proyecto'!AH56</f>
        <v>-1858833.1301272239</v>
      </c>
      <c r="AI63" s="108">
        <f>+'F. Caja Libre Proyecto'!AI56</f>
        <v>-1949145.8117835345</v>
      </c>
    </row>
    <row r="64" spans="3:35">
      <c r="C64" s="33" t="s">
        <v>516</v>
      </c>
      <c r="D64" s="27"/>
      <c r="E64" s="108">
        <f>+'F. Financiación'!E53</f>
        <v>0</v>
      </c>
      <c r="F64" s="108">
        <f>+'F. Financiación'!F53</f>
        <v>0</v>
      </c>
      <c r="G64" s="108">
        <f>+'F. Financiación'!G53</f>
        <v>0</v>
      </c>
      <c r="H64" s="108">
        <f>+'F. Financiación'!H53</f>
        <v>0</v>
      </c>
      <c r="I64" s="108">
        <f>+'F. Financiación'!I53</f>
        <v>0</v>
      </c>
      <c r="J64" s="108">
        <f>+'F. Financiación'!J53</f>
        <v>-896376.94980350195</v>
      </c>
      <c r="K64" s="108">
        <f>+'F. Financiación'!K53</f>
        <v>-925061.01219721406</v>
      </c>
      <c r="L64" s="108">
        <f>+'F. Financiación'!L53</f>
        <v>-954662.96458752488</v>
      </c>
      <c r="M64" s="108">
        <f>+'F. Financiación'!M53</f>
        <v>-985212.1794543257</v>
      </c>
      <c r="N64" s="108">
        <f>+'F. Financiación'!N53</f>
        <v>-1016738.9691968642</v>
      </c>
      <c r="O64" s="108">
        <f>+'F. Financiación'!O53</f>
        <v>-1049274.6162111638</v>
      </c>
      <c r="P64" s="108">
        <f>+'F. Financiación'!P53</f>
        <v>-1082851.4039299211</v>
      </c>
      <c r="Q64" s="108">
        <f>+'F. Financiación'!Q53</f>
        <v>-1117502.6488556787</v>
      </c>
      <c r="R64" s="108">
        <f>+'F. Financiación'!R53</f>
        <v>-1153262.7336190604</v>
      </c>
      <c r="S64" s="108">
        <f>+'F. Financiación'!S53</f>
        <v>-1190167.1410948702</v>
      </c>
      <c r="T64" s="108">
        <f>+'F. Financiación'!T53</f>
        <v>-1228252.489609906</v>
      </c>
      <c r="U64" s="108">
        <f>+'F. Financiación'!U53</f>
        <v>-1267556.5692774232</v>
      </c>
      <c r="V64" s="108">
        <f>+'F. Financiación'!V53</f>
        <v>-1308118.3794943006</v>
      </c>
      <c r="W64" s="108">
        <f>+'F. Financiación'!W53</f>
        <v>-1349978.1676381184</v>
      </c>
      <c r="X64" s="108">
        <f>+'F. Financiación'!X53</f>
        <v>-1393177.4690025379</v>
      </c>
      <c r="Y64" s="108">
        <f>+'F. Financiación'!Y53</f>
        <v>-1437759.1480106192</v>
      </c>
      <c r="Z64" s="108">
        <f>+'F. Financiación'!Z53</f>
        <v>-1483767.4407469591</v>
      </c>
      <c r="AA64" s="108">
        <f>+'F. Financiación'!AA53</f>
        <v>-1531247.9988508618</v>
      </c>
      <c r="AB64" s="108">
        <f>+'F. Financiación'!AB53</f>
        <v>-1580247.9348140892</v>
      </c>
      <c r="AC64" s="108">
        <f>+'F. Financiación'!AC53</f>
        <v>-1630815.8687281401</v>
      </c>
      <c r="AD64" s="108">
        <f>+'F. Financiación'!AD53</f>
        <v>0</v>
      </c>
      <c r="AE64" s="108">
        <f>+'F. Financiación'!AE53</f>
        <v>0</v>
      </c>
      <c r="AF64" s="108">
        <f>+'F. Financiación'!AF53</f>
        <v>0</v>
      </c>
      <c r="AG64" s="108">
        <f>+'F. Financiación'!AG53</f>
        <v>0</v>
      </c>
      <c r="AH64" s="108">
        <f>+'F. Financiación'!AH53</f>
        <v>0</v>
      </c>
      <c r="AI64" s="108">
        <f>+'F. Financiación'!AI53</f>
        <v>0</v>
      </c>
    </row>
    <row r="65" spans="3:35">
      <c r="C65" s="42" t="s">
        <v>517</v>
      </c>
      <c r="D65" s="35"/>
      <c r="E65" s="109">
        <f>+'F. Financiación'!E54</f>
        <v>0</v>
      </c>
      <c r="F65" s="109">
        <f>+'F. Financiación'!F54</f>
        <v>0</v>
      </c>
      <c r="G65" s="109">
        <f>+'F. Financiación'!G54</f>
        <v>0</v>
      </c>
      <c r="H65" s="109">
        <f>+'F. Financiación'!H54</f>
        <v>0</v>
      </c>
      <c r="I65" s="109">
        <f>+'F. Financiación'!I54</f>
        <v>0</v>
      </c>
      <c r="J65" s="109">
        <f>+'F. Financiación'!J54</f>
        <v>-786625.02672393841</v>
      </c>
      <c r="K65" s="109">
        <f>+'F. Financiación'!K54</f>
        <v>-757940.9643302263</v>
      </c>
      <c r="L65" s="109">
        <f>+'F. Financiación'!L54</f>
        <v>-728339.01193991548</v>
      </c>
      <c r="M65" s="109">
        <f>+'F. Financiación'!M54</f>
        <v>-697789.79707311466</v>
      </c>
      <c r="N65" s="109">
        <f>+'F. Financiación'!N54</f>
        <v>-666263.00733057619</v>
      </c>
      <c r="O65" s="109">
        <f>+'F. Financiación'!O54</f>
        <v>-633727.36031627655</v>
      </c>
      <c r="P65" s="109">
        <f>+'F. Financiación'!P54</f>
        <v>-600150.57259751926</v>
      </c>
      <c r="Q65" s="109">
        <f>+'F. Financiación'!Q54</f>
        <v>-565499.32767176174</v>
      </c>
      <c r="R65" s="109">
        <f>+'F. Financiación'!R54</f>
        <v>-529739.24290837999</v>
      </c>
      <c r="S65" s="109">
        <f>+'F. Financiación'!S54</f>
        <v>-492834.83543257014</v>
      </c>
      <c r="T65" s="109">
        <f>+'F. Financiación'!T54</f>
        <v>-454749.48691753426</v>
      </c>
      <c r="U65" s="109">
        <f>+'F. Financiación'!U54</f>
        <v>-415445.40725001722</v>
      </c>
      <c r="V65" s="109">
        <f>+'F. Financiación'!V54</f>
        <v>-374883.59703313973</v>
      </c>
      <c r="W65" s="109">
        <f>+'F. Financiación'!W54</f>
        <v>-333023.8088893221</v>
      </c>
      <c r="X65" s="109">
        <f>+'F. Financiación'!X54</f>
        <v>-289824.50752490235</v>
      </c>
      <c r="Y65" s="109">
        <f>+'F. Financiación'!Y54</f>
        <v>-245242.82851682114</v>
      </c>
      <c r="Z65" s="109">
        <f>+'F. Financiación'!Z54</f>
        <v>-199234.53578048135</v>
      </c>
      <c r="AA65" s="109">
        <f>+'F. Financiación'!AA54</f>
        <v>-151753.97767657865</v>
      </c>
      <c r="AB65" s="109">
        <f>+'F. Financiación'!AB54</f>
        <v>-102754.04171335108</v>
      </c>
      <c r="AC65" s="109">
        <f>+'F. Financiación'!AC54</f>
        <v>-52186.107799300218</v>
      </c>
      <c r="AD65" s="109">
        <f>+'F. Financiación'!AD54</f>
        <v>0</v>
      </c>
      <c r="AE65" s="109">
        <f>+'F. Financiación'!AE54</f>
        <v>0</v>
      </c>
      <c r="AF65" s="109">
        <f>+'F. Financiación'!AF54</f>
        <v>0</v>
      </c>
      <c r="AG65" s="109">
        <f>+'F. Financiación'!AG54</f>
        <v>0</v>
      </c>
      <c r="AH65" s="109">
        <f>+'F. Financiación'!AH54</f>
        <v>0</v>
      </c>
      <c r="AI65" s="109">
        <f>+'F. Financiación'!AI54</f>
        <v>0</v>
      </c>
    </row>
    <row r="66" spans="3:35">
      <c r="C66" s="36" t="s">
        <v>499</v>
      </c>
      <c r="E66" s="110">
        <f>+E51++E54+E55+E59+E63+E64+E65</f>
        <v>-49000000</v>
      </c>
      <c r="F66" s="110">
        <f t="shared" ref="F66:K66" si="33">+F51++F54+F55+F59+F63+F64+F65</f>
        <v>0</v>
      </c>
      <c r="G66" s="110">
        <f t="shared" si="33"/>
        <v>550322.88046954421</v>
      </c>
      <c r="H66" s="110">
        <f t="shared" si="33"/>
        <v>774922.93553274521</v>
      </c>
      <c r="I66" s="110">
        <f t="shared" si="33"/>
        <v>992430.8945369944</v>
      </c>
      <c r="J66" s="110">
        <f t="shared" si="33"/>
        <v>-482441.9957352276</v>
      </c>
      <c r="K66" s="110">
        <f t="shared" si="33"/>
        <v>-284617.83998707542</v>
      </c>
      <c r="L66" s="110">
        <f t="shared" ref="L66" si="34">+L51++L54+L55+L59+L63+L64+L65</f>
        <v>-98861.685131130274</v>
      </c>
      <c r="M66" s="110">
        <f t="shared" ref="M66" si="35">+M51++M54+M55+M59+M63+M64+M65</f>
        <v>49615.306056141388</v>
      </c>
      <c r="N66" s="110">
        <f t="shared" ref="N66" si="36">+N51++N54+N55+N59+N63+N64+N65</f>
        <v>447904.27871466801</v>
      </c>
      <c r="O66" s="110">
        <f t="shared" ref="O66" si="37">+O51++O54+O55+O59+O63+O64+O65</f>
        <v>890507.03389807185</v>
      </c>
      <c r="P66" s="110">
        <f t="shared" ref="P66:Q66" si="38">+P51++P54+P55+P59+P63+P64+P65</f>
        <v>1323042.5334948604</v>
      </c>
      <c r="Q66" s="110">
        <f t="shared" si="38"/>
        <v>1717778.2412477331</v>
      </c>
      <c r="R66" s="110">
        <f t="shared" ref="R66" si="39">+R51++R54+R55+R59+R63+R64+R65</f>
        <v>2124777.037836188</v>
      </c>
      <c r="S66" s="110">
        <f t="shared" ref="S66" si="40">+S51++S54+S55+S59+S63+S64+S65</f>
        <v>2516924.5322209508</v>
      </c>
      <c r="T66" s="110">
        <f t="shared" ref="T66" si="41">+T51++T54+T55+T59+T63+T64+T65</f>
        <v>2892611.8211973207</v>
      </c>
      <c r="U66" s="110">
        <f t="shared" ref="U66" si="42">+U51++U54+U55+U59+U63+U64+U65</f>
        <v>3250234.7753394335</v>
      </c>
      <c r="V66" s="110">
        <f t="shared" ref="V66:W66" si="43">+V51++V54+V55+V59+V63+V64+V65</f>
        <v>3617462.0199231384</v>
      </c>
      <c r="W66" s="110">
        <f t="shared" si="43"/>
        <v>3994495.5465378817</v>
      </c>
      <c r="X66" s="110">
        <f t="shared" ref="X66" si="44">+X51++X54+X55+X59+X63+X64+X65</f>
        <v>4381540.8830237258</v>
      </c>
      <c r="Y66" s="110">
        <f t="shared" ref="Y66" si="45">+Y51++Y54+Y55+Y59+Y63+Y64+Y65</f>
        <v>4778807.1380905919</v>
      </c>
      <c r="Z66" s="110">
        <f t="shared" ref="Z66" si="46">+Z51++Z54+Z55+Z59+Z63+Z64+Z65</f>
        <v>5186507.0458900817</v>
      </c>
      <c r="AA66" s="110">
        <f t="shared" ref="AA66" si="47">+AA51++AA54+AA55+AA59+AA63+AA64+AA65</f>
        <v>5604857.0105089089</v>
      </c>
      <c r="AB66" s="110">
        <f t="shared" ref="AB66:AC66" si="48">+AB51++AB54+AB55+AB59+AB63+AB64+AB65</f>
        <v>6034077.1503513185</v>
      </c>
      <c r="AC66" s="110">
        <f t="shared" si="48"/>
        <v>6474391.342375827</v>
      </c>
      <c r="AD66" s="110">
        <f t="shared" ref="AD66" si="49">+AD51++AD54+AD55+AD59+AD63+AD64+AD65</f>
        <v>8609029.2426780164</v>
      </c>
      <c r="AE66" s="110">
        <f t="shared" ref="AE66" si="50">+AE51++AE54+AE55+AE59+AE63+AE64+AE65</f>
        <v>9072196.1860899217</v>
      </c>
      <c r="AF66" s="110">
        <f t="shared" ref="AF66" si="51">+AF51++AF54+AF55+AF59+AF63+AF64+AF65</f>
        <v>9547151.3585419226</v>
      </c>
      <c r="AG66" s="110">
        <f t="shared" ref="AG66" si="52">+AG51++AG54+AG55+AG59+AG63+AG64+AG65</f>
        <v>10034134.102702439</v>
      </c>
      <c r="AH66" s="110">
        <f t="shared" ref="AH66:AI66" si="53">+AH51++AH54+AH55+AH59+AH63+AH64+AH65</f>
        <v>10533387.737387603</v>
      </c>
      <c r="AI66" s="110">
        <f t="shared" si="53"/>
        <v>35045159.600106694</v>
      </c>
    </row>
    <row r="68" spans="3:35">
      <c r="C68" s="99" t="s">
        <v>34</v>
      </c>
      <c r="D68" s="99"/>
      <c r="E68" s="100">
        <f>+E66</f>
        <v>-49000000</v>
      </c>
      <c r="F68" s="100">
        <f>+E68+F66</f>
        <v>-49000000</v>
      </c>
      <c r="G68" s="100">
        <f t="shared" ref="G68:AI68" si="54">+F68+G66</f>
        <v>-48449677.119530454</v>
      </c>
      <c r="H68" s="100">
        <f t="shared" si="54"/>
        <v>-47674754.183997706</v>
      </c>
      <c r="I68" s="100">
        <f t="shared" si="54"/>
        <v>-46682323.289460711</v>
      </c>
      <c r="J68" s="100">
        <f t="shared" si="54"/>
        <v>-47164765.285195939</v>
      </c>
      <c r="K68" s="100">
        <f t="shared" si="54"/>
        <v>-47449383.125183016</v>
      </c>
      <c r="L68" s="100">
        <f t="shared" si="54"/>
        <v>-47548244.810314149</v>
      </c>
      <c r="M68" s="100">
        <f t="shared" si="54"/>
        <v>-47498629.504258007</v>
      </c>
      <c r="N68" s="100">
        <f t="shared" si="54"/>
        <v>-47050725.225543335</v>
      </c>
      <c r="O68" s="100">
        <f t="shared" si="54"/>
        <v>-46160218.191645265</v>
      </c>
      <c r="P68" s="100">
        <f t="shared" si="54"/>
        <v>-44837175.658150405</v>
      </c>
      <c r="Q68" s="100">
        <f t="shared" si="54"/>
        <v>-43119397.416902669</v>
      </c>
      <c r="R68" s="100">
        <f t="shared" si="54"/>
        <v>-40994620.379066482</v>
      </c>
      <c r="S68" s="100">
        <f t="shared" si="54"/>
        <v>-38477695.84684553</v>
      </c>
      <c r="T68" s="100">
        <f t="shared" si="54"/>
        <v>-35585084.025648206</v>
      </c>
      <c r="U68" s="100">
        <f t="shared" si="54"/>
        <v>-32334849.250308774</v>
      </c>
      <c r="V68" s="100">
        <f t="shared" si="54"/>
        <v>-28717387.230385635</v>
      </c>
      <c r="W68" s="100">
        <f t="shared" si="54"/>
        <v>-24722891.683847755</v>
      </c>
      <c r="X68" s="100">
        <f t="shared" si="54"/>
        <v>-20341350.800824031</v>
      </c>
      <c r="Y68" s="100">
        <f t="shared" si="54"/>
        <v>-15562543.662733439</v>
      </c>
      <c r="Z68" s="100">
        <f t="shared" si="54"/>
        <v>-10376036.616843358</v>
      </c>
      <c r="AA68" s="100">
        <f t="shared" si="54"/>
        <v>-4771179.6063344488</v>
      </c>
      <c r="AB68" s="100">
        <f t="shared" si="54"/>
        <v>1262897.5440168697</v>
      </c>
      <c r="AC68" s="100">
        <f t="shared" si="54"/>
        <v>7737288.8863926968</v>
      </c>
      <c r="AD68" s="100">
        <f t="shared" si="54"/>
        <v>16346318.129070714</v>
      </c>
      <c r="AE68" s="100">
        <f t="shared" si="54"/>
        <v>25418514.315160636</v>
      </c>
      <c r="AF68" s="100">
        <f t="shared" si="54"/>
        <v>34965665.67370256</v>
      </c>
      <c r="AG68" s="100">
        <f t="shared" si="54"/>
        <v>44999799.776404999</v>
      </c>
      <c r="AH68" s="100">
        <f t="shared" si="54"/>
        <v>55533187.513792604</v>
      </c>
      <c r="AI68" s="100">
        <f t="shared" si="54"/>
        <v>90578347.113899291</v>
      </c>
    </row>
    <row r="69" spans="3:35">
      <c r="E69" s="98" t="str">
        <f>+IF(E68&gt;0,"+","-")</f>
        <v>-</v>
      </c>
      <c r="F69" s="98" t="str">
        <f t="shared" ref="F69:AI69" si="55">+IF(F68&gt;0,"+","-")</f>
        <v>-</v>
      </c>
      <c r="G69" s="98" t="str">
        <f t="shared" si="55"/>
        <v>-</v>
      </c>
      <c r="H69" s="98" t="str">
        <f t="shared" si="55"/>
        <v>-</v>
      </c>
      <c r="I69" s="98" t="str">
        <f t="shared" si="55"/>
        <v>-</v>
      </c>
      <c r="J69" s="98" t="str">
        <f t="shared" si="55"/>
        <v>-</v>
      </c>
      <c r="K69" s="98" t="str">
        <f t="shared" si="55"/>
        <v>-</v>
      </c>
      <c r="L69" s="98" t="str">
        <f t="shared" si="55"/>
        <v>-</v>
      </c>
      <c r="M69" s="98" t="str">
        <f t="shared" si="55"/>
        <v>-</v>
      </c>
      <c r="N69" s="98" t="str">
        <f t="shared" si="55"/>
        <v>-</v>
      </c>
      <c r="O69" s="98" t="str">
        <f t="shared" si="55"/>
        <v>-</v>
      </c>
      <c r="P69" s="98" t="str">
        <f t="shared" si="55"/>
        <v>-</v>
      </c>
      <c r="Q69" s="98" t="str">
        <f t="shared" si="55"/>
        <v>-</v>
      </c>
      <c r="R69" s="98" t="str">
        <f t="shared" si="55"/>
        <v>-</v>
      </c>
      <c r="S69" s="98" t="str">
        <f t="shared" si="55"/>
        <v>-</v>
      </c>
      <c r="T69" s="98" t="str">
        <f t="shared" si="55"/>
        <v>-</v>
      </c>
      <c r="U69" s="98" t="str">
        <f t="shared" si="55"/>
        <v>-</v>
      </c>
      <c r="V69" s="98" t="str">
        <f t="shared" si="55"/>
        <v>-</v>
      </c>
      <c r="W69" s="98" t="str">
        <f t="shared" si="55"/>
        <v>-</v>
      </c>
      <c r="X69" s="98" t="str">
        <f t="shared" si="55"/>
        <v>-</v>
      </c>
      <c r="Y69" s="98" t="str">
        <f t="shared" si="55"/>
        <v>-</v>
      </c>
      <c r="Z69" s="98" t="str">
        <f t="shared" si="55"/>
        <v>-</v>
      </c>
      <c r="AA69" s="98" t="str">
        <f t="shared" si="55"/>
        <v>-</v>
      </c>
      <c r="AB69" s="98" t="str">
        <f t="shared" si="55"/>
        <v>+</v>
      </c>
      <c r="AC69" s="98" t="str">
        <f t="shared" si="55"/>
        <v>+</v>
      </c>
      <c r="AD69" s="98" t="str">
        <f t="shared" si="55"/>
        <v>+</v>
      </c>
      <c r="AE69" s="98" t="str">
        <f t="shared" si="55"/>
        <v>+</v>
      </c>
      <c r="AF69" s="98" t="str">
        <f t="shared" si="55"/>
        <v>+</v>
      </c>
      <c r="AG69" s="98" t="str">
        <f t="shared" si="55"/>
        <v>+</v>
      </c>
      <c r="AH69" s="98" t="str">
        <f t="shared" si="55"/>
        <v>+</v>
      </c>
      <c r="AI69" s="98" t="str">
        <f t="shared" si="55"/>
        <v>+</v>
      </c>
    </row>
    <row r="70" spans="3:35">
      <c r="E70" s="97">
        <f>+E50</f>
        <v>0</v>
      </c>
      <c r="F70" s="97">
        <f t="shared" ref="F70:AI70" si="56">+F50</f>
        <v>1</v>
      </c>
      <c r="G70" s="97">
        <f t="shared" si="56"/>
        <v>2</v>
      </c>
      <c r="H70" s="97">
        <f t="shared" si="56"/>
        <v>3</v>
      </c>
      <c r="I70" s="97">
        <f t="shared" si="56"/>
        <v>4</v>
      </c>
      <c r="J70" s="97">
        <f t="shared" si="56"/>
        <v>5</v>
      </c>
      <c r="K70" s="97">
        <f t="shared" si="56"/>
        <v>6</v>
      </c>
      <c r="L70" s="97">
        <f t="shared" si="56"/>
        <v>7</v>
      </c>
      <c r="M70" s="97">
        <f t="shared" si="56"/>
        <v>8</v>
      </c>
      <c r="N70" s="97">
        <f t="shared" si="56"/>
        <v>9</v>
      </c>
      <c r="O70" s="97">
        <f t="shared" si="56"/>
        <v>10</v>
      </c>
      <c r="P70" s="97">
        <f t="shared" si="56"/>
        <v>11</v>
      </c>
      <c r="Q70" s="97">
        <f t="shared" si="56"/>
        <v>12</v>
      </c>
      <c r="R70" s="97">
        <f t="shared" si="56"/>
        <v>13</v>
      </c>
      <c r="S70" s="97">
        <f t="shared" si="56"/>
        <v>14</v>
      </c>
      <c r="T70" s="97">
        <f t="shared" si="56"/>
        <v>15</v>
      </c>
      <c r="U70" s="97">
        <f t="shared" si="56"/>
        <v>16</v>
      </c>
      <c r="V70" s="97">
        <f t="shared" si="56"/>
        <v>17</v>
      </c>
      <c r="W70" s="97">
        <f t="shared" si="56"/>
        <v>18</v>
      </c>
      <c r="X70" s="97">
        <f t="shared" si="56"/>
        <v>19</v>
      </c>
      <c r="Y70" s="97">
        <f t="shared" si="56"/>
        <v>20</v>
      </c>
      <c r="Z70" s="97">
        <f t="shared" si="56"/>
        <v>21</v>
      </c>
      <c r="AA70" s="97">
        <f t="shared" si="56"/>
        <v>22</v>
      </c>
      <c r="AB70" s="97">
        <f t="shared" si="56"/>
        <v>23</v>
      </c>
      <c r="AC70" s="97">
        <f t="shared" si="56"/>
        <v>24</v>
      </c>
      <c r="AD70" s="97">
        <f t="shared" si="56"/>
        <v>25</v>
      </c>
      <c r="AE70" s="97">
        <f t="shared" si="56"/>
        <v>26</v>
      </c>
      <c r="AF70" s="97">
        <f t="shared" si="56"/>
        <v>27</v>
      </c>
      <c r="AG70" s="97">
        <f t="shared" si="56"/>
        <v>28</v>
      </c>
      <c r="AH70" s="97">
        <f t="shared" si="56"/>
        <v>29</v>
      </c>
      <c r="AI70" s="97">
        <f t="shared" si="56"/>
        <v>30</v>
      </c>
    </row>
    <row r="71" spans="3:35">
      <c r="E71" s="100">
        <f>+E68</f>
        <v>-49000000</v>
      </c>
      <c r="F71" s="100">
        <f t="shared" ref="F71:AI71" si="57">+F68</f>
        <v>-49000000</v>
      </c>
      <c r="G71" s="100">
        <f t="shared" si="57"/>
        <v>-48449677.119530454</v>
      </c>
      <c r="H71" s="100">
        <f t="shared" si="57"/>
        <v>-47674754.183997706</v>
      </c>
      <c r="I71" s="100">
        <f t="shared" si="57"/>
        <v>-46682323.289460711</v>
      </c>
      <c r="J71" s="100">
        <f t="shared" si="57"/>
        <v>-47164765.285195939</v>
      </c>
      <c r="K71" s="100">
        <f t="shared" si="57"/>
        <v>-47449383.125183016</v>
      </c>
      <c r="L71" s="100">
        <f t="shared" si="57"/>
        <v>-47548244.810314149</v>
      </c>
      <c r="M71" s="100">
        <f t="shared" si="57"/>
        <v>-47498629.504258007</v>
      </c>
      <c r="N71" s="100">
        <f t="shared" si="57"/>
        <v>-47050725.225543335</v>
      </c>
      <c r="O71" s="100">
        <f t="shared" si="57"/>
        <v>-46160218.191645265</v>
      </c>
      <c r="P71" s="100">
        <f t="shared" si="57"/>
        <v>-44837175.658150405</v>
      </c>
      <c r="Q71" s="100">
        <f t="shared" si="57"/>
        <v>-43119397.416902669</v>
      </c>
      <c r="R71" s="100">
        <f t="shared" si="57"/>
        <v>-40994620.379066482</v>
      </c>
      <c r="S71" s="100">
        <f t="shared" si="57"/>
        <v>-38477695.84684553</v>
      </c>
      <c r="T71" s="100">
        <f t="shared" si="57"/>
        <v>-35585084.025648206</v>
      </c>
      <c r="U71" s="100">
        <f t="shared" si="57"/>
        <v>-32334849.250308774</v>
      </c>
      <c r="V71" s="100">
        <f t="shared" si="57"/>
        <v>-28717387.230385635</v>
      </c>
      <c r="W71" s="100">
        <f t="shared" si="57"/>
        <v>-24722891.683847755</v>
      </c>
      <c r="X71" s="100">
        <f t="shared" si="57"/>
        <v>-20341350.800824031</v>
      </c>
      <c r="Y71" s="100">
        <f t="shared" si="57"/>
        <v>-15562543.662733439</v>
      </c>
      <c r="Z71" s="100">
        <f t="shared" si="57"/>
        <v>-10376036.616843358</v>
      </c>
      <c r="AA71" s="100">
        <f t="shared" si="57"/>
        <v>-4771179.6063344488</v>
      </c>
      <c r="AB71" s="100">
        <f t="shared" si="57"/>
        <v>1262897.5440168697</v>
      </c>
      <c r="AC71" s="100">
        <f t="shared" si="57"/>
        <v>7737288.8863926968</v>
      </c>
      <c r="AD71" s="100">
        <f t="shared" si="57"/>
        <v>16346318.129070714</v>
      </c>
      <c r="AE71" s="100">
        <f t="shared" si="57"/>
        <v>25418514.315160636</v>
      </c>
      <c r="AF71" s="100">
        <f t="shared" si="57"/>
        <v>34965665.67370256</v>
      </c>
      <c r="AG71" s="100">
        <f t="shared" si="57"/>
        <v>44999799.776404999</v>
      </c>
      <c r="AH71" s="100">
        <f t="shared" si="57"/>
        <v>55533187.513792604</v>
      </c>
      <c r="AI71" s="100">
        <f t="shared" si="57"/>
        <v>90578347.113899291</v>
      </c>
    </row>
    <row r="73" spans="3:35" ht="15.75">
      <c r="C73" s="281" t="s">
        <v>374</v>
      </c>
    </row>
    <row r="75" spans="3:35">
      <c r="D75" s="63"/>
      <c r="E75" s="101">
        <v>0</v>
      </c>
      <c r="F75" s="101">
        <v>1</v>
      </c>
      <c r="G75" s="101">
        <v>2</v>
      </c>
      <c r="H75" s="101">
        <v>3</v>
      </c>
      <c r="I75" s="101">
        <v>4</v>
      </c>
      <c r="J75" s="101">
        <v>5</v>
      </c>
      <c r="K75" s="101">
        <v>6</v>
      </c>
      <c r="L75" s="101">
        <v>7</v>
      </c>
      <c r="M75" s="101">
        <v>8</v>
      </c>
      <c r="N75" s="101">
        <v>9</v>
      </c>
      <c r="O75" s="101">
        <v>10</v>
      </c>
      <c r="P75" s="101">
        <v>11</v>
      </c>
      <c r="Q75" s="101">
        <v>12</v>
      </c>
      <c r="R75" s="101">
        <v>13</v>
      </c>
      <c r="S75" s="101">
        <v>14</v>
      </c>
      <c r="T75" s="101">
        <v>15</v>
      </c>
      <c r="U75" s="101">
        <v>16</v>
      </c>
      <c r="V75" s="101">
        <v>17</v>
      </c>
      <c r="W75" s="101">
        <v>18</v>
      </c>
      <c r="X75" s="101">
        <v>19</v>
      </c>
      <c r="Y75" s="101">
        <v>20</v>
      </c>
      <c r="Z75" s="101">
        <v>21</v>
      </c>
      <c r="AA75" s="101">
        <v>22</v>
      </c>
      <c r="AB75" s="101">
        <v>23</v>
      </c>
      <c r="AC75" s="101">
        <v>24</v>
      </c>
      <c r="AD75" s="101">
        <v>25</v>
      </c>
      <c r="AE75" s="101">
        <v>26</v>
      </c>
      <c r="AF75" s="101">
        <v>27</v>
      </c>
      <c r="AG75" s="101">
        <v>28</v>
      </c>
      <c r="AH75" s="101">
        <v>29</v>
      </c>
      <c r="AI75" s="101">
        <v>30</v>
      </c>
    </row>
    <row r="76" spans="3:35">
      <c r="C76" s="33" t="s">
        <v>132</v>
      </c>
      <c r="D76" s="63"/>
      <c r="E76" s="108">
        <f>+'F. Caja Libre Proyecto'!E68</f>
        <v>0</v>
      </c>
      <c r="F76" s="108">
        <f>+'F. Caja Libre Proyecto'!F68</f>
        <v>0</v>
      </c>
      <c r="G76" s="108">
        <f>+'F. Caja Libre Proyecto'!G68</f>
        <v>3077199.0934592932</v>
      </c>
      <c r="H76" s="108">
        <f>+'F. Caja Libre Proyecto'!H68</f>
        <v>4444185.392053321</v>
      </c>
      <c r="I76" s="108">
        <f>+'F. Caja Libre Proyecto'!I68</f>
        <v>5787704.9465460628</v>
      </c>
      <c r="J76" s="108">
        <f>+'F. Caja Libre Proyecto'!J68</f>
        <v>7095407.777662918</v>
      </c>
      <c r="K76" s="108">
        <f>+'F. Caja Libre Proyecto'!K68</f>
        <v>8362972.801429674</v>
      </c>
      <c r="L76" s="108">
        <f>+'F. Caja Libre Proyecto'!L68</f>
        <v>9581264.6977732927</v>
      </c>
      <c r="M76" s="108">
        <f>+'F. Caja Libre Proyecto'!M68</f>
        <v>10615555.5158851</v>
      </c>
      <c r="N76" s="108">
        <f>+'F. Caja Libre Proyecto'!N68</f>
        <v>12985065.606540918</v>
      </c>
      <c r="O76" s="108">
        <f>+'F. Caja Libre Proyecto'!O68</f>
        <v>15601053.762262046</v>
      </c>
      <c r="P76" s="108">
        <f>+'F. Caja Libre Proyecto'!P68</f>
        <v>18176894.891710714</v>
      </c>
      <c r="Q76" s="108">
        <f>+'F. Caja Libre Proyecto'!Q68</f>
        <v>20563060.59300606</v>
      </c>
      <c r="R76" s="108">
        <f>+'F. Caja Libre Proyecto'!R68</f>
        <v>23029056.26860109</v>
      </c>
      <c r="S76" s="108">
        <f>+'F. Caja Libre Proyecto'!S68</f>
        <v>25428799.471042722</v>
      </c>
      <c r="T76" s="108">
        <f>+'F. Caja Libre Proyecto'!T68</f>
        <v>27753395.740375862</v>
      </c>
      <c r="U76" s="108">
        <f>+'F. Caja Libre Proyecto'!U68</f>
        <v>29993913.999934435</v>
      </c>
      <c r="V76" s="108">
        <f>+'F. Caja Libre Proyecto'!V68</f>
        <v>32300511.157597184</v>
      </c>
      <c r="W76" s="108">
        <f>+'F. Caja Libre Proyecto'!W68</f>
        <v>34674803.158496931</v>
      </c>
      <c r="X76" s="108">
        <f>+'F. Caja Libre Proyecto'!X68</f>
        <v>37118442.52696465</v>
      </c>
      <c r="Y76" s="108">
        <f>+'F. Caja Libre Proyecto'!Y68</f>
        <v>39633119.155276716</v>
      </c>
      <c r="Z76" s="108">
        <f>+'F. Caja Libre Proyecto'!Z68</f>
        <v>42220561.108648837</v>
      </c>
      <c r="AA76" s="108">
        <f>+'F. Caja Libre Proyecto'!AA68</f>
        <v>44882535.446790993</v>
      </c>
      <c r="AB76" s="108">
        <f>+'F. Caja Libre Proyecto'!AB68</f>
        <v>47620849.062345535</v>
      </c>
      <c r="AC76" s="108">
        <f>+'F. Caja Libre Proyecto'!AC68</f>
        <v>50437349.536533594</v>
      </c>
      <c r="AD76" s="108">
        <f>+'F. Caja Libre Proyecto'!AD68</f>
        <v>53333926.012343585</v>
      </c>
      <c r="AE76" s="108">
        <f>+'F. Caja Libre Proyecto'!AE68</f>
        <v>56312444.679341674</v>
      </c>
      <c r="AF76" s="108">
        <f>+'F. Caja Libre Proyecto'!AF68</f>
        <v>59374944.593608528</v>
      </c>
      <c r="AG76" s="108">
        <f>+'F. Caja Libre Proyecto'!AG68</f>
        <v>62523444.98346144</v>
      </c>
      <c r="AH76" s="108">
        <f>+'F. Caja Libre Proyecto'!AH68</f>
        <v>65760010.313739806</v>
      </c>
      <c r="AI76" s="108">
        <f>+'F. Caja Libre Proyecto'!AI68</f>
        <v>69086751.251887381</v>
      </c>
    </row>
    <row r="77" spans="3:35">
      <c r="C77" s="34" t="s">
        <v>15</v>
      </c>
      <c r="D77" s="63"/>
      <c r="E77" s="106">
        <f>+'F. Caja Libre Proyecto'!E69</f>
        <v>0</v>
      </c>
      <c r="F77" s="106">
        <f>+'F. Caja Libre Proyecto'!F69</f>
        <v>0</v>
      </c>
      <c r="G77" s="106">
        <f>+'F. Caja Libre Proyecto'!G69</f>
        <v>3077199.0934592932</v>
      </c>
      <c r="H77" s="106">
        <f>+'F. Caja Libre Proyecto'!H69</f>
        <v>4444185.392053321</v>
      </c>
      <c r="I77" s="106">
        <f>+'F. Caja Libre Proyecto'!I69</f>
        <v>5787704.9465460628</v>
      </c>
      <c r="J77" s="106">
        <f>+'F. Caja Libre Proyecto'!J69</f>
        <v>7095407.777662918</v>
      </c>
      <c r="K77" s="106">
        <f>+'F. Caja Libre Proyecto'!K69</f>
        <v>8362972.801429674</v>
      </c>
      <c r="L77" s="106">
        <f>+'F. Caja Libre Proyecto'!L69</f>
        <v>9581264.6977732927</v>
      </c>
      <c r="M77" s="106">
        <f>+'F. Caja Libre Proyecto'!M69</f>
        <v>10615555.5158851</v>
      </c>
      <c r="N77" s="106">
        <f>+'F. Caja Libre Proyecto'!N69</f>
        <v>12985065.606540918</v>
      </c>
      <c r="O77" s="106">
        <f>+'F. Caja Libre Proyecto'!O69</f>
        <v>15601053.762262046</v>
      </c>
      <c r="P77" s="106">
        <f>+'F. Caja Libre Proyecto'!P69</f>
        <v>18176894.891710714</v>
      </c>
      <c r="Q77" s="106">
        <f>+'F. Caja Libre Proyecto'!Q69</f>
        <v>20563060.59300606</v>
      </c>
      <c r="R77" s="106">
        <f>+'F. Caja Libre Proyecto'!R69</f>
        <v>23029056.26860109</v>
      </c>
      <c r="S77" s="106">
        <f>+'F. Caja Libre Proyecto'!S69</f>
        <v>25428799.471042722</v>
      </c>
      <c r="T77" s="106">
        <f>+'F. Caja Libre Proyecto'!T69</f>
        <v>27753395.740375862</v>
      </c>
      <c r="U77" s="106">
        <f>+'F. Caja Libre Proyecto'!U69</f>
        <v>29993913.999934435</v>
      </c>
      <c r="V77" s="106">
        <f>+'F. Caja Libre Proyecto'!V69</f>
        <v>32300511.157597184</v>
      </c>
      <c r="W77" s="106">
        <f>+'F. Caja Libre Proyecto'!W69</f>
        <v>34674803.158496931</v>
      </c>
      <c r="X77" s="106">
        <f>+'F. Caja Libre Proyecto'!X69</f>
        <v>37118442.52696465</v>
      </c>
      <c r="Y77" s="106">
        <f>+'F. Caja Libre Proyecto'!Y69</f>
        <v>39633119.155276716</v>
      </c>
      <c r="Z77" s="106">
        <f>+'F. Caja Libre Proyecto'!Z69</f>
        <v>42220561.108648837</v>
      </c>
      <c r="AA77" s="106">
        <f>+'F. Caja Libre Proyecto'!AA69</f>
        <v>44882535.446790993</v>
      </c>
      <c r="AB77" s="106">
        <f>+'F. Caja Libre Proyecto'!AB69</f>
        <v>47620849.062345535</v>
      </c>
      <c r="AC77" s="106">
        <f>+'F. Caja Libre Proyecto'!AC69</f>
        <v>50437349.536533594</v>
      </c>
      <c r="AD77" s="106">
        <f>+'F. Caja Libre Proyecto'!AD69</f>
        <v>53333926.012343585</v>
      </c>
      <c r="AE77" s="106">
        <f>+'F. Caja Libre Proyecto'!AE69</f>
        <v>56312444.679341674</v>
      </c>
      <c r="AF77" s="106">
        <f>+'F. Caja Libre Proyecto'!AF69</f>
        <v>59374944.593608528</v>
      </c>
      <c r="AG77" s="106">
        <f>+'F. Caja Libre Proyecto'!AG69</f>
        <v>62523444.98346144</v>
      </c>
      <c r="AH77" s="106">
        <f>+'F. Caja Libre Proyecto'!AH69</f>
        <v>65760010.313739806</v>
      </c>
      <c r="AI77" s="106">
        <f>+'F. Caja Libre Proyecto'!AI69</f>
        <v>69086751.251887381</v>
      </c>
    </row>
    <row r="78" spans="3:35">
      <c r="C78" s="42" t="s">
        <v>169</v>
      </c>
      <c r="D78" s="18"/>
      <c r="E78" s="108">
        <f>+'F. Financiación'!E94</f>
        <v>0</v>
      </c>
      <c r="F78" s="108">
        <f>+'F. Financiación'!F94</f>
        <v>32500000</v>
      </c>
      <c r="G78" s="108">
        <f>+'F. Financiación'!G94</f>
        <v>0</v>
      </c>
      <c r="H78" s="108">
        <f>+'F. Financiación'!H94</f>
        <v>0</v>
      </c>
      <c r="I78" s="108">
        <f>+'F. Financiación'!I94</f>
        <v>0</v>
      </c>
      <c r="J78" s="108">
        <f>+'F. Financiación'!J94</f>
        <v>0</v>
      </c>
      <c r="K78" s="108">
        <f>+'F. Financiación'!K94</f>
        <v>0</v>
      </c>
      <c r="L78" s="108">
        <f>+'F. Financiación'!L94</f>
        <v>0</v>
      </c>
      <c r="M78" s="108">
        <f>+'F. Financiación'!M94</f>
        <v>0</v>
      </c>
      <c r="N78" s="108">
        <f>+'F. Financiación'!N94</f>
        <v>0</v>
      </c>
      <c r="O78" s="108">
        <f>+'F. Financiación'!O94</f>
        <v>0</v>
      </c>
      <c r="P78" s="108">
        <f>+'F. Financiación'!P94</f>
        <v>0</v>
      </c>
      <c r="Q78" s="108">
        <f>+'F. Financiación'!Q94</f>
        <v>0</v>
      </c>
      <c r="R78" s="108">
        <f>+'F. Financiación'!R94</f>
        <v>0</v>
      </c>
      <c r="S78" s="108">
        <f>+'F. Financiación'!S94</f>
        <v>0</v>
      </c>
      <c r="T78" s="108">
        <f>+'F. Financiación'!T94</f>
        <v>0</v>
      </c>
      <c r="U78" s="108">
        <f>+'F. Financiación'!U94</f>
        <v>0</v>
      </c>
      <c r="V78" s="108">
        <f>+'F. Financiación'!V94</f>
        <v>0</v>
      </c>
      <c r="W78" s="108">
        <f>+'F. Financiación'!W94</f>
        <v>0</v>
      </c>
      <c r="X78" s="108">
        <f>+'F. Financiación'!X94</f>
        <v>0</v>
      </c>
      <c r="Y78" s="108">
        <f>+'F. Financiación'!Y94</f>
        <v>0</v>
      </c>
      <c r="Z78" s="108">
        <f>+'F. Financiación'!Z94</f>
        <v>0</v>
      </c>
      <c r="AA78" s="108">
        <f>+'F. Financiación'!AA94</f>
        <v>0</v>
      </c>
      <c r="AB78" s="108">
        <f>+'F. Financiación'!AB94</f>
        <v>0</v>
      </c>
      <c r="AC78" s="108">
        <f>+'F. Financiación'!AC94</f>
        <v>0</v>
      </c>
      <c r="AD78" s="108">
        <f>+'F. Financiación'!AD94</f>
        <v>0</v>
      </c>
      <c r="AE78" s="108">
        <f>+'F. Financiación'!AE94</f>
        <v>0</v>
      </c>
      <c r="AF78" s="108">
        <f>+'F. Financiación'!AF94</f>
        <v>0</v>
      </c>
      <c r="AG78" s="108">
        <f>+'F. Financiación'!AG94</f>
        <v>0</v>
      </c>
      <c r="AH78" s="108">
        <f>+'F. Financiación'!AH94</f>
        <v>0</v>
      </c>
      <c r="AI78" s="108">
        <f>+'F. Financiación'!AI94</f>
        <v>0</v>
      </c>
    </row>
    <row r="79" spans="3:35">
      <c r="C79" s="20" t="s">
        <v>111</v>
      </c>
      <c r="E79" s="105">
        <f>+'F. Caja Libre Proyecto'!E70</f>
        <v>0</v>
      </c>
      <c r="F79" s="105">
        <f>+'F. Caja Libre Proyecto'!F70</f>
        <v>0</v>
      </c>
      <c r="G79" s="105">
        <f>+'F. Caja Libre Proyecto'!G70</f>
        <v>-92342.514405459166</v>
      </c>
      <c r="H79" s="105">
        <f>+'F. Caja Libre Proyecto'!H70</f>
        <v>-1166678.2909095585</v>
      </c>
      <c r="I79" s="105">
        <f>+'F. Caja Libre Proyecto'!I70</f>
        <v>-2239430.8215469271</v>
      </c>
      <c r="J79" s="105">
        <f>+'F. Caja Libre Proyecto'!J70</f>
        <v>-3301850.1902557909</v>
      </c>
      <c r="K79" s="105">
        <f>+'F. Caja Libre Proyecto'!K70</f>
        <v>-4349191.3758744597</v>
      </c>
      <c r="L79" s="105">
        <f>+'F. Caja Libre Proyecto'!L70</f>
        <v>-5375217.715195626</v>
      </c>
      <c r="M79" s="105">
        <f>+'F. Caja Libre Proyecto'!M70</f>
        <v>-6284294.3935822099</v>
      </c>
      <c r="N79" s="105">
        <f>+'F. Caja Libre Proyecto'!N70</f>
        <v>-8173397.849668473</v>
      </c>
      <c r="O79" s="105">
        <f>+'F. Caja Libre Proyecto'!O70</f>
        <v>-10255837.370771289</v>
      </c>
      <c r="P79" s="105">
        <f>+'F. Caja Libre Proyecto'!P70</f>
        <v>-12323298.185041741</v>
      </c>
      <c r="Q79" s="105">
        <f>+'F. Caja Libre Proyecto'!Q70</f>
        <v>-14268349.411733136</v>
      </c>
      <c r="R79" s="105">
        <f>+'F. Caja Libre Proyecto'!R70</f>
        <v>-16284189.988831058</v>
      </c>
      <c r="S79" s="105">
        <f>+'F. Caja Libre Proyecto'!S70</f>
        <v>-18265977.724432826</v>
      </c>
      <c r="T79" s="105">
        <f>+'F. Caja Libre Proyecto'!T70</f>
        <v>-20207100.178448737</v>
      </c>
      <c r="U79" s="105">
        <f>+'F. Caja Libre Proyecto'!U70</f>
        <v>-22100856.236854374</v>
      </c>
      <c r="V79" s="105">
        <f>+'F. Caja Libre Proyecto'!V70</f>
        <v>-24056095.735018089</v>
      </c>
      <c r="W79" s="105">
        <f>+'F. Caja Libre Proyecto'!W70</f>
        <v>-26074503.53619872</v>
      </c>
      <c r="X79" s="105">
        <f>+'F. Caja Libre Proyecto'!X70</f>
        <v>-28157808.263513476</v>
      </c>
      <c r="Y79" s="105">
        <f>+'F. Caja Libre Proyecto'!Y70</f>
        <v>-30307783.414353997</v>
      </c>
      <c r="Z79" s="105">
        <f>+'F. Caja Libre Proyecto'!Z70</f>
        <v>-32526248.502968311</v>
      </c>
      <c r="AA79" s="105">
        <f>+'F. Caja Libre Proyecto'!AA70</f>
        <v>-34815070.231918707</v>
      </c>
      <c r="AB79" s="105">
        <f>+'F. Caja Libre Proyecto'!AB70</f>
        <v>-37176163.693143204</v>
      </c>
      <c r="AC79" s="105">
        <f>+'F. Caja Libre Proyecto'!AC70</f>
        <v>-39611493.599366397</v>
      </c>
      <c r="AD79" s="105">
        <f>+'F. Caja Libre Proyecto'!AD70</f>
        <v>-42123075.546624556</v>
      </c>
      <c r="AE79" s="105">
        <f>+'F. Caja Libre Proyecto'!AE70</f>
        <v>-44712977.308688566</v>
      </c>
      <c r="AF79" s="105">
        <f>+'F. Caja Libre Proyecto'!AF70</f>
        <v>-47383320.16418913</v>
      </c>
      <c r="AG79" s="105">
        <f>+'F. Caja Libre Proyecto'!AG70</f>
        <v>-50136280.257267416</v>
      </c>
      <c r="AH79" s="105">
        <f>+'F. Caja Libre Proyecto'!AH70</f>
        <v>-52974089.99259612</v>
      </c>
      <c r="AI79" s="105">
        <f>+'F. Caja Libre Proyecto'!AI70</f>
        <v>-55899039.465636924</v>
      </c>
    </row>
    <row r="80" spans="3:35">
      <c r="C80" s="24" t="s">
        <v>12</v>
      </c>
      <c r="D80" s="27"/>
      <c r="E80" s="106">
        <f>+'F. Caja Libre Proyecto'!E71</f>
        <v>0</v>
      </c>
      <c r="F80" s="106">
        <f>+'F. Caja Libre Proyecto'!F71</f>
        <v>0</v>
      </c>
      <c r="G80" s="106">
        <f>+'F. Caja Libre Proyecto'!G71</f>
        <v>-55405.508643276989</v>
      </c>
      <c r="H80" s="106">
        <f>+'F. Caja Libre Proyecto'!H71</f>
        <v>-700006.97454573959</v>
      </c>
      <c r="I80" s="106">
        <f>+'F. Caja Libre Proyecto'!I71</f>
        <v>-1343658.4929281548</v>
      </c>
      <c r="J80" s="106">
        <f>+'F. Caja Libre Proyecto'!J71</f>
        <v>-1981110.1141534746</v>
      </c>
      <c r="K80" s="106">
        <f>+'F. Caja Libre Proyecto'!K71</f>
        <v>-2609514.8255246729</v>
      </c>
      <c r="L80" s="106">
        <f>+'F. Caja Libre Proyecto'!L71</f>
        <v>-3225130.6291173771</v>
      </c>
      <c r="M80" s="106">
        <f>+'F. Caja Libre Proyecto'!M71</f>
        <v>-3770576.6361493245</v>
      </c>
      <c r="N80" s="106">
        <f>+'F. Caja Libre Proyecto'!N71</f>
        <v>-4904038.7098010853</v>
      </c>
      <c r="O80" s="106">
        <f>+'F. Caja Libre Proyecto'!O71</f>
        <v>-6153502.4224627763</v>
      </c>
      <c r="P80" s="106">
        <f>+'F. Caja Libre Proyecto'!P71</f>
        <v>-7393978.9110250473</v>
      </c>
      <c r="Q80" s="106">
        <f>+'F. Caja Libre Proyecto'!Q71</f>
        <v>-8561009.6470398754</v>
      </c>
      <c r="R80" s="106">
        <f>+'F. Caja Libre Proyecto'!R71</f>
        <v>-9770513.9932986349</v>
      </c>
      <c r="S80" s="106">
        <f>+'F. Caja Libre Proyecto'!S71</f>
        <v>-10959586.634659693</v>
      </c>
      <c r="T80" s="106">
        <f>+'F. Caja Libre Proyecto'!T71</f>
        <v>-12124260.107069246</v>
      </c>
      <c r="U80" s="106">
        <f>+'F. Caja Libre Proyecto'!U71</f>
        <v>-13260513.742112629</v>
      </c>
      <c r="V80" s="106">
        <f>+'F. Caja Libre Proyecto'!V71</f>
        <v>-14433657.441010848</v>
      </c>
      <c r="W80" s="106">
        <f>+'F. Caja Libre Proyecto'!W71</f>
        <v>-15644702.121719226</v>
      </c>
      <c r="X80" s="106">
        <f>+'F. Caja Libre Proyecto'!X71</f>
        <v>-16894684.958108082</v>
      </c>
      <c r="Y80" s="106">
        <f>+'F. Caja Libre Proyecto'!Y71</f>
        <v>-18184670.048612393</v>
      </c>
      <c r="Z80" s="106">
        <f>+'F. Caja Libre Proyecto'!Z71</f>
        <v>-19515749.101780988</v>
      </c>
      <c r="AA80" s="106">
        <f>+'F. Caja Libre Proyecto'!AA71</f>
        <v>-20889042.139151223</v>
      </c>
      <c r="AB80" s="106">
        <f>+'F. Caja Libre Proyecto'!AB71</f>
        <v>-22305698.215885915</v>
      </c>
      <c r="AC80" s="106">
        <f>+'F. Caja Libre Proyecto'!AC71</f>
        <v>-23766896.159619831</v>
      </c>
      <c r="AD80" s="106">
        <f>+'F. Caja Libre Proyecto'!AD71</f>
        <v>-25273845.327974729</v>
      </c>
      <c r="AE80" s="106">
        <f>+'F. Caja Libre Proyecto'!AE71</f>
        <v>-26827786.385213137</v>
      </c>
      <c r="AF80" s="106">
        <f>+'F. Caja Libre Proyecto'!AF71</f>
        <v>-28429992.098513484</v>
      </c>
      <c r="AG80" s="106">
        <f>+'F. Caja Libre Proyecto'!AG71</f>
        <v>-30081768.154360451</v>
      </c>
      <c r="AH80" s="106">
        <f>+'F. Caja Libre Proyecto'!AH71</f>
        <v>-31784453.995557673</v>
      </c>
      <c r="AI80" s="106">
        <f>+'F. Caja Libre Proyecto'!AI71</f>
        <v>-33539423.67938216</v>
      </c>
    </row>
    <row r="81" spans="3:35">
      <c r="C81" s="24" t="s">
        <v>13</v>
      </c>
      <c r="D81" s="27"/>
      <c r="E81" s="106">
        <f>+'F. Caja Libre Proyecto'!E72</f>
        <v>0</v>
      </c>
      <c r="F81" s="106">
        <f>+'F. Caja Libre Proyecto'!F72</f>
        <v>0</v>
      </c>
      <c r="G81" s="106">
        <f>+'F. Caja Libre Proyecto'!G72</f>
        <v>-13851.377160819247</v>
      </c>
      <c r="H81" s="106">
        <f>+'F. Caja Libre Proyecto'!H72</f>
        <v>-175001.7436364349</v>
      </c>
      <c r="I81" s="106">
        <f>+'F. Caja Libre Proyecto'!I72</f>
        <v>-335914.62323203869</v>
      </c>
      <c r="J81" s="106">
        <f>+'F. Caja Libre Proyecto'!J72</f>
        <v>-495277.52853836864</v>
      </c>
      <c r="K81" s="106">
        <f>+'F. Caja Libre Proyecto'!K72</f>
        <v>-652378.70638116822</v>
      </c>
      <c r="L81" s="106">
        <f>+'F. Caja Libre Proyecto'!L72</f>
        <v>-806282.65727934428</v>
      </c>
      <c r="M81" s="106">
        <f>+'F. Caja Libre Proyecto'!M72</f>
        <v>-942644.15903733112</v>
      </c>
      <c r="N81" s="106">
        <f>+'F. Caja Libre Proyecto'!N72</f>
        <v>-1226009.6774502713</v>
      </c>
      <c r="O81" s="106">
        <f>+'F. Caja Libre Proyecto'!O72</f>
        <v>-1538375.6056156941</v>
      </c>
      <c r="P81" s="106">
        <f>+'F. Caja Libre Proyecto'!P72</f>
        <v>-1848494.7277562618</v>
      </c>
      <c r="Q81" s="106">
        <f>+'F. Caja Libre Proyecto'!Q72</f>
        <v>-2140252.4117599688</v>
      </c>
      <c r="R81" s="106">
        <f>+'F. Caja Libre Proyecto'!R72</f>
        <v>-2442628.4983246587</v>
      </c>
      <c r="S81" s="106">
        <f>+'F. Caja Libre Proyecto'!S72</f>
        <v>-2739896.6586649232</v>
      </c>
      <c r="T81" s="106">
        <f>+'F. Caja Libre Proyecto'!T72</f>
        <v>-3031065.0267673116</v>
      </c>
      <c r="U81" s="106">
        <f>+'F. Caja Libre Proyecto'!U72</f>
        <v>-3315128.4355281573</v>
      </c>
      <c r="V81" s="106">
        <f>+'F. Caja Libre Proyecto'!V72</f>
        <v>-3608414.3602527119</v>
      </c>
      <c r="W81" s="106">
        <f>+'F. Caja Libre Proyecto'!W72</f>
        <v>-3911175.5304298066</v>
      </c>
      <c r="X81" s="106">
        <f>+'F. Caja Libre Proyecto'!X72</f>
        <v>-4223671.2395270206</v>
      </c>
      <c r="Y81" s="106">
        <f>+'F. Caja Libre Proyecto'!Y72</f>
        <v>-4546167.5121530984</v>
      </c>
      <c r="Z81" s="106">
        <f>+'F. Caja Libre Proyecto'!Z72</f>
        <v>-4878937.2754452471</v>
      </c>
      <c r="AA81" s="106">
        <f>+'F. Caja Libre Proyecto'!AA72</f>
        <v>-5222260.5347878058</v>
      </c>
      <c r="AB81" s="106">
        <f>+'F. Caja Libre Proyecto'!AB72</f>
        <v>-5576424.5539714787</v>
      </c>
      <c r="AC81" s="106">
        <f>+'F. Caja Libre Proyecto'!AC72</f>
        <v>-5941724.0399049576</v>
      </c>
      <c r="AD81" s="106">
        <f>+'F. Caja Libre Proyecto'!AD72</f>
        <v>-6318461.3319936823</v>
      </c>
      <c r="AE81" s="106">
        <f>+'F. Caja Libre Proyecto'!AE72</f>
        <v>-6706946.5963032842</v>
      </c>
      <c r="AF81" s="106">
        <f>+'F. Caja Libre Proyecto'!AF72</f>
        <v>-7107498.024628371</v>
      </c>
      <c r="AG81" s="106">
        <f>+'F. Caja Libre Proyecto'!AG72</f>
        <v>-7520442.0385901127</v>
      </c>
      <c r="AH81" s="106">
        <f>+'F. Caja Libre Proyecto'!AH72</f>
        <v>-7946113.4988894183</v>
      </c>
      <c r="AI81" s="106">
        <f>+'F. Caja Libre Proyecto'!AI72</f>
        <v>-8384855.9198455401</v>
      </c>
    </row>
    <row r="82" spans="3:35">
      <c r="C82" s="34" t="s">
        <v>14</v>
      </c>
      <c r="D82" s="27"/>
      <c r="E82" s="106">
        <f>+'F. Caja Libre Proyecto'!E73</f>
        <v>0</v>
      </c>
      <c r="F82" s="106">
        <f>+'F. Caja Libre Proyecto'!F73</f>
        <v>0</v>
      </c>
      <c r="G82" s="106">
        <f>+'F. Caja Libre Proyecto'!G73</f>
        <v>-23085.628601364791</v>
      </c>
      <c r="H82" s="106">
        <f>+'F. Caja Libre Proyecto'!H73</f>
        <v>-291669.57272738963</v>
      </c>
      <c r="I82" s="106">
        <f>+'F. Caja Libre Proyecto'!I73</f>
        <v>-559857.70538673177</v>
      </c>
      <c r="J82" s="106">
        <f>+'F. Caja Libre Proyecto'!J73</f>
        <v>-825462.54756394774</v>
      </c>
      <c r="K82" s="106">
        <f>+'F. Caja Libre Proyecto'!K73</f>
        <v>-1087297.8439686149</v>
      </c>
      <c r="L82" s="106">
        <f>+'F. Caja Libre Proyecto'!L73</f>
        <v>-1343804.4287989065</v>
      </c>
      <c r="M82" s="106">
        <f>+'F. Caja Libre Proyecto'!M73</f>
        <v>-1571073.5983955525</v>
      </c>
      <c r="N82" s="106">
        <f>+'F. Caja Libre Proyecto'!N73</f>
        <v>-2043349.4624171183</v>
      </c>
      <c r="O82" s="106">
        <f>+'F. Caja Libre Proyecto'!O73</f>
        <v>-2563959.3426928222</v>
      </c>
      <c r="P82" s="106">
        <f>+'F. Caja Libre Proyecto'!P73</f>
        <v>-3080824.5462604351</v>
      </c>
      <c r="Q82" s="106">
        <f>+'F. Caja Libre Proyecto'!Q73</f>
        <v>-3567087.3529332839</v>
      </c>
      <c r="R82" s="106">
        <f>+'F. Caja Libre Proyecto'!R73</f>
        <v>-4071047.4972077645</v>
      </c>
      <c r="S82" s="106">
        <f>+'F. Caja Libre Proyecto'!S73</f>
        <v>-4566494.4311082065</v>
      </c>
      <c r="T82" s="106">
        <f>+'F. Caja Libre Proyecto'!T73</f>
        <v>-5051775.0446121842</v>
      </c>
      <c r="U82" s="106">
        <f>+'F. Caja Libre Proyecto'!U73</f>
        <v>-5525214.0592135936</v>
      </c>
      <c r="V82" s="106">
        <f>+'F. Caja Libre Proyecto'!V73</f>
        <v>-6014023.9337545224</v>
      </c>
      <c r="W82" s="106">
        <f>+'F. Caja Libre Proyecto'!W73</f>
        <v>-6518625.8840496801</v>
      </c>
      <c r="X82" s="106">
        <f>+'F. Caja Libre Proyecto'!X73</f>
        <v>-7039452.0658783689</v>
      </c>
      <c r="Y82" s="106">
        <f>+'F. Caja Libre Proyecto'!Y73</f>
        <v>-7576945.8535884991</v>
      </c>
      <c r="Z82" s="106">
        <f>+'F. Caja Libre Proyecto'!Z73</f>
        <v>-8131562.1257420778</v>
      </c>
      <c r="AA82" s="106">
        <f>+'F. Caja Libre Proyecto'!AA73</f>
        <v>-8703767.5579796769</v>
      </c>
      <c r="AB82" s="106">
        <f>+'F. Caja Libre Proyecto'!AB73</f>
        <v>-9294040.923285801</v>
      </c>
      <c r="AC82" s="106">
        <f>+'F. Caja Libre Proyecto'!AC73</f>
        <v>-9902873.3998415992</v>
      </c>
      <c r="AD82" s="106">
        <f>+'F. Caja Libre Proyecto'!AD73</f>
        <v>-10530768.886656139</v>
      </c>
      <c r="AE82" s="106">
        <f>+'F. Caja Libre Proyecto'!AE73</f>
        <v>-11178244.327172142</v>
      </c>
      <c r="AF82" s="106">
        <f>+'F. Caja Libre Proyecto'!AF73</f>
        <v>-11845830.041047283</v>
      </c>
      <c r="AG82" s="106">
        <f>+'F. Caja Libre Proyecto'!AG73</f>
        <v>-12534070.064316854</v>
      </c>
      <c r="AH82" s="106">
        <f>+'F. Caja Libre Proyecto'!AH73</f>
        <v>-13243522.49814903</v>
      </c>
      <c r="AI82" s="106">
        <f>+'F. Caja Libre Proyecto'!AI73</f>
        <v>-13974759.866409231</v>
      </c>
    </row>
    <row r="83" spans="3:35">
      <c r="C83" s="33" t="s">
        <v>139</v>
      </c>
      <c r="E83" s="108">
        <f>+'F. Caja Libre Proyecto'!E74</f>
        <v>0</v>
      </c>
      <c r="F83" s="108">
        <f>+'F. Caja Libre Proyecto'!F74</f>
        <v>-50000000</v>
      </c>
      <c r="G83" s="108">
        <f>+'F. Caja Libre Proyecto'!G74</f>
        <v>0</v>
      </c>
      <c r="H83" s="108">
        <f>+'F. Caja Libre Proyecto'!H74</f>
        <v>0</v>
      </c>
      <c r="I83" s="108">
        <f>+'F. Caja Libre Proyecto'!I74</f>
        <v>0</v>
      </c>
      <c r="J83" s="108">
        <f>+'F. Caja Libre Proyecto'!J74</f>
        <v>0</v>
      </c>
      <c r="K83" s="108">
        <f>+'F. Caja Libre Proyecto'!K74</f>
        <v>0</v>
      </c>
      <c r="L83" s="108">
        <f>+'F. Caja Libre Proyecto'!L74</f>
        <v>0</v>
      </c>
      <c r="M83" s="108">
        <f>+'F. Caja Libre Proyecto'!M74</f>
        <v>0</v>
      </c>
      <c r="N83" s="108">
        <f>+'F. Caja Libre Proyecto'!N74</f>
        <v>0</v>
      </c>
      <c r="O83" s="108">
        <f>+'F. Caja Libre Proyecto'!O74</f>
        <v>0</v>
      </c>
      <c r="P83" s="108">
        <f>+'F. Caja Libre Proyecto'!P74</f>
        <v>0</v>
      </c>
      <c r="Q83" s="108">
        <f>+'F. Caja Libre Proyecto'!Q74</f>
        <v>0</v>
      </c>
      <c r="R83" s="108">
        <f>+'F. Caja Libre Proyecto'!R74</f>
        <v>0</v>
      </c>
      <c r="S83" s="108">
        <f>+'F. Caja Libre Proyecto'!S74</f>
        <v>0</v>
      </c>
      <c r="T83" s="108">
        <f>+'F. Caja Libre Proyecto'!T74</f>
        <v>0</v>
      </c>
      <c r="U83" s="108">
        <f>+'F. Caja Libre Proyecto'!U74</f>
        <v>0</v>
      </c>
      <c r="V83" s="108">
        <f>+'F. Caja Libre Proyecto'!V74</f>
        <v>0</v>
      </c>
      <c r="W83" s="108">
        <f>+'F. Caja Libre Proyecto'!W74</f>
        <v>0</v>
      </c>
      <c r="X83" s="108">
        <f>+'F. Caja Libre Proyecto'!X74</f>
        <v>0</v>
      </c>
      <c r="Y83" s="108">
        <f>+'F. Caja Libre Proyecto'!Y74</f>
        <v>0</v>
      </c>
      <c r="Z83" s="108">
        <f>+'F. Caja Libre Proyecto'!Z74</f>
        <v>0</v>
      </c>
      <c r="AA83" s="108">
        <f>+'F. Caja Libre Proyecto'!AA74</f>
        <v>0</v>
      </c>
      <c r="AB83" s="108">
        <f>+'F. Caja Libre Proyecto'!AB74</f>
        <v>0</v>
      </c>
      <c r="AC83" s="108">
        <f>+'F. Caja Libre Proyecto'!AC74</f>
        <v>0</v>
      </c>
      <c r="AD83" s="108">
        <f>+'F. Caja Libre Proyecto'!AD74</f>
        <v>0</v>
      </c>
      <c r="AE83" s="108">
        <f>+'F. Caja Libre Proyecto'!AE74</f>
        <v>0</v>
      </c>
      <c r="AF83" s="108">
        <f>+'F. Caja Libre Proyecto'!AF74</f>
        <v>0</v>
      </c>
      <c r="AG83" s="108">
        <f>+'F. Caja Libre Proyecto'!AG74</f>
        <v>0</v>
      </c>
      <c r="AH83" s="108">
        <f>+'F. Caja Libre Proyecto'!AH74</f>
        <v>0</v>
      </c>
      <c r="AI83" s="108">
        <f>+'F. Caja Libre Proyecto'!AI74</f>
        <v>0</v>
      </c>
    </row>
    <row r="84" spans="3:35">
      <c r="C84" s="24" t="s">
        <v>12</v>
      </c>
      <c r="D84" s="27"/>
      <c r="E84" s="106">
        <f>+'F. Caja Libre Proyecto'!E75</f>
        <v>0</v>
      </c>
      <c r="F84" s="106">
        <f>+'F. Caja Libre Proyecto'!F75</f>
        <v>-20000000</v>
      </c>
      <c r="G84" s="106">
        <f>+'F. Caja Libre Proyecto'!G75</f>
        <v>0</v>
      </c>
      <c r="H84" s="106">
        <f>+'F. Caja Libre Proyecto'!H75</f>
        <v>0</v>
      </c>
      <c r="I84" s="106">
        <f>+'F. Caja Libre Proyecto'!I75</f>
        <v>0</v>
      </c>
      <c r="J84" s="106">
        <f>+'F. Caja Libre Proyecto'!J75</f>
        <v>0</v>
      </c>
      <c r="K84" s="106">
        <f>+'F. Caja Libre Proyecto'!K75</f>
        <v>0</v>
      </c>
      <c r="L84" s="106">
        <f>+'F. Caja Libre Proyecto'!L75</f>
        <v>0</v>
      </c>
      <c r="M84" s="106">
        <f>+'F. Caja Libre Proyecto'!M75</f>
        <v>0</v>
      </c>
      <c r="N84" s="106">
        <f>+'F. Caja Libre Proyecto'!N75</f>
        <v>0</v>
      </c>
      <c r="O84" s="106">
        <f>+'F. Caja Libre Proyecto'!O75</f>
        <v>0</v>
      </c>
      <c r="P84" s="106">
        <f>+'F. Caja Libre Proyecto'!P75</f>
        <v>0</v>
      </c>
      <c r="Q84" s="106">
        <f>+'F. Caja Libre Proyecto'!Q75</f>
        <v>0</v>
      </c>
      <c r="R84" s="106">
        <f>+'F. Caja Libre Proyecto'!R75</f>
        <v>0</v>
      </c>
      <c r="S84" s="106">
        <f>+'F. Caja Libre Proyecto'!S75</f>
        <v>0</v>
      </c>
      <c r="T84" s="106">
        <f>+'F. Caja Libre Proyecto'!T75</f>
        <v>0</v>
      </c>
      <c r="U84" s="106">
        <f>+'F. Caja Libre Proyecto'!U75</f>
        <v>0</v>
      </c>
      <c r="V84" s="106">
        <f>+'F. Caja Libre Proyecto'!V75</f>
        <v>0</v>
      </c>
      <c r="W84" s="106">
        <f>+'F. Caja Libre Proyecto'!W75</f>
        <v>0</v>
      </c>
      <c r="X84" s="106">
        <f>+'F. Caja Libre Proyecto'!X75</f>
        <v>0</v>
      </c>
      <c r="Y84" s="106">
        <f>+'F. Caja Libre Proyecto'!Y75</f>
        <v>0</v>
      </c>
      <c r="Z84" s="106">
        <f>+'F. Caja Libre Proyecto'!Z75</f>
        <v>0</v>
      </c>
      <c r="AA84" s="106">
        <f>+'F. Caja Libre Proyecto'!AA75</f>
        <v>0</v>
      </c>
      <c r="AB84" s="106">
        <f>+'F. Caja Libre Proyecto'!AB75</f>
        <v>0</v>
      </c>
      <c r="AC84" s="106">
        <f>+'F. Caja Libre Proyecto'!AC75</f>
        <v>0</v>
      </c>
      <c r="AD84" s="106">
        <f>+'F. Caja Libre Proyecto'!AD75</f>
        <v>0</v>
      </c>
      <c r="AE84" s="106">
        <f>+'F. Caja Libre Proyecto'!AE75</f>
        <v>0</v>
      </c>
      <c r="AF84" s="106">
        <f>+'F. Caja Libre Proyecto'!AF75</f>
        <v>0</v>
      </c>
      <c r="AG84" s="106">
        <f>+'F. Caja Libre Proyecto'!AG75</f>
        <v>0</v>
      </c>
      <c r="AH84" s="106">
        <f>+'F. Caja Libre Proyecto'!AH75</f>
        <v>0</v>
      </c>
      <c r="AI84" s="106">
        <f>+'F. Caja Libre Proyecto'!AI75</f>
        <v>0</v>
      </c>
    </row>
    <row r="85" spans="3:35">
      <c r="C85" s="24" t="s">
        <v>13</v>
      </c>
      <c r="D85" s="27"/>
      <c r="E85" s="106">
        <f>+'F. Caja Libre Proyecto'!E76</f>
        <v>0</v>
      </c>
      <c r="F85" s="106">
        <f>+'F. Caja Libre Proyecto'!F76</f>
        <v>-7500000</v>
      </c>
      <c r="G85" s="106">
        <f>+'F. Caja Libre Proyecto'!G76</f>
        <v>0</v>
      </c>
      <c r="H85" s="106">
        <f>+'F. Caja Libre Proyecto'!H76</f>
        <v>0</v>
      </c>
      <c r="I85" s="106">
        <f>+'F. Caja Libre Proyecto'!I76</f>
        <v>0</v>
      </c>
      <c r="J85" s="106">
        <f>+'F. Caja Libre Proyecto'!J76</f>
        <v>0</v>
      </c>
      <c r="K85" s="106">
        <f>+'F. Caja Libre Proyecto'!K76</f>
        <v>0</v>
      </c>
      <c r="L85" s="106">
        <f>+'F. Caja Libre Proyecto'!L76</f>
        <v>0</v>
      </c>
      <c r="M85" s="106">
        <f>+'F. Caja Libre Proyecto'!M76</f>
        <v>0</v>
      </c>
      <c r="N85" s="106">
        <f>+'F. Caja Libre Proyecto'!N76</f>
        <v>0</v>
      </c>
      <c r="O85" s="106">
        <f>+'F. Caja Libre Proyecto'!O76</f>
        <v>0</v>
      </c>
      <c r="P85" s="106">
        <f>+'F. Caja Libre Proyecto'!P76</f>
        <v>0</v>
      </c>
      <c r="Q85" s="106">
        <f>+'F. Caja Libre Proyecto'!Q76</f>
        <v>0</v>
      </c>
      <c r="R85" s="106">
        <f>+'F. Caja Libre Proyecto'!R76</f>
        <v>0</v>
      </c>
      <c r="S85" s="106">
        <f>+'F. Caja Libre Proyecto'!S76</f>
        <v>0</v>
      </c>
      <c r="T85" s="106">
        <f>+'F. Caja Libre Proyecto'!T76</f>
        <v>0</v>
      </c>
      <c r="U85" s="106">
        <f>+'F. Caja Libre Proyecto'!U76</f>
        <v>0</v>
      </c>
      <c r="V85" s="106">
        <f>+'F. Caja Libre Proyecto'!V76</f>
        <v>0</v>
      </c>
      <c r="W85" s="106">
        <f>+'F. Caja Libre Proyecto'!W76</f>
        <v>0</v>
      </c>
      <c r="X85" s="106">
        <f>+'F. Caja Libre Proyecto'!X76</f>
        <v>0</v>
      </c>
      <c r="Y85" s="106">
        <f>+'F. Caja Libre Proyecto'!Y76</f>
        <v>0</v>
      </c>
      <c r="Z85" s="106">
        <f>+'F. Caja Libre Proyecto'!Z76</f>
        <v>0</v>
      </c>
      <c r="AA85" s="106">
        <f>+'F. Caja Libre Proyecto'!AA76</f>
        <v>0</v>
      </c>
      <c r="AB85" s="106">
        <f>+'F. Caja Libre Proyecto'!AB76</f>
        <v>0</v>
      </c>
      <c r="AC85" s="106">
        <f>+'F. Caja Libre Proyecto'!AC76</f>
        <v>0</v>
      </c>
      <c r="AD85" s="106">
        <f>+'F. Caja Libre Proyecto'!AD76</f>
        <v>0</v>
      </c>
      <c r="AE85" s="106">
        <f>+'F. Caja Libre Proyecto'!AE76</f>
        <v>0</v>
      </c>
      <c r="AF85" s="106">
        <f>+'F. Caja Libre Proyecto'!AF76</f>
        <v>0</v>
      </c>
      <c r="AG85" s="106">
        <f>+'F. Caja Libre Proyecto'!AG76</f>
        <v>0</v>
      </c>
      <c r="AH85" s="106">
        <f>+'F. Caja Libre Proyecto'!AH76</f>
        <v>0</v>
      </c>
      <c r="AI85" s="106">
        <f>+'F. Caja Libre Proyecto'!AI76</f>
        <v>0</v>
      </c>
    </row>
    <row r="86" spans="3:35">
      <c r="C86" s="34" t="s">
        <v>14</v>
      </c>
      <c r="D86" s="27"/>
      <c r="E86" s="106">
        <f>+'F. Caja Libre Proyecto'!E77</f>
        <v>0</v>
      </c>
      <c r="F86" s="106">
        <f>+'F. Caja Libre Proyecto'!F77</f>
        <v>-22500000</v>
      </c>
      <c r="G86" s="106">
        <f>+'F. Caja Libre Proyecto'!G77</f>
        <v>0</v>
      </c>
      <c r="H86" s="106">
        <f>+'F. Caja Libre Proyecto'!H77</f>
        <v>0</v>
      </c>
      <c r="I86" s="106">
        <f>+'F. Caja Libre Proyecto'!I77</f>
        <v>0</v>
      </c>
      <c r="J86" s="106">
        <f>+'F. Caja Libre Proyecto'!J77</f>
        <v>0</v>
      </c>
      <c r="K86" s="106">
        <f>+'F. Caja Libre Proyecto'!K77</f>
        <v>0</v>
      </c>
      <c r="L86" s="106">
        <f>+'F. Caja Libre Proyecto'!L77</f>
        <v>0</v>
      </c>
      <c r="M86" s="106">
        <f>+'F. Caja Libre Proyecto'!M77</f>
        <v>0</v>
      </c>
      <c r="N86" s="106">
        <f>+'F. Caja Libre Proyecto'!N77</f>
        <v>0</v>
      </c>
      <c r="O86" s="106">
        <f>+'F. Caja Libre Proyecto'!O77</f>
        <v>0</v>
      </c>
      <c r="P86" s="106">
        <f>+'F. Caja Libre Proyecto'!P77</f>
        <v>0</v>
      </c>
      <c r="Q86" s="106">
        <f>+'F. Caja Libre Proyecto'!Q77</f>
        <v>0</v>
      </c>
      <c r="R86" s="106">
        <f>+'F. Caja Libre Proyecto'!R77</f>
        <v>0</v>
      </c>
      <c r="S86" s="106">
        <f>+'F. Caja Libre Proyecto'!S77</f>
        <v>0</v>
      </c>
      <c r="T86" s="106">
        <f>+'F. Caja Libre Proyecto'!T77</f>
        <v>0</v>
      </c>
      <c r="U86" s="106">
        <f>+'F. Caja Libre Proyecto'!U77</f>
        <v>0</v>
      </c>
      <c r="V86" s="106">
        <f>+'F. Caja Libre Proyecto'!V77</f>
        <v>0</v>
      </c>
      <c r="W86" s="106">
        <f>+'F. Caja Libre Proyecto'!W77</f>
        <v>0</v>
      </c>
      <c r="X86" s="106">
        <f>+'F. Caja Libre Proyecto'!X77</f>
        <v>0</v>
      </c>
      <c r="Y86" s="106">
        <f>+'F. Caja Libre Proyecto'!Y77</f>
        <v>0</v>
      </c>
      <c r="Z86" s="106">
        <f>+'F. Caja Libre Proyecto'!Z77</f>
        <v>0</v>
      </c>
      <c r="AA86" s="106">
        <f>+'F. Caja Libre Proyecto'!AA77</f>
        <v>0</v>
      </c>
      <c r="AB86" s="106">
        <f>+'F. Caja Libre Proyecto'!AB77</f>
        <v>0</v>
      </c>
      <c r="AC86" s="106">
        <f>+'F. Caja Libre Proyecto'!AC77</f>
        <v>0</v>
      </c>
      <c r="AD86" s="106">
        <f>+'F. Caja Libre Proyecto'!AD77</f>
        <v>0</v>
      </c>
      <c r="AE86" s="106">
        <f>+'F. Caja Libre Proyecto'!AE77</f>
        <v>0</v>
      </c>
      <c r="AF86" s="106">
        <f>+'F. Caja Libre Proyecto'!AF77</f>
        <v>0</v>
      </c>
      <c r="AG86" s="106">
        <f>+'F. Caja Libre Proyecto'!AG77</f>
        <v>0</v>
      </c>
      <c r="AH86" s="106">
        <f>+'F. Caja Libre Proyecto'!AH77</f>
        <v>0</v>
      </c>
      <c r="AI86" s="106">
        <f>+'F. Caja Libre Proyecto'!AI77</f>
        <v>0</v>
      </c>
    </row>
    <row r="87" spans="3:35">
      <c r="C87" s="33" t="s">
        <v>140</v>
      </c>
      <c r="D87" s="27"/>
      <c r="E87" s="108">
        <f>+'F. Caja Libre Proyecto'!E78</f>
        <v>0</v>
      </c>
      <c r="F87" s="108">
        <f>+'F. Caja Libre Proyecto'!F78</f>
        <v>0</v>
      </c>
      <c r="G87" s="108">
        <f>+'F. Caja Libre Proyecto'!G78</f>
        <v>-447728.48685807508</v>
      </c>
      <c r="H87" s="108">
        <f>+'F. Caja Libre Proyecto'!H78</f>
        <v>-491626.06517156435</v>
      </c>
      <c r="I87" s="108">
        <f>+'F. Caja Libre Proyecto'!I78</f>
        <v>-532241.11874987034</v>
      </c>
      <c r="J87" s="108">
        <f>+'F. Caja Libre Proyecto'!J78</f>
        <v>-569033.63811106898</v>
      </c>
      <c r="K87" s="108">
        <f>+'F. Caja Libre Proyecto'!K78</f>
        <v>-602067.21383328212</v>
      </c>
      <c r="L87" s="108">
        <f>+'F. Caja Libre Proyecto'!L78</f>
        <v>-630907.04738665</v>
      </c>
      <c r="M87" s="108">
        <f>+'F. Caja Libre Proyecto'!M78</f>
        <v>-649689.16834543343</v>
      </c>
      <c r="N87" s="108">
        <f>+'F. Caja Libre Proyecto'!N78</f>
        <v>-721750.16353086673</v>
      </c>
      <c r="O87" s="108">
        <f>+'F. Caja Libre Proyecto'!O78</f>
        <v>-801782.45872361364</v>
      </c>
      <c r="P87" s="108">
        <f>+'F. Caja Libre Proyecto'!P78</f>
        <v>-878039.50600034592</v>
      </c>
      <c r="Q87" s="108">
        <f>+'F. Caja Libre Proyecto'!Q78</f>
        <v>-944206.6771909385</v>
      </c>
      <c r="R87" s="108">
        <f>+'F. Caja Libre Proyecto'!R78</f>
        <v>-1011729.9419655047</v>
      </c>
      <c r="S87" s="108">
        <f>+'F. Caja Libre Proyecto'!S78</f>
        <v>-1074423.2619914843</v>
      </c>
      <c r="T87" s="108">
        <f>+'F. Caja Libre Proyecto'!T78</f>
        <v>-1131944.3342890686</v>
      </c>
      <c r="U87" s="108">
        <f>+'F. Caja Libre Proyecto'!U78</f>
        <v>-1183958.664462009</v>
      </c>
      <c r="V87" s="108">
        <f>+'F. Caja Libre Proyecto'!V78</f>
        <v>-1236662.3133868643</v>
      </c>
      <c r="W87" s="108">
        <f>+'F. Caja Libre Proyecto'!W78</f>
        <v>-1290044.9433447316</v>
      </c>
      <c r="X87" s="108">
        <f>+'F. Caja Libre Proyecto'!X78</f>
        <v>-1344095.1395176761</v>
      </c>
      <c r="Y87" s="108">
        <f>+'F. Caja Libre Proyecto'!Y78</f>
        <v>-1398800.3611384078</v>
      </c>
      <c r="Z87" s="108">
        <f>+'F. Caja Libre Proyecto'!Z78</f>
        <v>-1454146.8908520788</v>
      </c>
      <c r="AA87" s="108">
        <f>+'F. Caja Libre Proyecto'!AA78</f>
        <v>-1510119.7822308429</v>
      </c>
      <c r="AB87" s="108">
        <f>+'F. Caja Libre Proyecto'!AB78</f>
        <v>-1566702.8053803495</v>
      </c>
      <c r="AC87" s="108">
        <f>+'F. Caja Libre Proyecto'!AC78</f>
        <v>-1623878.3905750795</v>
      </c>
      <c r="AD87" s="108">
        <f>+'F. Caja Libre Proyecto'!AD78</f>
        <v>-1681627.5698578544</v>
      </c>
      <c r="AE87" s="108">
        <f>+'F. Caja Libre Proyecto'!AE78</f>
        <v>-1739920.1055979661</v>
      </c>
      <c r="AF87" s="108">
        <f>+'F. Caja Libre Proyecto'!AF78</f>
        <v>-1798743.6644129097</v>
      </c>
      <c r="AG87" s="108">
        <f>+'F. Caja Libre Proyecto'!AG78</f>
        <v>-1858074.7089291036</v>
      </c>
      <c r="AH87" s="108">
        <f>+'F. Caja Libre Proyecto'!AH78</f>
        <v>-1917888.0481715528</v>
      </c>
      <c r="AI87" s="108">
        <f>+'F. Caja Libre Proyecto'!AI78</f>
        <v>-1978156.7679375685</v>
      </c>
    </row>
    <row r="88" spans="3:35">
      <c r="C88" s="33" t="s">
        <v>519</v>
      </c>
      <c r="D88" s="27"/>
      <c r="E88" s="108">
        <f>+'F. Financiación'!E111</f>
        <v>0</v>
      </c>
      <c r="F88" s="108">
        <f>+'F. Financiación'!F111</f>
        <v>0</v>
      </c>
      <c r="G88" s="108">
        <f>+'F. Financiación'!G111</f>
        <v>0</v>
      </c>
      <c r="H88" s="108">
        <f>+'F. Financiación'!H111</f>
        <v>0</v>
      </c>
      <c r="I88" s="108">
        <f>+'F. Financiación'!I111</f>
        <v>0</v>
      </c>
      <c r="J88" s="108">
        <f>+'F. Financiación'!J111</f>
        <v>0</v>
      </c>
      <c r="K88" s="108">
        <f>+'F. Financiación'!K111</f>
        <v>-1387250.0413625627</v>
      </c>
      <c r="L88" s="108">
        <f>+'F. Financiación'!L111</f>
        <v>-1431642.0426861648</v>
      </c>
      <c r="M88" s="108">
        <f>+'F. Financiación'!M111</f>
        <v>-1477454.5880521219</v>
      </c>
      <c r="N88" s="108">
        <f>+'F. Financiación'!N111</f>
        <v>-1524733.1348697899</v>
      </c>
      <c r="O88" s="108">
        <f>+'F. Financiación'!O111</f>
        <v>-1573524.5951856233</v>
      </c>
      <c r="P88" s="108">
        <f>+'F. Financiación'!P111</f>
        <v>-1623877.3822315633</v>
      </c>
      <c r="Q88" s="108">
        <f>+'F. Financiación'!Q111</f>
        <v>-1675841.4584629731</v>
      </c>
      <c r="R88" s="108">
        <f>+'F. Financiación'!R111</f>
        <v>-1729468.3851337885</v>
      </c>
      <c r="S88" s="108">
        <f>+'F. Financiación'!S111</f>
        <v>-1784811.3734580695</v>
      </c>
      <c r="T88" s="108">
        <f>+'F. Financiación'!T111</f>
        <v>-1841925.3374087277</v>
      </c>
      <c r="U88" s="108">
        <f>+'F. Financiación'!U111</f>
        <v>-1900866.9482058072</v>
      </c>
      <c r="V88" s="108">
        <f>+'F. Financiación'!V111</f>
        <v>-1961694.6905483929</v>
      </c>
      <c r="W88" s="108">
        <f>+'F. Financiación'!W111</f>
        <v>-2024468.9206459415</v>
      </c>
      <c r="X88" s="108">
        <f>+'F. Financiación'!X111</f>
        <v>-2089251.9261066117</v>
      </c>
      <c r="Y88" s="108">
        <f>+'F. Financiación'!Y111</f>
        <v>-2156107.9877420231</v>
      </c>
      <c r="Z88" s="108">
        <f>+'F. Financiación'!Z111</f>
        <v>-2225103.4433497679</v>
      </c>
      <c r="AA88" s="108">
        <f>+'F. Financiación'!AA111</f>
        <v>-2296306.7535369606</v>
      </c>
      <c r="AB88" s="108">
        <f>+'F. Financiación'!AB111</f>
        <v>-2369788.5696501434</v>
      </c>
      <c r="AC88" s="108">
        <f>+'F. Financiación'!AC111</f>
        <v>-2445621.8038789476</v>
      </c>
      <c r="AD88" s="108">
        <f>+'F. Financiación'!AD111</f>
        <v>-2523881.7016030741</v>
      </c>
      <c r="AE88" s="108">
        <f>+'F. Financiación'!AE111</f>
        <v>0</v>
      </c>
      <c r="AF88" s="108">
        <f>+'F. Financiación'!AF111</f>
        <v>0</v>
      </c>
      <c r="AG88" s="108">
        <f>+'F. Financiación'!AG111</f>
        <v>0</v>
      </c>
      <c r="AH88" s="108">
        <f>+'F. Financiación'!AH111</f>
        <v>0</v>
      </c>
      <c r="AI88" s="108">
        <f>+'F. Financiación'!AI111</f>
        <v>0</v>
      </c>
    </row>
    <row r="89" spans="3:35">
      <c r="C89" s="42" t="s">
        <v>518</v>
      </c>
      <c r="D89" s="35"/>
      <c r="E89" s="109">
        <f>+'F. Financiación'!E112</f>
        <v>0</v>
      </c>
      <c r="F89" s="109">
        <f>+'F. Financiación'!F112</f>
        <v>0</v>
      </c>
      <c r="G89" s="109">
        <f>+'F. Financiación'!G112</f>
        <v>0</v>
      </c>
      <c r="H89" s="109">
        <f>+'F. Financiación'!H112</f>
        <v>0</v>
      </c>
      <c r="I89" s="109">
        <f>+'F. Financiación'!I112</f>
        <v>0</v>
      </c>
      <c r="J89" s="109">
        <f>+'F. Financiación'!J112</f>
        <v>0</v>
      </c>
      <c r="K89" s="109">
        <f>+'F. Financiación'!K112</f>
        <v>-1217395.8746918095</v>
      </c>
      <c r="L89" s="109">
        <f>+'F. Financiación'!L112</f>
        <v>-1173003.8733682074</v>
      </c>
      <c r="M89" s="109">
        <f>+'F. Financiación'!M112</f>
        <v>-1127191.3280022503</v>
      </c>
      <c r="N89" s="109">
        <f>+'F. Financiación'!N112</f>
        <v>-1079912.7811845823</v>
      </c>
      <c r="O89" s="109">
        <f>+'F. Financiación'!O112</f>
        <v>-1031121.3208687489</v>
      </c>
      <c r="P89" s="109">
        <f>+'F. Financiación'!P112</f>
        <v>-980768.533822809</v>
      </c>
      <c r="Q89" s="109">
        <f>+'F. Financiación'!Q112</f>
        <v>-928804.45759139897</v>
      </c>
      <c r="R89" s="109">
        <f>+'F. Financiación'!R112</f>
        <v>-875177.53092058387</v>
      </c>
      <c r="S89" s="109">
        <f>+'F. Financiación'!S112</f>
        <v>-819834.54259630269</v>
      </c>
      <c r="T89" s="109">
        <f>+'F. Financiación'!T112</f>
        <v>-762720.57864564448</v>
      </c>
      <c r="U89" s="109">
        <f>+'F. Financiación'!U112</f>
        <v>-703778.96784856508</v>
      </c>
      <c r="V89" s="109">
        <f>+'F. Financiación'!V112</f>
        <v>-642951.22550597927</v>
      </c>
      <c r="W89" s="109">
        <f>+'F. Financiación'!W112</f>
        <v>-580176.9954084307</v>
      </c>
      <c r="X89" s="109">
        <f>+'F. Financiación'!X112</f>
        <v>-515393.98994776059</v>
      </c>
      <c r="Y89" s="109">
        <f>+'F. Financiación'!Y112</f>
        <v>-448537.92831234902</v>
      </c>
      <c r="Z89" s="109">
        <f>+'F. Financiación'!Z112</f>
        <v>-379542.47270460427</v>
      </c>
      <c r="AA89" s="109">
        <f>+'F. Financiación'!AA112</f>
        <v>-308339.16251741169</v>
      </c>
      <c r="AB89" s="109">
        <f>+'F. Financiación'!AB112</f>
        <v>-234857.346404229</v>
      </c>
      <c r="AC89" s="109">
        <f>+'F. Financiación'!AC112</f>
        <v>-159024.11217542441</v>
      </c>
      <c r="AD89" s="109">
        <f>+'F. Financiación'!AD112</f>
        <v>-80764.214451298074</v>
      </c>
      <c r="AE89" s="109">
        <f>+'F. Financiación'!AE112</f>
        <v>0</v>
      </c>
      <c r="AF89" s="109">
        <f>+'F. Financiación'!AF112</f>
        <v>0</v>
      </c>
      <c r="AG89" s="109">
        <f>+'F. Financiación'!AG112</f>
        <v>0</v>
      </c>
      <c r="AH89" s="109">
        <f>+'F. Financiación'!AH112</f>
        <v>0</v>
      </c>
      <c r="AI89" s="109">
        <f>+'F. Financiación'!AI112</f>
        <v>0</v>
      </c>
    </row>
    <row r="90" spans="3:35">
      <c r="C90" s="36" t="s">
        <v>500</v>
      </c>
      <c r="E90" s="110">
        <f>+E76++E78+E79+E83+E87+E88+E89</f>
        <v>0</v>
      </c>
      <c r="F90" s="110">
        <f t="shared" ref="F90:AI90" si="58">+F76++F78+F79+F83+F87+F88+F89</f>
        <v>-17500000</v>
      </c>
      <c r="G90" s="110">
        <f t="shared" si="58"/>
        <v>2537128.0921957591</v>
      </c>
      <c r="H90" s="110">
        <f t="shared" si="58"/>
        <v>2785881.035972198</v>
      </c>
      <c r="I90" s="110">
        <f t="shared" si="58"/>
        <v>3016033.0062492653</v>
      </c>
      <c r="J90" s="110">
        <f t="shared" si="58"/>
        <v>3224523.9492960582</v>
      </c>
      <c r="K90" s="110">
        <f t="shared" si="58"/>
        <v>807068.29566755984</v>
      </c>
      <c r="L90" s="110">
        <f t="shared" si="58"/>
        <v>970494.01913664443</v>
      </c>
      <c r="M90" s="110">
        <f t="shared" si="58"/>
        <v>1076926.037903084</v>
      </c>
      <c r="N90" s="110">
        <f t="shared" si="58"/>
        <v>1485271.6772872068</v>
      </c>
      <c r="O90" s="110">
        <f t="shared" si="58"/>
        <v>1938788.016712771</v>
      </c>
      <c r="P90" s="110">
        <f t="shared" si="58"/>
        <v>2370911.2846142552</v>
      </c>
      <c r="Q90" s="110">
        <f t="shared" si="58"/>
        <v>2745858.5880276128</v>
      </c>
      <c r="R90" s="110">
        <f t="shared" si="58"/>
        <v>3128490.4217501548</v>
      </c>
      <c r="S90" s="110">
        <f t="shared" si="58"/>
        <v>3483752.5685640397</v>
      </c>
      <c r="T90" s="110">
        <f t="shared" si="58"/>
        <v>3809705.3115836838</v>
      </c>
      <c r="U90" s="110">
        <f t="shared" si="58"/>
        <v>4104453.1825636788</v>
      </c>
      <c r="V90" s="110">
        <f t="shared" si="58"/>
        <v>4403107.1931378581</v>
      </c>
      <c r="W90" s="110">
        <f t="shared" si="58"/>
        <v>4705608.7628991064</v>
      </c>
      <c r="X90" s="110">
        <f t="shared" si="58"/>
        <v>5011893.2078791261</v>
      </c>
      <c r="Y90" s="110">
        <f t="shared" si="58"/>
        <v>5321889.4637299394</v>
      </c>
      <c r="Z90" s="110">
        <f t="shared" si="58"/>
        <v>5635519.7987740748</v>
      </c>
      <c r="AA90" s="110">
        <f t="shared" si="58"/>
        <v>5952699.5165870711</v>
      </c>
      <c r="AB90" s="110">
        <f t="shared" si="58"/>
        <v>6273336.6477676081</v>
      </c>
      <c r="AC90" s="110">
        <f t="shared" si="58"/>
        <v>6597331.6305377455</v>
      </c>
      <c r="AD90" s="110">
        <f t="shared" si="58"/>
        <v>6924576.9798068032</v>
      </c>
      <c r="AE90" s="110">
        <f t="shared" si="58"/>
        <v>9859547.2650551423</v>
      </c>
      <c r="AF90" s="110">
        <f t="shared" si="58"/>
        <v>10192880.765006488</v>
      </c>
      <c r="AG90" s="110">
        <f t="shared" si="58"/>
        <v>10529090.017264921</v>
      </c>
      <c r="AH90" s="110">
        <f t="shared" si="58"/>
        <v>10868032.272972133</v>
      </c>
      <c r="AI90" s="110">
        <f t="shared" si="58"/>
        <v>11209555.018312888</v>
      </c>
    </row>
    <row r="92" spans="3:35">
      <c r="C92" s="99" t="s">
        <v>34</v>
      </c>
      <c r="D92" s="99"/>
      <c r="E92" s="100">
        <f>+E90</f>
        <v>0</v>
      </c>
      <c r="F92" s="100">
        <f>+E92+F90</f>
        <v>-17500000</v>
      </c>
      <c r="G92" s="100">
        <f t="shared" ref="G92:AI92" si="59">+F92+G90</f>
        <v>-14962871.907804241</v>
      </c>
      <c r="H92" s="100">
        <f t="shared" si="59"/>
        <v>-12176990.871832043</v>
      </c>
      <c r="I92" s="100">
        <f t="shared" si="59"/>
        <v>-9160957.8655827772</v>
      </c>
      <c r="J92" s="100">
        <f t="shared" si="59"/>
        <v>-5936433.916286719</v>
      </c>
      <c r="K92" s="100">
        <f t="shared" si="59"/>
        <v>-5129365.6206191592</v>
      </c>
      <c r="L92" s="100">
        <f t="shared" si="59"/>
        <v>-4158871.6014825148</v>
      </c>
      <c r="M92" s="100">
        <f t="shared" si="59"/>
        <v>-3081945.5635794308</v>
      </c>
      <c r="N92" s="100">
        <f t="shared" si="59"/>
        <v>-1596673.8862922241</v>
      </c>
      <c r="O92" s="100">
        <f t="shared" si="59"/>
        <v>342114.13042054698</v>
      </c>
      <c r="P92" s="100">
        <f t="shared" si="59"/>
        <v>2713025.4150348022</v>
      </c>
      <c r="Q92" s="100">
        <f t="shared" si="59"/>
        <v>5458884.0030624149</v>
      </c>
      <c r="R92" s="100">
        <f t="shared" si="59"/>
        <v>8587374.4248125702</v>
      </c>
      <c r="S92" s="100">
        <f t="shared" si="59"/>
        <v>12071126.993376609</v>
      </c>
      <c r="T92" s="100">
        <f t="shared" si="59"/>
        <v>15880832.304960292</v>
      </c>
      <c r="U92" s="100">
        <f t="shared" si="59"/>
        <v>19985285.487523969</v>
      </c>
      <c r="V92" s="100">
        <f t="shared" si="59"/>
        <v>24388392.680661827</v>
      </c>
      <c r="W92" s="100">
        <f t="shared" si="59"/>
        <v>29094001.443560936</v>
      </c>
      <c r="X92" s="100">
        <f t="shared" si="59"/>
        <v>34105894.651440062</v>
      </c>
      <c r="Y92" s="100">
        <f t="shared" si="59"/>
        <v>39427784.115170002</v>
      </c>
      <c r="Z92" s="100">
        <f t="shared" si="59"/>
        <v>45063303.91394408</v>
      </c>
      <c r="AA92" s="100">
        <f t="shared" si="59"/>
        <v>51016003.430531152</v>
      </c>
      <c r="AB92" s="100">
        <f t="shared" si="59"/>
        <v>57289340.078298762</v>
      </c>
      <c r="AC92" s="100">
        <f t="shared" si="59"/>
        <v>63886671.708836511</v>
      </c>
      <c r="AD92" s="100">
        <f t="shared" si="59"/>
        <v>70811248.688643306</v>
      </c>
      <c r="AE92" s="100">
        <f t="shared" si="59"/>
        <v>80670795.953698456</v>
      </c>
      <c r="AF92" s="100">
        <f t="shared" si="59"/>
        <v>90863676.718704939</v>
      </c>
      <c r="AG92" s="100">
        <f t="shared" si="59"/>
        <v>101392766.73596986</v>
      </c>
      <c r="AH92" s="100">
        <f t="shared" si="59"/>
        <v>112260799.00894199</v>
      </c>
      <c r="AI92" s="100">
        <f t="shared" si="59"/>
        <v>123470354.02725488</v>
      </c>
    </row>
    <row r="93" spans="3:35">
      <c r="E93" s="98" t="str">
        <f>+IF(E92&gt;0,"+","-")</f>
        <v>-</v>
      </c>
      <c r="F93" s="98" t="str">
        <f t="shared" ref="F93:AI93" si="60">+IF(F92&gt;0,"+","-")</f>
        <v>-</v>
      </c>
      <c r="G93" s="98" t="str">
        <f t="shared" si="60"/>
        <v>-</v>
      </c>
      <c r="H93" s="98" t="str">
        <f t="shared" si="60"/>
        <v>-</v>
      </c>
      <c r="I93" s="98" t="str">
        <f t="shared" si="60"/>
        <v>-</v>
      </c>
      <c r="J93" s="98" t="str">
        <f t="shared" si="60"/>
        <v>-</v>
      </c>
      <c r="K93" s="98" t="str">
        <f t="shared" si="60"/>
        <v>-</v>
      </c>
      <c r="L93" s="98" t="str">
        <f t="shared" si="60"/>
        <v>-</v>
      </c>
      <c r="M93" s="98" t="str">
        <f t="shared" si="60"/>
        <v>-</v>
      </c>
      <c r="N93" s="98" t="str">
        <f t="shared" si="60"/>
        <v>-</v>
      </c>
      <c r="O93" s="98" t="str">
        <f t="shared" si="60"/>
        <v>+</v>
      </c>
      <c r="P93" s="98" t="str">
        <f t="shared" si="60"/>
        <v>+</v>
      </c>
      <c r="Q93" s="98" t="str">
        <f t="shared" si="60"/>
        <v>+</v>
      </c>
      <c r="R93" s="98" t="str">
        <f t="shared" si="60"/>
        <v>+</v>
      </c>
      <c r="S93" s="98" t="str">
        <f t="shared" si="60"/>
        <v>+</v>
      </c>
      <c r="T93" s="98" t="str">
        <f t="shared" si="60"/>
        <v>+</v>
      </c>
      <c r="U93" s="98" t="str">
        <f t="shared" si="60"/>
        <v>+</v>
      </c>
      <c r="V93" s="98" t="str">
        <f t="shared" si="60"/>
        <v>+</v>
      </c>
      <c r="W93" s="98" t="str">
        <f t="shared" si="60"/>
        <v>+</v>
      </c>
      <c r="X93" s="98" t="str">
        <f t="shared" si="60"/>
        <v>+</v>
      </c>
      <c r="Y93" s="98" t="str">
        <f t="shared" si="60"/>
        <v>+</v>
      </c>
      <c r="Z93" s="98" t="str">
        <f t="shared" si="60"/>
        <v>+</v>
      </c>
      <c r="AA93" s="98" t="str">
        <f t="shared" si="60"/>
        <v>+</v>
      </c>
      <c r="AB93" s="98" t="str">
        <f t="shared" si="60"/>
        <v>+</v>
      </c>
      <c r="AC93" s="98" t="str">
        <f t="shared" si="60"/>
        <v>+</v>
      </c>
      <c r="AD93" s="98" t="str">
        <f t="shared" si="60"/>
        <v>+</v>
      </c>
      <c r="AE93" s="98" t="str">
        <f t="shared" si="60"/>
        <v>+</v>
      </c>
      <c r="AF93" s="98" t="str">
        <f t="shared" si="60"/>
        <v>+</v>
      </c>
      <c r="AG93" s="98" t="str">
        <f t="shared" si="60"/>
        <v>+</v>
      </c>
      <c r="AH93" s="98" t="str">
        <f t="shared" si="60"/>
        <v>+</v>
      </c>
      <c r="AI93" s="98" t="str">
        <f t="shared" si="60"/>
        <v>+</v>
      </c>
    </row>
    <row r="94" spans="3:35">
      <c r="E94" s="97">
        <f>+E75</f>
        <v>0</v>
      </c>
      <c r="F94" s="97">
        <f t="shared" ref="F94:AI94" si="61">+F75</f>
        <v>1</v>
      </c>
      <c r="G94" s="97">
        <f t="shared" si="61"/>
        <v>2</v>
      </c>
      <c r="H94" s="97">
        <f t="shared" si="61"/>
        <v>3</v>
      </c>
      <c r="I94" s="97">
        <f t="shared" si="61"/>
        <v>4</v>
      </c>
      <c r="J94" s="97">
        <f t="shared" si="61"/>
        <v>5</v>
      </c>
      <c r="K94" s="97">
        <f t="shared" si="61"/>
        <v>6</v>
      </c>
      <c r="L94" s="97">
        <f t="shared" si="61"/>
        <v>7</v>
      </c>
      <c r="M94" s="97">
        <f t="shared" si="61"/>
        <v>8</v>
      </c>
      <c r="N94" s="97">
        <f t="shared" si="61"/>
        <v>9</v>
      </c>
      <c r="O94" s="97">
        <f t="shared" si="61"/>
        <v>10</v>
      </c>
      <c r="P94" s="97">
        <f t="shared" si="61"/>
        <v>11</v>
      </c>
      <c r="Q94" s="97">
        <f t="shared" si="61"/>
        <v>12</v>
      </c>
      <c r="R94" s="97">
        <f t="shared" si="61"/>
        <v>13</v>
      </c>
      <c r="S94" s="97">
        <f t="shared" si="61"/>
        <v>14</v>
      </c>
      <c r="T94" s="97">
        <f t="shared" si="61"/>
        <v>15</v>
      </c>
      <c r="U94" s="97">
        <f t="shared" si="61"/>
        <v>16</v>
      </c>
      <c r="V94" s="97">
        <f t="shared" si="61"/>
        <v>17</v>
      </c>
      <c r="W94" s="97">
        <f t="shared" si="61"/>
        <v>18</v>
      </c>
      <c r="X94" s="97">
        <f t="shared" si="61"/>
        <v>19</v>
      </c>
      <c r="Y94" s="97">
        <f t="shared" si="61"/>
        <v>20</v>
      </c>
      <c r="Z94" s="97">
        <f t="shared" si="61"/>
        <v>21</v>
      </c>
      <c r="AA94" s="97">
        <f t="shared" si="61"/>
        <v>22</v>
      </c>
      <c r="AB94" s="97">
        <f t="shared" si="61"/>
        <v>23</v>
      </c>
      <c r="AC94" s="97">
        <f t="shared" si="61"/>
        <v>24</v>
      </c>
      <c r="AD94" s="97">
        <f t="shared" si="61"/>
        <v>25</v>
      </c>
      <c r="AE94" s="97">
        <f t="shared" si="61"/>
        <v>26</v>
      </c>
      <c r="AF94" s="97">
        <f t="shared" si="61"/>
        <v>27</v>
      </c>
      <c r="AG94" s="97">
        <f t="shared" si="61"/>
        <v>28</v>
      </c>
      <c r="AH94" s="97">
        <f t="shared" si="61"/>
        <v>29</v>
      </c>
      <c r="AI94" s="97">
        <f t="shared" si="61"/>
        <v>30</v>
      </c>
    </row>
    <row r="95" spans="3:35">
      <c r="E95" s="100">
        <f>+E92</f>
        <v>0</v>
      </c>
      <c r="F95" s="100">
        <f t="shared" ref="F95:AI95" si="62">+F92</f>
        <v>-17500000</v>
      </c>
      <c r="G95" s="100">
        <f t="shared" si="62"/>
        <v>-14962871.907804241</v>
      </c>
      <c r="H95" s="100">
        <f t="shared" si="62"/>
        <v>-12176990.871832043</v>
      </c>
      <c r="I95" s="100">
        <f t="shared" si="62"/>
        <v>-9160957.8655827772</v>
      </c>
      <c r="J95" s="100">
        <f t="shared" si="62"/>
        <v>-5936433.916286719</v>
      </c>
      <c r="K95" s="100">
        <f t="shared" si="62"/>
        <v>-5129365.6206191592</v>
      </c>
      <c r="L95" s="100">
        <f t="shared" si="62"/>
        <v>-4158871.6014825148</v>
      </c>
      <c r="M95" s="100">
        <f t="shared" si="62"/>
        <v>-3081945.5635794308</v>
      </c>
      <c r="N95" s="100">
        <f t="shared" si="62"/>
        <v>-1596673.8862922241</v>
      </c>
      <c r="O95" s="100">
        <f t="shared" si="62"/>
        <v>342114.13042054698</v>
      </c>
      <c r="P95" s="100">
        <f t="shared" si="62"/>
        <v>2713025.4150348022</v>
      </c>
      <c r="Q95" s="100">
        <f t="shared" si="62"/>
        <v>5458884.0030624149</v>
      </c>
      <c r="R95" s="100">
        <f t="shared" si="62"/>
        <v>8587374.4248125702</v>
      </c>
      <c r="S95" s="100">
        <f t="shared" si="62"/>
        <v>12071126.993376609</v>
      </c>
      <c r="T95" s="100">
        <f t="shared" si="62"/>
        <v>15880832.304960292</v>
      </c>
      <c r="U95" s="100">
        <f t="shared" si="62"/>
        <v>19985285.487523969</v>
      </c>
      <c r="V95" s="100">
        <f t="shared" si="62"/>
        <v>24388392.680661827</v>
      </c>
      <c r="W95" s="100">
        <f t="shared" si="62"/>
        <v>29094001.443560936</v>
      </c>
      <c r="X95" s="100">
        <f t="shared" si="62"/>
        <v>34105894.651440062</v>
      </c>
      <c r="Y95" s="100">
        <f t="shared" si="62"/>
        <v>39427784.115170002</v>
      </c>
      <c r="Z95" s="100">
        <f t="shared" si="62"/>
        <v>45063303.91394408</v>
      </c>
      <c r="AA95" s="100">
        <f t="shared" si="62"/>
        <v>51016003.430531152</v>
      </c>
      <c r="AB95" s="100">
        <f t="shared" si="62"/>
        <v>57289340.078298762</v>
      </c>
      <c r="AC95" s="100">
        <f t="shared" si="62"/>
        <v>63886671.708836511</v>
      </c>
      <c r="AD95" s="100">
        <f t="shared" si="62"/>
        <v>70811248.688643306</v>
      </c>
      <c r="AE95" s="100">
        <f t="shared" si="62"/>
        <v>80670795.953698456</v>
      </c>
      <c r="AF95" s="100">
        <f t="shared" si="62"/>
        <v>90863676.718704939</v>
      </c>
      <c r="AG95" s="100">
        <f t="shared" si="62"/>
        <v>101392766.73596986</v>
      </c>
      <c r="AH95" s="100">
        <f t="shared" si="62"/>
        <v>112260799.00894199</v>
      </c>
      <c r="AI95" s="100">
        <f t="shared" si="62"/>
        <v>123470354.02725488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8"/>
  </sheetPr>
  <dimension ref="C1:AI70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5.7109375" customWidth="1"/>
    <col min="5" max="35" width="13.7109375" customWidth="1"/>
  </cols>
  <sheetData>
    <row r="1" spans="3:35" ht="21">
      <c r="C1" s="483" t="s">
        <v>173</v>
      </c>
    </row>
    <row r="3" spans="3:35" ht="21">
      <c r="C3" s="74" t="s">
        <v>354</v>
      </c>
    </row>
    <row r="5" spans="3:35" ht="15.75">
      <c r="C5" s="281" t="s">
        <v>371</v>
      </c>
    </row>
    <row r="6" spans="3:35" ht="15.75" thickBot="1"/>
    <row r="7" spans="3:35" ht="15.75" thickBot="1">
      <c r="C7" s="12"/>
      <c r="E7" s="338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35</v>
      </c>
      <c r="E8" s="253">
        <f t="shared" ref="E8:T16" si="0">+E44/1000000</f>
        <v>70</v>
      </c>
      <c r="F8" s="254">
        <f t="shared" ref="F8:AI8" si="1">+F44/1000000</f>
        <v>0</v>
      </c>
      <c r="G8" s="254">
        <f t="shared" si="1"/>
        <v>1.5683677322542369</v>
      </c>
      <c r="H8" s="254">
        <f t="shared" si="1"/>
        <v>2.2842112785609885</v>
      </c>
      <c r="I8" s="254">
        <f t="shared" si="1"/>
        <v>2.9908813885987326</v>
      </c>
      <c r="J8" s="254">
        <f t="shared" si="1"/>
        <v>3.6821587973765881</v>
      </c>
      <c r="K8" s="254">
        <f t="shared" si="1"/>
        <v>4.355988703770131</v>
      </c>
      <c r="L8" s="254">
        <f t="shared" si="1"/>
        <v>5.007839553554855</v>
      </c>
      <c r="M8" s="254">
        <f t="shared" si="1"/>
        <v>5.5701188096807748</v>
      </c>
      <c r="N8" s="254">
        <f t="shared" si="1"/>
        <v>6.8023141117133124</v>
      </c>
      <c r="O8" s="254">
        <f t="shared" si="1"/>
        <v>8.1599076620952857</v>
      </c>
      <c r="P8" s="254">
        <f t="shared" si="1"/>
        <v>9.4998186464657781</v>
      </c>
      <c r="Q8" s="254">
        <f t="shared" si="1"/>
        <v>10.746790301651023</v>
      </c>
      <c r="R8" s="254">
        <f t="shared" si="1"/>
        <v>12.036387442038432</v>
      </c>
      <c r="S8" s="254">
        <f t="shared" si="1"/>
        <v>13.295107812744581</v>
      </c>
      <c r="T8" s="254">
        <f t="shared" si="1"/>
        <v>14.518435686136186</v>
      </c>
      <c r="U8" s="254">
        <f t="shared" si="1"/>
        <v>15.701825773559385</v>
      </c>
      <c r="V8" s="254">
        <f t="shared" si="1"/>
        <v>16.92102488359648</v>
      </c>
      <c r="W8" s="254">
        <f t="shared" si="1"/>
        <v>18.176940366612868</v>
      </c>
      <c r="X8" s="254">
        <f t="shared" si="1"/>
        <v>19.470501109458716</v>
      </c>
      <c r="Y8" s="254">
        <f t="shared" si="1"/>
        <v>20.802658030302322</v>
      </c>
      <c r="Z8" s="254">
        <f t="shared" si="1"/>
        <v>22.174384584585965</v>
      </c>
      <c r="AA8" s="254">
        <f t="shared" si="1"/>
        <v>23.586677282349243</v>
      </c>
      <c r="AB8" s="254">
        <f t="shared" si="1"/>
        <v>25.040556217170433</v>
      </c>
      <c r="AC8" s="254">
        <f t="shared" si="1"/>
        <v>26.537065606980995</v>
      </c>
      <c r="AD8" s="254">
        <f t="shared" si="1"/>
        <v>28.077274347014772</v>
      </c>
      <c r="AE8" s="254">
        <f t="shared" si="1"/>
        <v>29.662250412656068</v>
      </c>
      <c r="AF8" s="254">
        <f t="shared" si="1"/>
        <v>31.293139401722506</v>
      </c>
      <c r="AG8" s="254">
        <f t="shared" si="1"/>
        <v>32.971087676584823</v>
      </c>
      <c r="AH8" s="254">
        <f t="shared" si="1"/>
        <v>34.697268615377354</v>
      </c>
      <c r="AI8" s="255">
        <f t="shared" si="1"/>
        <v>36.472883229737263</v>
      </c>
    </row>
    <row r="9" spans="3:35" ht="15.75" thickBot="1">
      <c r="C9" s="14" t="s">
        <v>36</v>
      </c>
      <c r="E9" s="337">
        <f t="shared" si="0"/>
        <v>70</v>
      </c>
      <c r="F9" s="257">
        <f t="shared" ref="F9:AI9" si="2">+F45/1000000</f>
        <v>0</v>
      </c>
      <c r="G9" s="257">
        <f t="shared" si="2"/>
        <v>0</v>
      </c>
      <c r="H9" s="257">
        <f t="shared" si="2"/>
        <v>0</v>
      </c>
      <c r="I9" s="257">
        <f t="shared" si="2"/>
        <v>0</v>
      </c>
      <c r="J9" s="257">
        <f t="shared" si="2"/>
        <v>0</v>
      </c>
      <c r="K9" s="257">
        <f t="shared" si="2"/>
        <v>0</v>
      </c>
      <c r="L9" s="257">
        <f t="shared" si="2"/>
        <v>0</v>
      </c>
      <c r="M9" s="257">
        <f t="shared" si="2"/>
        <v>0</v>
      </c>
      <c r="N9" s="257">
        <f t="shared" si="2"/>
        <v>0</v>
      </c>
      <c r="O9" s="257">
        <f t="shared" si="2"/>
        <v>0</v>
      </c>
      <c r="P9" s="257">
        <f t="shared" si="2"/>
        <v>0</v>
      </c>
      <c r="Q9" s="257">
        <f t="shared" si="2"/>
        <v>0</v>
      </c>
      <c r="R9" s="257">
        <f t="shared" si="2"/>
        <v>0</v>
      </c>
      <c r="S9" s="257">
        <f t="shared" si="2"/>
        <v>0</v>
      </c>
      <c r="T9" s="257">
        <f t="shared" si="2"/>
        <v>0</v>
      </c>
      <c r="U9" s="257">
        <f t="shared" si="2"/>
        <v>0</v>
      </c>
      <c r="V9" s="257">
        <f t="shared" si="2"/>
        <v>0</v>
      </c>
      <c r="W9" s="257">
        <f t="shared" si="2"/>
        <v>0</v>
      </c>
      <c r="X9" s="257">
        <f t="shared" si="2"/>
        <v>0</v>
      </c>
      <c r="Y9" s="257">
        <f t="shared" si="2"/>
        <v>0</v>
      </c>
      <c r="Z9" s="257">
        <f t="shared" si="2"/>
        <v>0</v>
      </c>
      <c r="AA9" s="257">
        <f t="shared" si="2"/>
        <v>0</v>
      </c>
      <c r="AB9" s="257">
        <f t="shared" si="2"/>
        <v>0</v>
      </c>
      <c r="AC9" s="257">
        <f t="shared" si="2"/>
        <v>0</v>
      </c>
      <c r="AD9" s="257">
        <f t="shared" si="2"/>
        <v>0</v>
      </c>
      <c r="AE9" s="257">
        <f t="shared" si="2"/>
        <v>0</v>
      </c>
      <c r="AF9" s="257">
        <f t="shared" si="2"/>
        <v>0</v>
      </c>
      <c r="AG9" s="257">
        <f t="shared" si="2"/>
        <v>0</v>
      </c>
      <c r="AH9" s="257">
        <f t="shared" si="2"/>
        <v>0</v>
      </c>
      <c r="AI9" s="258">
        <f t="shared" si="2"/>
        <v>0</v>
      </c>
    </row>
    <row r="10" spans="3:35" ht="15.75" thickBot="1">
      <c r="C10" s="14" t="s">
        <v>37</v>
      </c>
      <c r="E10" s="259">
        <f t="shared" si="0"/>
        <v>0</v>
      </c>
      <c r="F10" s="260">
        <f t="shared" ref="F10:AI10" si="3">+F46/1000000</f>
        <v>0</v>
      </c>
      <c r="G10" s="257">
        <f t="shared" si="3"/>
        <v>1.5683677322542369</v>
      </c>
      <c r="H10" s="257">
        <f t="shared" si="3"/>
        <v>2.2842112785609885</v>
      </c>
      <c r="I10" s="257">
        <f t="shared" si="3"/>
        <v>2.9908813885987326</v>
      </c>
      <c r="J10" s="257">
        <f t="shared" si="3"/>
        <v>3.6821587973765881</v>
      </c>
      <c r="K10" s="257">
        <f t="shared" si="3"/>
        <v>4.355988703770131</v>
      </c>
      <c r="L10" s="257">
        <f t="shared" si="3"/>
        <v>5.007839553554855</v>
      </c>
      <c r="M10" s="257">
        <f t="shared" si="3"/>
        <v>5.5701188096807748</v>
      </c>
      <c r="N10" s="257">
        <f t="shared" si="3"/>
        <v>6.8023141117133124</v>
      </c>
      <c r="O10" s="257">
        <f t="shared" si="3"/>
        <v>8.1599076620952857</v>
      </c>
      <c r="P10" s="257">
        <f t="shared" si="3"/>
        <v>9.4998186464657781</v>
      </c>
      <c r="Q10" s="257">
        <f t="shared" si="3"/>
        <v>10.746790301651023</v>
      </c>
      <c r="R10" s="257">
        <f t="shared" si="3"/>
        <v>12.036387442038432</v>
      </c>
      <c r="S10" s="257">
        <f t="shared" si="3"/>
        <v>13.295107812744581</v>
      </c>
      <c r="T10" s="257">
        <f t="shared" si="3"/>
        <v>14.518435686136186</v>
      </c>
      <c r="U10" s="257">
        <f t="shared" si="3"/>
        <v>15.701825773559385</v>
      </c>
      <c r="V10" s="257">
        <f t="shared" si="3"/>
        <v>16.92102488359648</v>
      </c>
      <c r="W10" s="257">
        <f t="shared" si="3"/>
        <v>18.176940366612868</v>
      </c>
      <c r="X10" s="257">
        <f t="shared" si="3"/>
        <v>19.470501109458716</v>
      </c>
      <c r="Y10" s="257">
        <f t="shared" si="3"/>
        <v>20.802658030302322</v>
      </c>
      <c r="Z10" s="257">
        <f t="shared" si="3"/>
        <v>22.174384584585965</v>
      </c>
      <c r="AA10" s="257">
        <f t="shared" si="3"/>
        <v>23.586677282349243</v>
      </c>
      <c r="AB10" s="257">
        <f t="shared" si="3"/>
        <v>25.040556217170433</v>
      </c>
      <c r="AC10" s="257">
        <f t="shared" si="3"/>
        <v>26.537065606980995</v>
      </c>
      <c r="AD10" s="257">
        <f t="shared" si="3"/>
        <v>28.077274347014772</v>
      </c>
      <c r="AE10" s="257">
        <f t="shared" si="3"/>
        <v>29.662250412656068</v>
      </c>
      <c r="AF10" s="257">
        <f t="shared" si="3"/>
        <v>31.293139401722506</v>
      </c>
      <c r="AG10" s="257">
        <f t="shared" si="3"/>
        <v>32.971087676584823</v>
      </c>
      <c r="AH10" s="257">
        <f t="shared" si="3"/>
        <v>34.697268615377354</v>
      </c>
      <c r="AI10" s="258">
        <f t="shared" si="3"/>
        <v>36.472883229737263</v>
      </c>
    </row>
    <row r="11" spans="3:35" ht="15.75" thickBot="1">
      <c r="C11" s="13" t="s">
        <v>38</v>
      </c>
      <c r="E11" s="276">
        <f t="shared" si="0"/>
        <v>-70</v>
      </c>
      <c r="F11" s="279">
        <f t="shared" ref="F11:AI11" si="4">+F47/1000000</f>
        <v>0</v>
      </c>
      <c r="G11" s="279">
        <f t="shared" si="4"/>
        <v>-1.0180448517846927</v>
      </c>
      <c r="H11" s="279">
        <f t="shared" si="4"/>
        <v>-1.5092883430282433</v>
      </c>
      <c r="I11" s="279">
        <f t="shared" si="4"/>
        <v>-1.9984504940617382</v>
      </c>
      <c r="J11" s="279">
        <f t="shared" si="4"/>
        <v>-4.1646007931118154</v>
      </c>
      <c r="K11" s="279">
        <f t="shared" si="4"/>
        <v>-4.6406065437572064</v>
      </c>
      <c r="L11" s="279">
        <f t="shared" si="4"/>
        <v>-5.1067012386859858</v>
      </c>
      <c r="M11" s="279">
        <f t="shared" si="4"/>
        <v>-5.5205035036246333</v>
      </c>
      <c r="N11" s="279">
        <f t="shared" si="4"/>
        <v>-6.3544098329986447</v>
      </c>
      <c r="O11" s="279">
        <f t="shared" si="4"/>
        <v>-7.2694006281972143</v>
      </c>
      <c r="P11" s="279">
        <f t="shared" si="4"/>
        <v>-8.1767761129709182</v>
      </c>
      <c r="Q11" s="279">
        <f t="shared" si="4"/>
        <v>-9.0290120604032911</v>
      </c>
      <c r="R11" s="279">
        <f t="shared" si="4"/>
        <v>-9.9116104042022446</v>
      </c>
      <c r="S11" s="279">
        <f t="shared" si="4"/>
        <v>-10.77818328052363</v>
      </c>
      <c r="T11" s="279">
        <f t="shared" si="4"/>
        <v>-11.625823864938866</v>
      </c>
      <c r="U11" s="279">
        <f t="shared" si="4"/>
        <v>-12.451590998219949</v>
      </c>
      <c r="V11" s="279">
        <f t="shared" si="4"/>
        <v>-13.30356286367334</v>
      </c>
      <c r="W11" s="279">
        <f t="shared" si="4"/>
        <v>-14.182444820074982</v>
      </c>
      <c r="X11" s="279">
        <f t="shared" si="4"/>
        <v>-15.088960226434988</v>
      </c>
      <c r="Y11" s="279">
        <f t="shared" si="4"/>
        <v>-16.02385089221173</v>
      </c>
      <c r="Z11" s="279">
        <f t="shared" si="4"/>
        <v>-16.987877538695884</v>
      </c>
      <c r="AA11" s="279">
        <f t="shared" si="4"/>
        <v>-17.981820271840334</v>
      </c>
      <c r="AB11" s="279">
        <f t="shared" si="4"/>
        <v>-19.006479066819107</v>
      </c>
      <c r="AC11" s="279">
        <f t="shared" si="4"/>
        <v>-20.062674264605164</v>
      </c>
      <c r="AD11" s="279">
        <f t="shared" si="4"/>
        <v>-19.468245104336752</v>
      </c>
      <c r="AE11" s="279">
        <f t="shared" si="4"/>
        <v>-20.590054226566146</v>
      </c>
      <c r="AF11" s="279">
        <f t="shared" si="4"/>
        <v>-21.745988043180585</v>
      </c>
      <c r="AG11" s="279">
        <f t="shared" si="4"/>
        <v>-22.936953573882388</v>
      </c>
      <c r="AH11" s="279">
        <f t="shared" si="4"/>
        <v>-24.163880877989751</v>
      </c>
      <c r="AI11" s="280">
        <f t="shared" si="4"/>
        <v>-25.42772362963057</v>
      </c>
    </row>
    <row r="12" spans="3:35" ht="15.75" thickBot="1">
      <c r="C12" s="14" t="s">
        <v>39</v>
      </c>
      <c r="E12" s="261">
        <f t="shared" si="0"/>
        <v>0</v>
      </c>
      <c r="F12" s="257">
        <f t="shared" ref="F12:AI12" si="5">+F48/1000000</f>
        <v>0</v>
      </c>
      <c r="G12" s="257">
        <f t="shared" si="5"/>
        <v>-0.92092904934889075</v>
      </c>
      <c r="H12" s="257">
        <f t="shared" si="5"/>
        <v>-1.3725372367577591</v>
      </c>
      <c r="I12" s="257">
        <f t="shared" si="5"/>
        <v>-1.8233156303199156</v>
      </c>
      <c r="J12" s="257">
        <f t="shared" si="5"/>
        <v>-2.2697352905622199</v>
      </c>
      <c r="K12" s="257">
        <f t="shared" si="5"/>
        <v>-2.710830896075584</v>
      </c>
      <c r="L12" s="257">
        <f t="shared" si="5"/>
        <v>-3.1441450930886083</v>
      </c>
      <c r="M12" s="257">
        <f t="shared" si="5"/>
        <v>-3.5317455360530317</v>
      </c>
      <c r="N12" s="257">
        <f t="shared" si="5"/>
        <v>-4.295365576134361</v>
      </c>
      <c r="O12" s="257">
        <f t="shared" si="5"/>
        <v>-5.132250002771154</v>
      </c>
      <c r="P12" s="257">
        <f t="shared" si="5"/>
        <v>-5.9632956934983659</v>
      </c>
      <c r="Q12" s="257">
        <f t="shared" si="5"/>
        <v>-6.7458723983861137</v>
      </c>
      <c r="R12" s="257">
        <f t="shared" si="5"/>
        <v>-7.5566474251400457</v>
      </c>
      <c r="S12" s="257">
        <f t="shared" si="5"/>
        <v>-8.3540178024523559</v>
      </c>
      <c r="T12" s="257">
        <f t="shared" si="5"/>
        <v>-9.1353606299894086</v>
      </c>
      <c r="U12" s="257">
        <f t="shared" si="5"/>
        <v>-9.8980178301865909</v>
      </c>
      <c r="V12" s="257">
        <f t="shared" si="5"/>
        <v>-10.685184887772269</v>
      </c>
      <c r="W12" s="257">
        <f t="shared" si="5"/>
        <v>-11.497531515947781</v>
      </c>
      <c r="X12" s="257">
        <f t="shared" si="5"/>
        <v>-12.335744804104403</v>
      </c>
      <c r="Y12" s="257">
        <f t="shared" si="5"/>
        <v>-13.200529660163463</v>
      </c>
      <c r="Z12" s="257">
        <f t="shared" si="5"/>
        <v>-14.092609264094763</v>
      </c>
      <c r="AA12" s="257">
        <f t="shared" si="5"/>
        <v>-15.012725532894716</v>
      </c>
      <c r="AB12" s="257">
        <f t="shared" si="5"/>
        <v>-15.961639597313068</v>
      </c>
      <c r="AC12" s="257">
        <f t="shared" si="5"/>
        <v>-16.940132290624209</v>
      </c>
      <c r="AD12" s="257">
        <f t="shared" si="5"/>
        <v>-17.949004649746517</v>
      </c>
      <c r="AE12" s="257">
        <f t="shared" si="5"/>
        <v>-18.989078429020868</v>
      </c>
      <c r="AF12" s="257">
        <f t="shared" si="5"/>
        <v>-20.061196626967302</v>
      </c>
      <c r="AG12" s="257">
        <f t="shared" si="5"/>
        <v>-21.166224026346661</v>
      </c>
      <c r="AH12" s="257">
        <f t="shared" si="5"/>
        <v>-22.305047747862524</v>
      </c>
      <c r="AI12" s="258">
        <f t="shared" si="5"/>
        <v>-23.478577817847036</v>
      </c>
    </row>
    <row r="13" spans="3:35" ht="15.75" thickBot="1">
      <c r="C13" s="14" t="s">
        <v>177</v>
      </c>
      <c r="E13" s="261">
        <f t="shared" si="0"/>
        <v>-70</v>
      </c>
      <c r="F13" s="257">
        <f t="shared" ref="F13:AI13" si="6">+F49/1000000</f>
        <v>0</v>
      </c>
      <c r="G13" s="257">
        <f t="shared" si="6"/>
        <v>0</v>
      </c>
      <c r="H13" s="257">
        <f t="shared" si="6"/>
        <v>0</v>
      </c>
      <c r="I13" s="257">
        <f t="shared" si="6"/>
        <v>0</v>
      </c>
      <c r="J13" s="257">
        <f t="shared" si="6"/>
        <v>0</v>
      </c>
      <c r="K13" s="257">
        <f t="shared" si="6"/>
        <v>0</v>
      </c>
      <c r="L13" s="257">
        <f t="shared" si="6"/>
        <v>0</v>
      </c>
      <c r="M13" s="257">
        <f t="shared" si="6"/>
        <v>0</v>
      </c>
      <c r="N13" s="257">
        <f t="shared" si="6"/>
        <v>0</v>
      </c>
      <c r="O13" s="257">
        <f t="shared" si="6"/>
        <v>0</v>
      </c>
      <c r="P13" s="257">
        <f t="shared" si="6"/>
        <v>0</v>
      </c>
      <c r="Q13" s="257">
        <f t="shared" si="6"/>
        <v>0</v>
      </c>
      <c r="R13" s="257">
        <f t="shared" si="6"/>
        <v>0</v>
      </c>
      <c r="S13" s="257">
        <f t="shared" si="6"/>
        <v>0</v>
      </c>
      <c r="T13" s="257">
        <f t="shared" si="6"/>
        <v>0</v>
      </c>
      <c r="U13" s="257">
        <f t="shared" si="6"/>
        <v>0</v>
      </c>
      <c r="V13" s="257">
        <f t="shared" si="6"/>
        <v>0</v>
      </c>
      <c r="W13" s="257">
        <f t="shared" si="6"/>
        <v>0</v>
      </c>
      <c r="X13" s="257">
        <f t="shared" si="6"/>
        <v>0</v>
      </c>
      <c r="Y13" s="257">
        <f t="shared" si="6"/>
        <v>0</v>
      </c>
      <c r="Z13" s="257">
        <f t="shared" si="6"/>
        <v>0</v>
      </c>
      <c r="AA13" s="257">
        <f t="shared" si="6"/>
        <v>0</v>
      </c>
      <c r="AB13" s="257">
        <f t="shared" si="6"/>
        <v>0</v>
      </c>
      <c r="AC13" s="257">
        <f t="shared" si="6"/>
        <v>0</v>
      </c>
      <c r="AD13" s="257">
        <f t="shared" si="6"/>
        <v>0</v>
      </c>
      <c r="AE13" s="257">
        <f t="shared" si="6"/>
        <v>0</v>
      </c>
      <c r="AF13" s="257">
        <f t="shared" si="6"/>
        <v>0</v>
      </c>
      <c r="AG13" s="257">
        <f t="shared" si="6"/>
        <v>0</v>
      </c>
      <c r="AH13" s="257">
        <f t="shared" si="6"/>
        <v>0</v>
      </c>
      <c r="AI13" s="258">
        <f t="shared" si="6"/>
        <v>0</v>
      </c>
    </row>
    <row r="14" spans="3:35" ht="15.75" thickBot="1">
      <c r="C14" s="14" t="s">
        <v>174</v>
      </c>
      <c r="E14" s="261">
        <f t="shared" si="0"/>
        <v>0</v>
      </c>
      <c r="F14" s="257">
        <f t="shared" ref="F14:AI14" si="7">+F50/1000000</f>
        <v>0</v>
      </c>
      <c r="G14" s="257">
        <f t="shared" si="7"/>
        <v>-9.7115802435801923E-2</v>
      </c>
      <c r="H14" s="257">
        <f t="shared" si="7"/>
        <v>-0.13675110627048442</v>
      </c>
      <c r="I14" s="257">
        <f t="shared" si="7"/>
        <v>-0.17513486374182255</v>
      </c>
      <c r="J14" s="257">
        <f t="shared" si="7"/>
        <v>-0.21186352602215522</v>
      </c>
      <c r="K14" s="257">
        <f t="shared" si="7"/>
        <v>-0.24677367115418203</v>
      </c>
      <c r="L14" s="257">
        <f t="shared" si="7"/>
        <v>-0.27955416906993702</v>
      </c>
      <c r="M14" s="257">
        <f t="shared" si="7"/>
        <v>-0.30575599104416146</v>
      </c>
      <c r="N14" s="257">
        <f t="shared" si="7"/>
        <v>-0.37604228033684267</v>
      </c>
      <c r="O14" s="257">
        <f t="shared" si="7"/>
        <v>-0.45414864889861978</v>
      </c>
      <c r="P14" s="257">
        <f t="shared" si="7"/>
        <v>-0.53047844294511193</v>
      </c>
      <c r="Q14" s="257">
        <f t="shared" si="7"/>
        <v>-0.60013768548973645</v>
      </c>
      <c r="R14" s="257">
        <f t="shared" si="7"/>
        <v>-0.67196100253475799</v>
      </c>
      <c r="S14" s="257">
        <f t="shared" si="7"/>
        <v>-0.74116350154383359</v>
      </c>
      <c r="T14" s="257">
        <f t="shared" si="7"/>
        <v>-0.80746125842201677</v>
      </c>
      <c r="U14" s="257">
        <f t="shared" si="7"/>
        <v>-0.870571191505919</v>
      </c>
      <c r="V14" s="257">
        <f t="shared" si="7"/>
        <v>-0.93537599937363158</v>
      </c>
      <c r="W14" s="257">
        <f t="shared" si="7"/>
        <v>-1.0019113275997626</v>
      </c>
      <c r="X14" s="257">
        <f t="shared" si="7"/>
        <v>-1.0702134458031467</v>
      </c>
      <c r="Y14" s="257">
        <f t="shared" si="7"/>
        <v>-1.1403192555208292</v>
      </c>
      <c r="Z14" s="257">
        <f t="shared" si="7"/>
        <v>-1.2122662980736805</v>
      </c>
      <c r="AA14" s="257">
        <f t="shared" si="7"/>
        <v>-1.286092762418179</v>
      </c>
      <c r="AB14" s="257">
        <f t="shared" si="7"/>
        <v>-1.3618374929786046</v>
      </c>
      <c r="AC14" s="257">
        <f t="shared" si="7"/>
        <v>-1.4395399974535177</v>
      </c>
      <c r="AD14" s="257">
        <f t="shared" si="7"/>
        <v>-1.5192404545902383</v>
      </c>
      <c r="AE14" s="257">
        <f t="shared" si="7"/>
        <v>-1.6009757975452803</v>
      </c>
      <c r="AF14" s="257">
        <f t="shared" si="7"/>
        <v>-1.6847914162132802</v>
      </c>
      <c r="AG14" s="257">
        <f t="shared" si="7"/>
        <v>-1.7707295475357245</v>
      </c>
      <c r="AH14" s="257">
        <f t="shared" si="7"/>
        <v>-1.8588331301272238</v>
      </c>
      <c r="AI14" s="258">
        <f t="shared" si="7"/>
        <v>-1.9491458117835345</v>
      </c>
    </row>
    <row r="15" spans="3:35" ht="15.75" thickBot="1">
      <c r="C15" s="14" t="s">
        <v>523</v>
      </c>
      <c r="E15" s="261">
        <f t="shared" si="0"/>
        <v>0</v>
      </c>
      <c r="F15" s="257">
        <f t="shared" ref="F15:AI16" si="8">+F51/1000000</f>
        <v>0</v>
      </c>
      <c r="G15" s="257">
        <f t="shared" si="8"/>
        <v>0</v>
      </c>
      <c r="H15" s="257">
        <f t="shared" si="8"/>
        <v>0</v>
      </c>
      <c r="I15" s="257">
        <f t="shared" si="8"/>
        <v>0</v>
      </c>
      <c r="J15" s="257">
        <f t="shared" si="8"/>
        <v>-0.89637694980350191</v>
      </c>
      <c r="K15" s="257">
        <f t="shared" si="8"/>
        <v>-0.92506101219721404</v>
      </c>
      <c r="L15" s="257">
        <f t="shared" si="8"/>
        <v>-0.95466296458752486</v>
      </c>
      <c r="M15" s="257">
        <f t="shared" si="8"/>
        <v>-0.98521217945432571</v>
      </c>
      <c r="N15" s="257">
        <f t="shared" si="8"/>
        <v>-1.0167389691968642</v>
      </c>
      <c r="O15" s="257">
        <f t="shared" si="8"/>
        <v>-1.0492746162111639</v>
      </c>
      <c r="P15" s="257">
        <f t="shared" si="8"/>
        <v>-1.0828514039299211</v>
      </c>
      <c r="Q15" s="257">
        <f t="shared" si="8"/>
        <v>-1.1175026488556787</v>
      </c>
      <c r="R15" s="257">
        <f t="shared" si="8"/>
        <v>-1.1532627336190604</v>
      </c>
      <c r="S15" s="257">
        <f t="shared" si="8"/>
        <v>-1.1901671410948702</v>
      </c>
      <c r="T15" s="257">
        <f t="shared" si="8"/>
        <v>-1.2282524896099061</v>
      </c>
      <c r="U15" s="257">
        <f t="shared" si="8"/>
        <v>-1.2675565692774231</v>
      </c>
      <c r="V15" s="257">
        <f t="shared" si="8"/>
        <v>-1.3081183794943005</v>
      </c>
      <c r="W15" s="257">
        <f t="shared" si="8"/>
        <v>-1.3499781676381184</v>
      </c>
      <c r="X15" s="257">
        <f t="shared" si="8"/>
        <v>-1.3931774690025378</v>
      </c>
      <c r="Y15" s="257">
        <f t="shared" si="8"/>
        <v>-1.4377591480106193</v>
      </c>
      <c r="Z15" s="257">
        <f t="shared" si="8"/>
        <v>-1.483767440746959</v>
      </c>
      <c r="AA15" s="257">
        <f t="shared" si="8"/>
        <v>-1.5312479988508618</v>
      </c>
      <c r="AB15" s="257">
        <f t="shared" si="8"/>
        <v>-1.5802479348140892</v>
      </c>
      <c r="AC15" s="257">
        <f t="shared" si="8"/>
        <v>-1.6308158687281402</v>
      </c>
      <c r="AD15" s="257">
        <f t="shared" si="8"/>
        <v>0</v>
      </c>
      <c r="AE15" s="257">
        <f t="shared" si="8"/>
        <v>0</v>
      </c>
      <c r="AF15" s="257">
        <f t="shared" si="8"/>
        <v>0</v>
      </c>
      <c r="AG15" s="257">
        <f t="shared" si="8"/>
        <v>0</v>
      </c>
      <c r="AH15" s="257">
        <f t="shared" si="8"/>
        <v>0</v>
      </c>
      <c r="AI15" s="258">
        <f t="shared" si="8"/>
        <v>0</v>
      </c>
    </row>
    <row r="16" spans="3:35" ht="15.75" thickBot="1">
      <c r="C16" s="14" t="s">
        <v>180</v>
      </c>
      <c r="E16" s="261">
        <f t="shared" si="0"/>
        <v>0</v>
      </c>
      <c r="F16" s="257">
        <f t="shared" si="0"/>
        <v>0</v>
      </c>
      <c r="G16" s="257">
        <f t="shared" si="0"/>
        <v>0</v>
      </c>
      <c r="H16" s="257">
        <f t="shared" si="0"/>
        <v>0</v>
      </c>
      <c r="I16" s="257">
        <f t="shared" si="0"/>
        <v>0</v>
      </c>
      <c r="J16" s="257">
        <f t="shared" si="0"/>
        <v>-0.78662502672393841</v>
      </c>
      <c r="K16" s="257">
        <f t="shared" si="0"/>
        <v>-0.75794096433022629</v>
      </c>
      <c r="L16" s="257">
        <f t="shared" si="0"/>
        <v>-0.72833901193991546</v>
      </c>
      <c r="M16" s="257">
        <f t="shared" si="0"/>
        <v>-0.69778979707311461</v>
      </c>
      <c r="N16" s="257">
        <f t="shared" si="0"/>
        <v>-0.6662630073305762</v>
      </c>
      <c r="O16" s="257">
        <f t="shared" si="0"/>
        <v>-0.63372736031627652</v>
      </c>
      <c r="P16" s="257">
        <f t="shared" si="0"/>
        <v>-0.60015057259751925</v>
      </c>
      <c r="Q16" s="257">
        <f t="shared" si="0"/>
        <v>-0.5654993276717617</v>
      </c>
      <c r="R16" s="257">
        <f t="shared" si="0"/>
        <v>-0.52973924290838004</v>
      </c>
      <c r="S16" s="257">
        <f t="shared" si="0"/>
        <v>-0.49283483543257012</v>
      </c>
      <c r="T16" s="257">
        <f t="shared" si="0"/>
        <v>-0.45474948691753425</v>
      </c>
      <c r="U16" s="257">
        <f t="shared" si="8"/>
        <v>-0.41544540725001722</v>
      </c>
      <c r="V16" s="257">
        <f t="shared" si="8"/>
        <v>-0.37488359703313973</v>
      </c>
      <c r="W16" s="257">
        <f t="shared" si="8"/>
        <v>-0.33302380888932209</v>
      </c>
      <c r="X16" s="257">
        <f t="shared" si="8"/>
        <v>-0.28982450752490235</v>
      </c>
      <c r="Y16" s="257">
        <f t="shared" si="8"/>
        <v>-0.24524282851682114</v>
      </c>
      <c r="Z16" s="257">
        <f t="shared" si="8"/>
        <v>-0.19923453578048136</v>
      </c>
      <c r="AA16" s="257">
        <f t="shared" si="8"/>
        <v>-0.15175397767657864</v>
      </c>
      <c r="AB16" s="257">
        <f t="shared" si="8"/>
        <v>-0.10275404171335108</v>
      </c>
      <c r="AC16" s="257">
        <f t="shared" si="8"/>
        <v>-5.2186107799300219E-2</v>
      </c>
      <c r="AD16" s="257">
        <f t="shared" si="8"/>
        <v>0</v>
      </c>
      <c r="AE16" s="257">
        <f t="shared" si="8"/>
        <v>0</v>
      </c>
      <c r="AF16" s="257">
        <f t="shared" si="8"/>
        <v>0</v>
      </c>
      <c r="AG16" s="257">
        <f t="shared" si="8"/>
        <v>0</v>
      </c>
      <c r="AH16" s="257">
        <f t="shared" si="8"/>
        <v>0</v>
      </c>
      <c r="AI16" s="258">
        <f t="shared" si="8"/>
        <v>0</v>
      </c>
    </row>
    <row r="17" spans="3:35" ht="15.75" thickBot="1">
      <c r="C17" s="15" t="s">
        <v>501</v>
      </c>
      <c r="E17" s="277">
        <f>+E53/1000000</f>
        <v>0</v>
      </c>
      <c r="F17" s="269">
        <f t="shared" ref="F17:AI17" si="9">+F53/1000000</f>
        <v>0</v>
      </c>
      <c r="G17" s="269">
        <f t="shared" si="9"/>
        <v>0.55032288046954425</v>
      </c>
      <c r="H17" s="269">
        <f t="shared" si="9"/>
        <v>0.77492293553274516</v>
      </c>
      <c r="I17" s="269">
        <f t="shared" si="9"/>
        <v>0.9924308945369944</v>
      </c>
      <c r="J17" s="269">
        <f t="shared" si="9"/>
        <v>-0.48244199573522761</v>
      </c>
      <c r="K17" s="269">
        <f t="shared" si="9"/>
        <v>-0.2846178399870759</v>
      </c>
      <c r="L17" s="269">
        <f t="shared" si="9"/>
        <v>-9.8861685131130736E-2</v>
      </c>
      <c r="M17" s="269">
        <f t="shared" si="9"/>
        <v>4.9615306056141853E-2</v>
      </c>
      <c r="N17" s="269">
        <f t="shared" si="9"/>
        <v>0.44790427871466798</v>
      </c>
      <c r="O17" s="269">
        <f t="shared" si="9"/>
        <v>0.8905070338980714</v>
      </c>
      <c r="P17" s="269">
        <f t="shared" si="9"/>
        <v>1.3230425334948608</v>
      </c>
      <c r="Q17" s="269">
        <f t="shared" si="9"/>
        <v>1.7177782412477323</v>
      </c>
      <c r="R17" s="269">
        <f t="shared" si="9"/>
        <v>2.1247770378361865</v>
      </c>
      <c r="S17" s="269">
        <f t="shared" si="9"/>
        <v>2.5169245322209504</v>
      </c>
      <c r="T17" s="269">
        <f t="shared" si="9"/>
        <v>2.89261182119732</v>
      </c>
      <c r="U17" s="269">
        <f t="shared" si="9"/>
        <v>3.2502347753394356</v>
      </c>
      <c r="V17" s="269">
        <f t="shared" si="9"/>
        <v>3.6174620199231393</v>
      </c>
      <c r="W17" s="269">
        <f t="shared" si="9"/>
        <v>3.9944955465378835</v>
      </c>
      <c r="X17" s="269">
        <f t="shared" si="9"/>
        <v>4.3815408830237255</v>
      </c>
      <c r="Y17" s="269">
        <f t="shared" si="9"/>
        <v>4.7788071380905919</v>
      </c>
      <c r="Z17" s="269">
        <f t="shared" si="9"/>
        <v>5.1865070458900817</v>
      </c>
      <c r="AA17" s="269">
        <f t="shared" si="9"/>
        <v>5.6048570105089102</v>
      </c>
      <c r="AB17" s="269">
        <f t="shared" si="9"/>
        <v>6.0340771503513233</v>
      </c>
      <c r="AC17" s="269">
        <f t="shared" si="9"/>
        <v>6.4743913423758297</v>
      </c>
      <c r="AD17" s="269">
        <f t="shared" si="9"/>
        <v>8.6090292426780159</v>
      </c>
      <c r="AE17" s="269">
        <f t="shared" si="9"/>
        <v>9.0721961860899221</v>
      </c>
      <c r="AF17" s="269">
        <f t="shared" si="9"/>
        <v>9.547151358541921</v>
      </c>
      <c r="AG17" s="269">
        <f t="shared" si="9"/>
        <v>10.034134102702438</v>
      </c>
      <c r="AH17" s="269">
        <f t="shared" si="9"/>
        <v>10.533387737387601</v>
      </c>
      <c r="AI17" s="270">
        <f t="shared" si="9"/>
        <v>11.045159600106697</v>
      </c>
    </row>
    <row r="18" spans="3:35" ht="15.75" thickBot="1">
      <c r="C18" s="15" t="s">
        <v>502</v>
      </c>
      <c r="E18" s="277">
        <f>+E54/1000000</f>
        <v>0</v>
      </c>
      <c r="F18" s="269">
        <f t="shared" ref="F18:AI18" si="10">+F54/1000000</f>
        <v>0</v>
      </c>
      <c r="G18" s="269">
        <f t="shared" si="10"/>
        <v>0.55032288046954425</v>
      </c>
      <c r="H18" s="269">
        <f t="shared" si="10"/>
        <v>1.3252458160022893</v>
      </c>
      <c r="I18" s="269">
        <f t="shared" si="10"/>
        <v>2.3176767105392835</v>
      </c>
      <c r="J18" s="269">
        <f t="shared" si="10"/>
        <v>1.8352347148040562</v>
      </c>
      <c r="K18" s="269">
        <f t="shared" si="10"/>
        <v>1.5506168748169802</v>
      </c>
      <c r="L18" s="269">
        <f t="shared" si="10"/>
        <v>1.4517551896858494</v>
      </c>
      <c r="M18" s="269">
        <f t="shared" si="10"/>
        <v>1.5013704957419913</v>
      </c>
      <c r="N18" s="269">
        <f t="shared" si="10"/>
        <v>1.9492747744566594</v>
      </c>
      <c r="O18" s="269">
        <f t="shared" si="10"/>
        <v>2.8397818083547306</v>
      </c>
      <c r="P18" s="269">
        <f t="shared" si="10"/>
        <v>4.1628243418495918</v>
      </c>
      <c r="Q18" s="269">
        <f t="shared" si="10"/>
        <v>5.8806025830973239</v>
      </c>
      <c r="R18" s="269">
        <f t="shared" si="10"/>
        <v>8.0053796209335104</v>
      </c>
      <c r="S18" s="269">
        <f t="shared" si="10"/>
        <v>10.52230415315446</v>
      </c>
      <c r="T18" s="269">
        <f t="shared" si="10"/>
        <v>13.41491597435178</v>
      </c>
      <c r="U18" s="269">
        <f t="shared" si="10"/>
        <v>16.665150749691215</v>
      </c>
      <c r="V18" s="269">
        <f t="shared" si="10"/>
        <v>20.282612769614353</v>
      </c>
      <c r="W18" s="269">
        <f t="shared" si="10"/>
        <v>24.277108316152237</v>
      </c>
      <c r="X18" s="269">
        <f t="shared" si="10"/>
        <v>28.658649199175962</v>
      </c>
      <c r="Y18" s="269">
        <f t="shared" si="10"/>
        <v>33.437456337266553</v>
      </c>
      <c r="Z18" s="269">
        <f t="shared" si="10"/>
        <v>38.623963383156635</v>
      </c>
      <c r="AA18" s="269">
        <f t="shared" si="10"/>
        <v>44.228820393665544</v>
      </c>
      <c r="AB18" s="269">
        <f t="shared" si="10"/>
        <v>50.262897544016866</v>
      </c>
      <c r="AC18" s="269">
        <f t="shared" si="10"/>
        <v>56.737288886392697</v>
      </c>
      <c r="AD18" s="269">
        <f t="shared" si="10"/>
        <v>65.34631812907071</v>
      </c>
      <c r="AE18" s="269">
        <f t="shared" si="10"/>
        <v>74.418514315160635</v>
      </c>
      <c r="AF18" s="269">
        <f t="shared" si="10"/>
        <v>83.96566567370256</v>
      </c>
      <c r="AG18" s="269">
        <f t="shared" si="10"/>
        <v>93.999799776404998</v>
      </c>
      <c r="AH18" s="269">
        <f t="shared" si="10"/>
        <v>104.53318751379258</v>
      </c>
      <c r="AI18" s="270">
        <f t="shared" si="10"/>
        <v>115.57834711389928</v>
      </c>
    </row>
    <row r="19" spans="3:35" ht="15.75" thickBot="1">
      <c r="C19" s="15" t="s">
        <v>398</v>
      </c>
      <c r="E19" s="277" t="str">
        <f>+IFERROR((E10+E12+E14)/(-E15-E16),"-")</f>
        <v>-</v>
      </c>
      <c r="F19" s="269" t="str">
        <f t="shared" ref="F19:AI19" si="11">+IFERROR((F10+F12+F14)/(-F15-F16),"-")</f>
        <v>-</v>
      </c>
      <c r="G19" s="269" t="str">
        <f t="shared" si="11"/>
        <v>-</v>
      </c>
      <c r="H19" s="269" t="str">
        <f t="shared" si="11"/>
        <v>-</v>
      </c>
      <c r="I19" s="269" t="str">
        <f t="shared" si="11"/>
        <v>-</v>
      </c>
      <c r="J19" s="269">
        <f t="shared" si="11"/>
        <v>0.71334436770498866</v>
      </c>
      <c r="K19" s="269">
        <f t="shared" si="11"/>
        <v>0.83088680586440489</v>
      </c>
      <c r="L19" s="269">
        <f t="shared" si="11"/>
        <v>0.94125872309721637</v>
      </c>
      <c r="M19" s="269">
        <f t="shared" si="11"/>
        <v>1.0294802422980591</v>
      </c>
      <c r="N19" s="269">
        <f t="shared" si="11"/>
        <v>1.2661341370726342</v>
      </c>
      <c r="O19" s="269">
        <f t="shared" si="11"/>
        <v>1.5291182341541072</v>
      </c>
      <c r="P19" s="269">
        <f t="shared" si="11"/>
        <v>1.7861206058858652</v>
      </c>
      <c r="Q19" s="269">
        <f t="shared" si="11"/>
        <v>2.0206632346279512</v>
      </c>
      <c r="R19" s="269">
        <f t="shared" si="11"/>
        <v>2.2624923009420748</v>
      </c>
      <c r="S19" s="269">
        <f t="shared" si="11"/>
        <v>2.4954970744681799</v>
      </c>
      <c r="T19" s="269">
        <f t="shared" si="11"/>
        <v>2.7187215829453057</v>
      </c>
      <c r="U19" s="269">
        <f t="shared" si="11"/>
        <v>2.931212690579061</v>
      </c>
      <c r="V19" s="269">
        <f t="shared" si="11"/>
        <v>3.1494104406146306</v>
      </c>
      <c r="W19" s="269">
        <f t="shared" si="11"/>
        <v>3.3734348516807917</v>
      </c>
      <c r="X19" s="269">
        <f t="shared" si="11"/>
        <v>3.6034080435628586</v>
      </c>
      <c r="Y19" s="269">
        <f t="shared" si="11"/>
        <v>3.8394542637143916</v>
      </c>
      <c r="Z19" s="269">
        <f t="shared" si="11"/>
        <v>4.0816999137407235</v>
      </c>
      <c r="AA19" s="269">
        <f t="shared" si="11"/>
        <v>4.3302735758358883</v>
      </c>
      <c r="AB19" s="269">
        <f t="shared" si="11"/>
        <v>4.5853060391536253</v>
      </c>
      <c r="AC19" s="269">
        <f t="shared" si="11"/>
        <v>4.8469303260917869</v>
      </c>
      <c r="AD19" s="269" t="str">
        <f t="shared" si="11"/>
        <v>-</v>
      </c>
      <c r="AE19" s="269" t="str">
        <f t="shared" si="11"/>
        <v>-</v>
      </c>
      <c r="AF19" s="269" t="str">
        <f t="shared" si="11"/>
        <v>-</v>
      </c>
      <c r="AG19" s="269" t="str">
        <f t="shared" si="11"/>
        <v>-</v>
      </c>
      <c r="AH19" s="269" t="str">
        <f t="shared" si="11"/>
        <v>-</v>
      </c>
      <c r="AI19" s="270" t="str">
        <f t="shared" si="11"/>
        <v>-</v>
      </c>
    </row>
    <row r="22" spans="3:35" ht="15.75">
      <c r="C22" s="281" t="s">
        <v>372</v>
      </c>
    </row>
    <row r="23" spans="3:35" ht="15.75" thickBot="1"/>
    <row r="24" spans="3:35" ht="15.75" thickBot="1">
      <c r="C24" s="12"/>
      <c r="E24" s="338">
        <v>0</v>
      </c>
      <c r="F24" s="247">
        <v>1</v>
      </c>
      <c r="G24" s="247">
        <v>2</v>
      </c>
      <c r="H24" s="247">
        <v>3</v>
      </c>
      <c r="I24" s="247">
        <v>4</v>
      </c>
      <c r="J24" s="247">
        <v>5</v>
      </c>
      <c r="K24" s="247">
        <v>6</v>
      </c>
      <c r="L24" s="247">
        <v>7</v>
      </c>
      <c r="M24" s="247">
        <v>8</v>
      </c>
      <c r="N24" s="247">
        <v>9</v>
      </c>
      <c r="O24" s="247">
        <v>10</v>
      </c>
      <c r="P24" s="247">
        <v>11</v>
      </c>
      <c r="Q24" s="247">
        <v>12</v>
      </c>
      <c r="R24" s="247">
        <v>13</v>
      </c>
      <c r="S24" s="247">
        <v>14</v>
      </c>
      <c r="T24" s="248">
        <v>15</v>
      </c>
      <c r="U24" s="247">
        <v>16</v>
      </c>
      <c r="V24" s="249">
        <v>17</v>
      </c>
      <c r="W24" s="250">
        <v>18</v>
      </c>
      <c r="X24" s="250">
        <v>19</v>
      </c>
      <c r="Y24" s="251">
        <v>20</v>
      </c>
      <c r="Z24" s="247">
        <v>21</v>
      </c>
      <c r="AA24" s="249">
        <v>22</v>
      </c>
      <c r="AB24" s="250">
        <v>23</v>
      </c>
      <c r="AC24" s="250">
        <v>24</v>
      </c>
      <c r="AD24" s="251">
        <v>25</v>
      </c>
      <c r="AE24" s="247">
        <v>26</v>
      </c>
      <c r="AF24" s="249">
        <v>27</v>
      </c>
      <c r="AG24" s="250">
        <v>28</v>
      </c>
      <c r="AH24" s="250">
        <v>29</v>
      </c>
      <c r="AI24" s="252">
        <v>30</v>
      </c>
    </row>
    <row r="25" spans="3:35" ht="15.75" thickBot="1">
      <c r="C25" s="13" t="s">
        <v>35</v>
      </c>
      <c r="E25" s="253">
        <f t="shared" ref="E25:E33" si="12">+E60/1000000</f>
        <v>0</v>
      </c>
      <c r="F25" s="254">
        <f t="shared" ref="F25:AI25" si="13">+F60/1000000</f>
        <v>50</v>
      </c>
      <c r="G25" s="254">
        <f t="shared" si="13"/>
        <v>3.0771990934592934</v>
      </c>
      <c r="H25" s="254">
        <f t="shared" si="13"/>
        <v>4.4441853920533214</v>
      </c>
      <c r="I25" s="254">
        <f t="shared" si="13"/>
        <v>5.7877049465460626</v>
      </c>
      <c r="J25" s="254">
        <f t="shared" si="13"/>
        <v>7.0954077776629179</v>
      </c>
      <c r="K25" s="254">
        <f t="shared" si="13"/>
        <v>8.3629728014296738</v>
      </c>
      <c r="L25" s="254">
        <f t="shared" si="13"/>
        <v>9.5812646977732925</v>
      </c>
      <c r="M25" s="254">
        <f t="shared" si="13"/>
        <v>10.6155555158851</v>
      </c>
      <c r="N25" s="254">
        <f t="shared" si="13"/>
        <v>12.985065606540918</v>
      </c>
      <c r="O25" s="254">
        <f t="shared" si="13"/>
        <v>15.601053762262046</v>
      </c>
      <c r="P25" s="254">
        <f t="shared" si="13"/>
        <v>18.176894891710713</v>
      </c>
      <c r="Q25" s="254">
        <f t="shared" si="13"/>
        <v>20.56306059300606</v>
      </c>
      <c r="R25" s="254">
        <f t="shared" si="13"/>
        <v>23.029056268601089</v>
      </c>
      <c r="S25" s="254">
        <f t="shared" si="13"/>
        <v>25.428799471042723</v>
      </c>
      <c r="T25" s="254">
        <f t="shared" si="13"/>
        <v>27.753395740375861</v>
      </c>
      <c r="U25" s="254">
        <f t="shared" si="13"/>
        <v>29.993913999934435</v>
      </c>
      <c r="V25" s="254">
        <f t="shared" si="13"/>
        <v>32.300511157597185</v>
      </c>
      <c r="W25" s="254">
        <f t="shared" si="13"/>
        <v>34.674803158496928</v>
      </c>
      <c r="X25" s="254">
        <f t="shared" si="13"/>
        <v>37.11844252696465</v>
      </c>
      <c r="Y25" s="254">
        <f t="shared" si="13"/>
        <v>39.633119155276717</v>
      </c>
      <c r="Z25" s="254">
        <f t="shared" si="13"/>
        <v>42.220561108648837</v>
      </c>
      <c r="AA25" s="254">
        <f t="shared" si="13"/>
        <v>44.882535446790996</v>
      </c>
      <c r="AB25" s="254">
        <f t="shared" si="13"/>
        <v>47.620849062345535</v>
      </c>
      <c r="AC25" s="254">
        <f t="shared" si="13"/>
        <v>50.437349536533596</v>
      </c>
      <c r="AD25" s="254">
        <f t="shared" si="13"/>
        <v>53.333926012343582</v>
      </c>
      <c r="AE25" s="254">
        <f t="shared" si="13"/>
        <v>56.312444679341674</v>
      </c>
      <c r="AF25" s="254">
        <f t="shared" si="13"/>
        <v>59.374944593608525</v>
      </c>
      <c r="AG25" s="254">
        <f t="shared" si="13"/>
        <v>62.523444983461438</v>
      </c>
      <c r="AH25" s="254">
        <f t="shared" si="13"/>
        <v>65.760010313739812</v>
      </c>
      <c r="AI25" s="255">
        <f t="shared" si="13"/>
        <v>69.086751251887378</v>
      </c>
    </row>
    <row r="26" spans="3:35" ht="15.75" thickBot="1">
      <c r="C26" s="14" t="s">
        <v>36</v>
      </c>
      <c r="E26" s="337">
        <f t="shared" si="12"/>
        <v>0</v>
      </c>
      <c r="F26" s="257">
        <f t="shared" ref="F26:AI26" si="14">+F61/1000000</f>
        <v>50</v>
      </c>
      <c r="G26" s="257">
        <f t="shared" si="14"/>
        <v>0</v>
      </c>
      <c r="H26" s="257">
        <f t="shared" si="14"/>
        <v>0</v>
      </c>
      <c r="I26" s="257">
        <f t="shared" si="14"/>
        <v>0</v>
      </c>
      <c r="J26" s="257">
        <f t="shared" si="14"/>
        <v>0</v>
      </c>
      <c r="K26" s="257">
        <f t="shared" si="14"/>
        <v>0</v>
      </c>
      <c r="L26" s="257">
        <f t="shared" si="14"/>
        <v>0</v>
      </c>
      <c r="M26" s="257">
        <f t="shared" si="14"/>
        <v>0</v>
      </c>
      <c r="N26" s="257">
        <f t="shared" si="14"/>
        <v>0</v>
      </c>
      <c r="O26" s="257">
        <f t="shared" si="14"/>
        <v>0</v>
      </c>
      <c r="P26" s="257">
        <f t="shared" si="14"/>
        <v>0</v>
      </c>
      <c r="Q26" s="257">
        <f t="shared" si="14"/>
        <v>0</v>
      </c>
      <c r="R26" s="257">
        <f t="shared" si="14"/>
        <v>0</v>
      </c>
      <c r="S26" s="257">
        <f t="shared" si="14"/>
        <v>0</v>
      </c>
      <c r="T26" s="257">
        <f t="shared" si="14"/>
        <v>0</v>
      </c>
      <c r="U26" s="257">
        <f t="shared" si="14"/>
        <v>0</v>
      </c>
      <c r="V26" s="257">
        <f t="shared" si="14"/>
        <v>0</v>
      </c>
      <c r="W26" s="257">
        <f t="shared" si="14"/>
        <v>0</v>
      </c>
      <c r="X26" s="257">
        <f t="shared" si="14"/>
        <v>0</v>
      </c>
      <c r="Y26" s="257">
        <f t="shared" si="14"/>
        <v>0</v>
      </c>
      <c r="Z26" s="257">
        <f t="shared" si="14"/>
        <v>0</v>
      </c>
      <c r="AA26" s="257">
        <f t="shared" si="14"/>
        <v>0</v>
      </c>
      <c r="AB26" s="257">
        <f t="shared" si="14"/>
        <v>0</v>
      </c>
      <c r="AC26" s="257">
        <f t="shared" si="14"/>
        <v>0</v>
      </c>
      <c r="AD26" s="257">
        <f t="shared" si="14"/>
        <v>0</v>
      </c>
      <c r="AE26" s="257">
        <f t="shared" si="14"/>
        <v>0</v>
      </c>
      <c r="AF26" s="257">
        <f t="shared" si="14"/>
        <v>0</v>
      </c>
      <c r="AG26" s="257">
        <f t="shared" si="14"/>
        <v>0</v>
      </c>
      <c r="AH26" s="257">
        <f t="shared" si="14"/>
        <v>0</v>
      </c>
      <c r="AI26" s="258">
        <f t="shared" si="14"/>
        <v>0</v>
      </c>
    </row>
    <row r="27" spans="3:35" ht="15.75" thickBot="1">
      <c r="C27" s="14" t="s">
        <v>37</v>
      </c>
      <c r="E27" s="259">
        <f t="shared" si="12"/>
        <v>0</v>
      </c>
      <c r="F27" s="260">
        <f t="shared" ref="F27:AI27" si="15">+F62/1000000</f>
        <v>0</v>
      </c>
      <c r="G27" s="257">
        <f t="shared" si="15"/>
        <v>3.0771990934592934</v>
      </c>
      <c r="H27" s="257">
        <f t="shared" si="15"/>
        <v>4.4441853920533214</v>
      </c>
      <c r="I27" s="257">
        <f t="shared" si="15"/>
        <v>5.7877049465460626</v>
      </c>
      <c r="J27" s="257">
        <f t="shared" si="15"/>
        <v>7.0954077776629179</v>
      </c>
      <c r="K27" s="257">
        <f t="shared" si="15"/>
        <v>8.3629728014296738</v>
      </c>
      <c r="L27" s="257">
        <f t="shared" si="15"/>
        <v>9.5812646977732925</v>
      </c>
      <c r="M27" s="257">
        <f t="shared" si="15"/>
        <v>10.6155555158851</v>
      </c>
      <c r="N27" s="257">
        <f t="shared" si="15"/>
        <v>12.985065606540918</v>
      </c>
      <c r="O27" s="257">
        <f t="shared" si="15"/>
        <v>15.601053762262046</v>
      </c>
      <c r="P27" s="257">
        <f t="shared" si="15"/>
        <v>18.176894891710713</v>
      </c>
      <c r="Q27" s="257">
        <f t="shared" si="15"/>
        <v>20.56306059300606</v>
      </c>
      <c r="R27" s="257">
        <f t="shared" si="15"/>
        <v>23.029056268601089</v>
      </c>
      <c r="S27" s="257">
        <f t="shared" si="15"/>
        <v>25.428799471042723</v>
      </c>
      <c r="T27" s="257">
        <f t="shared" si="15"/>
        <v>27.753395740375861</v>
      </c>
      <c r="U27" s="257">
        <f t="shared" si="15"/>
        <v>29.993913999934435</v>
      </c>
      <c r="V27" s="257">
        <f t="shared" si="15"/>
        <v>32.300511157597185</v>
      </c>
      <c r="W27" s="257">
        <f t="shared" si="15"/>
        <v>34.674803158496928</v>
      </c>
      <c r="X27" s="257">
        <f t="shared" si="15"/>
        <v>37.11844252696465</v>
      </c>
      <c r="Y27" s="257">
        <f t="shared" si="15"/>
        <v>39.633119155276717</v>
      </c>
      <c r="Z27" s="257">
        <f t="shared" si="15"/>
        <v>42.220561108648837</v>
      </c>
      <c r="AA27" s="257">
        <f t="shared" si="15"/>
        <v>44.882535446790996</v>
      </c>
      <c r="AB27" s="257">
        <f t="shared" si="15"/>
        <v>47.620849062345535</v>
      </c>
      <c r="AC27" s="257">
        <f t="shared" si="15"/>
        <v>50.437349536533596</v>
      </c>
      <c r="AD27" s="257">
        <f t="shared" si="15"/>
        <v>53.333926012343582</v>
      </c>
      <c r="AE27" s="257">
        <f t="shared" si="15"/>
        <v>56.312444679341674</v>
      </c>
      <c r="AF27" s="257">
        <f t="shared" si="15"/>
        <v>59.374944593608525</v>
      </c>
      <c r="AG27" s="257">
        <f t="shared" si="15"/>
        <v>62.523444983461438</v>
      </c>
      <c r="AH27" s="257">
        <f t="shared" si="15"/>
        <v>65.760010313739812</v>
      </c>
      <c r="AI27" s="258">
        <f t="shared" si="15"/>
        <v>69.086751251887378</v>
      </c>
    </row>
    <row r="28" spans="3:35" ht="15.75" thickBot="1">
      <c r="C28" s="13" t="s">
        <v>38</v>
      </c>
      <c r="E28" s="276">
        <f t="shared" si="12"/>
        <v>0</v>
      </c>
      <c r="F28" s="279">
        <f t="shared" ref="F28:AI28" si="16">+F63/1000000</f>
        <v>-50</v>
      </c>
      <c r="G28" s="279">
        <f t="shared" si="16"/>
        <v>-0.54007100126353413</v>
      </c>
      <c r="H28" s="279">
        <f t="shared" si="16"/>
        <v>-1.658304356081123</v>
      </c>
      <c r="I28" s="279">
        <f t="shared" si="16"/>
        <v>-2.7716719402967978</v>
      </c>
      <c r="J28" s="279">
        <f t="shared" si="16"/>
        <v>-3.8708838283668596</v>
      </c>
      <c r="K28" s="279">
        <f t="shared" si="16"/>
        <v>-7.5559045057621139</v>
      </c>
      <c r="L28" s="279">
        <f t="shared" si="16"/>
        <v>-8.6107706786366478</v>
      </c>
      <c r="M28" s="279">
        <f t="shared" si="16"/>
        <v>-9.5386294779820169</v>
      </c>
      <c r="N28" s="279">
        <f t="shared" si="16"/>
        <v>-11.499793929253713</v>
      </c>
      <c r="O28" s="279">
        <f t="shared" si="16"/>
        <v>-13.662265745549275</v>
      </c>
      <c r="P28" s="279">
        <f t="shared" si="16"/>
        <v>-15.805983607096458</v>
      </c>
      <c r="Q28" s="279">
        <f t="shared" si="16"/>
        <v>-17.817202004978448</v>
      </c>
      <c r="R28" s="279">
        <f t="shared" si="16"/>
        <v>-19.900565846850935</v>
      </c>
      <c r="S28" s="279">
        <f t="shared" si="16"/>
        <v>-21.945046902478683</v>
      </c>
      <c r="T28" s="279">
        <f t="shared" si="16"/>
        <v>-23.943690428792177</v>
      </c>
      <c r="U28" s="279">
        <f t="shared" si="16"/>
        <v>-25.889460817370754</v>
      </c>
      <c r="V28" s="279">
        <f t="shared" si="16"/>
        <v>-27.897403964459325</v>
      </c>
      <c r="W28" s="279">
        <f t="shared" si="16"/>
        <v>-29.969194395597825</v>
      </c>
      <c r="X28" s="279">
        <f t="shared" si="16"/>
        <v>-32.106549319085531</v>
      </c>
      <c r="Y28" s="279">
        <f t="shared" si="16"/>
        <v>-34.311229691546778</v>
      </c>
      <c r="Z28" s="279">
        <f t="shared" si="16"/>
        <v>-36.585041309874768</v>
      </c>
      <c r="AA28" s="279">
        <f t="shared" si="16"/>
        <v>-38.929835930203922</v>
      </c>
      <c r="AB28" s="279">
        <f t="shared" si="16"/>
        <v>-41.347512414577935</v>
      </c>
      <c r="AC28" s="279">
        <f t="shared" si="16"/>
        <v>-43.84001790599585</v>
      </c>
      <c r="AD28" s="279">
        <f t="shared" si="16"/>
        <v>-46.409349032536781</v>
      </c>
      <c r="AE28" s="279">
        <f t="shared" si="16"/>
        <v>-46.452897414286532</v>
      </c>
      <c r="AF28" s="279">
        <f t="shared" si="16"/>
        <v>-49.18206382860204</v>
      </c>
      <c r="AG28" s="279">
        <f t="shared" si="16"/>
        <v>-51.994354966196525</v>
      </c>
      <c r="AH28" s="279">
        <f t="shared" si="16"/>
        <v>-54.891978040767668</v>
      </c>
      <c r="AI28" s="280">
        <f t="shared" si="16"/>
        <v>-57.877196233574494</v>
      </c>
    </row>
    <row r="29" spans="3:35" ht="15.75" thickBot="1">
      <c r="C29" s="14" t="s">
        <v>39</v>
      </c>
      <c r="E29" s="261">
        <f t="shared" si="12"/>
        <v>0</v>
      </c>
      <c r="F29" s="257">
        <f t="shared" ref="F29:AI29" si="17">+F64/1000000</f>
        <v>0</v>
      </c>
      <c r="G29" s="257">
        <f t="shared" si="17"/>
        <v>-9.2342514405459167E-2</v>
      </c>
      <c r="H29" s="257">
        <f t="shared" si="17"/>
        <v>-1.1666782909095585</v>
      </c>
      <c r="I29" s="257">
        <f t="shared" si="17"/>
        <v>-2.239430821546927</v>
      </c>
      <c r="J29" s="257">
        <f t="shared" si="17"/>
        <v>-3.3018501902557911</v>
      </c>
      <c r="K29" s="257">
        <f t="shared" si="17"/>
        <v>-4.3491913758744598</v>
      </c>
      <c r="L29" s="257">
        <f t="shared" si="17"/>
        <v>-5.3752177151956264</v>
      </c>
      <c r="M29" s="257">
        <f t="shared" si="17"/>
        <v>-6.2842943935822095</v>
      </c>
      <c r="N29" s="257">
        <f t="shared" si="17"/>
        <v>-8.1733978496684738</v>
      </c>
      <c r="O29" s="257">
        <f t="shared" si="17"/>
        <v>-10.255837370771289</v>
      </c>
      <c r="P29" s="257">
        <f t="shared" si="17"/>
        <v>-12.323298185041741</v>
      </c>
      <c r="Q29" s="257">
        <f t="shared" si="17"/>
        <v>-14.268349411733135</v>
      </c>
      <c r="R29" s="257">
        <f t="shared" si="17"/>
        <v>-16.284189988831059</v>
      </c>
      <c r="S29" s="257">
        <f t="shared" si="17"/>
        <v>-18.265977724432826</v>
      </c>
      <c r="T29" s="257">
        <f t="shared" si="17"/>
        <v>-20.207100178448737</v>
      </c>
      <c r="U29" s="257">
        <f t="shared" si="17"/>
        <v>-22.100856236854373</v>
      </c>
      <c r="V29" s="257">
        <f t="shared" si="17"/>
        <v>-24.05609573501809</v>
      </c>
      <c r="W29" s="257">
        <f t="shared" si="17"/>
        <v>-26.074503536198719</v>
      </c>
      <c r="X29" s="257">
        <f t="shared" si="17"/>
        <v>-28.157808263513477</v>
      </c>
      <c r="Y29" s="257">
        <f t="shared" si="17"/>
        <v>-30.307783414353995</v>
      </c>
      <c r="Z29" s="257">
        <f t="shared" si="17"/>
        <v>-32.526248502968315</v>
      </c>
      <c r="AA29" s="257">
        <f t="shared" si="17"/>
        <v>-34.81507023191871</v>
      </c>
      <c r="AB29" s="257">
        <f t="shared" si="17"/>
        <v>-37.176163693143202</v>
      </c>
      <c r="AC29" s="257">
        <f t="shared" si="17"/>
        <v>-39.611493599366398</v>
      </c>
      <c r="AD29" s="257">
        <f t="shared" si="17"/>
        <v>-42.123075546624555</v>
      </c>
      <c r="AE29" s="257">
        <f t="shared" si="17"/>
        <v>-44.712977308688565</v>
      </c>
      <c r="AF29" s="257">
        <f t="shared" si="17"/>
        <v>-47.383320164189129</v>
      </c>
      <c r="AG29" s="257">
        <f t="shared" si="17"/>
        <v>-50.136280257267416</v>
      </c>
      <c r="AH29" s="257">
        <f t="shared" si="17"/>
        <v>-52.97408999259612</v>
      </c>
      <c r="AI29" s="258">
        <f t="shared" si="17"/>
        <v>-55.899039465636925</v>
      </c>
    </row>
    <row r="30" spans="3:35" ht="15.75" thickBot="1">
      <c r="C30" s="14" t="s">
        <v>177</v>
      </c>
      <c r="E30" s="261">
        <f t="shared" si="12"/>
        <v>0</v>
      </c>
      <c r="F30" s="257">
        <f t="shared" ref="F30:AI30" si="18">+F65/1000000</f>
        <v>-50</v>
      </c>
      <c r="G30" s="257">
        <f t="shared" si="18"/>
        <v>0</v>
      </c>
      <c r="H30" s="257">
        <f t="shared" si="18"/>
        <v>0</v>
      </c>
      <c r="I30" s="257">
        <f t="shared" si="18"/>
        <v>0</v>
      </c>
      <c r="J30" s="257">
        <f t="shared" si="18"/>
        <v>0</v>
      </c>
      <c r="K30" s="257">
        <f t="shared" si="18"/>
        <v>0</v>
      </c>
      <c r="L30" s="257">
        <f t="shared" si="18"/>
        <v>0</v>
      </c>
      <c r="M30" s="257">
        <f t="shared" si="18"/>
        <v>0</v>
      </c>
      <c r="N30" s="257">
        <f t="shared" si="18"/>
        <v>0</v>
      </c>
      <c r="O30" s="257">
        <f t="shared" si="18"/>
        <v>0</v>
      </c>
      <c r="P30" s="257">
        <f t="shared" si="18"/>
        <v>0</v>
      </c>
      <c r="Q30" s="257">
        <f t="shared" si="18"/>
        <v>0</v>
      </c>
      <c r="R30" s="257">
        <f t="shared" si="18"/>
        <v>0</v>
      </c>
      <c r="S30" s="257">
        <f t="shared" si="18"/>
        <v>0</v>
      </c>
      <c r="T30" s="257">
        <f t="shared" si="18"/>
        <v>0</v>
      </c>
      <c r="U30" s="257">
        <f t="shared" si="18"/>
        <v>0</v>
      </c>
      <c r="V30" s="257">
        <f t="shared" si="18"/>
        <v>0</v>
      </c>
      <c r="W30" s="257">
        <f t="shared" si="18"/>
        <v>0</v>
      </c>
      <c r="X30" s="257">
        <f t="shared" si="18"/>
        <v>0</v>
      </c>
      <c r="Y30" s="257">
        <f t="shared" si="18"/>
        <v>0</v>
      </c>
      <c r="Z30" s="257">
        <f t="shared" si="18"/>
        <v>0</v>
      </c>
      <c r="AA30" s="257">
        <f t="shared" si="18"/>
        <v>0</v>
      </c>
      <c r="AB30" s="257">
        <f t="shared" si="18"/>
        <v>0</v>
      </c>
      <c r="AC30" s="257">
        <f t="shared" si="18"/>
        <v>0</v>
      </c>
      <c r="AD30" s="257">
        <f t="shared" si="18"/>
        <v>0</v>
      </c>
      <c r="AE30" s="257">
        <f t="shared" si="18"/>
        <v>0</v>
      </c>
      <c r="AF30" s="257">
        <f t="shared" si="18"/>
        <v>0</v>
      </c>
      <c r="AG30" s="257">
        <f t="shared" si="18"/>
        <v>0</v>
      </c>
      <c r="AH30" s="257">
        <f t="shared" si="18"/>
        <v>0</v>
      </c>
      <c r="AI30" s="258">
        <f t="shared" si="18"/>
        <v>0</v>
      </c>
    </row>
    <row r="31" spans="3:35" ht="15.75" thickBot="1">
      <c r="C31" s="14" t="s">
        <v>174</v>
      </c>
      <c r="E31" s="261">
        <f t="shared" si="12"/>
        <v>0</v>
      </c>
      <c r="F31" s="257">
        <f t="shared" ref="F31:AI31" si="19">+F66/1000000</f>
        <v>0</v>
      </c>
      <c r="G31" s="257">
        <f t="shared" si="19"/>
        <v>-0.44772848685807509</v>
      </c>
      <c r="H31" s="257">
        <f t="shared" si="19"/>
        <v>-0.49162606517156437</v>
      </c>
      <c r="I31" s="257">
        <f t="shared" si="19"/>
        <v>-0.53224111874987035</v>
      </c>
      <c r="J31" s="257">
        <f t="shared" si="19"/>
        <v>-0.569033638111069</v>
      </c>
      <c r="K31" s="257">
        <f t="shared" si="19"/>
        <v>-0.6020672138332821</v>
      </c>
      <c r="L31" s="257">
        <f t="shared" si="19"/>
        <v>-0.63090704738665004</v>
      </c>
      <c r="M31" s="257">
        <f t="shared" si="19"/>
        <v>-0.64968916834543344</v>
      </c>
      <c r="N31" s="257">
        <f t="shared" si="19"/>
        <v>-0.72175016353086674</v>
      </c>
      <c r="O31" s="257">
        <f t="shared" si="19"/>
        <v>-0.80178245872361364</v>
      </c>
      <c r="P31" s="257">
        <f t="shared" si="19"/>
        <v>-0.87803950600034597</v>
      </c>
      <c r="Q31" s="257">
        <f t="shared" si="19"/>
        <v>-0.94420667719093854</v>
      </c>
      <c r="R31" s="257">
        <f t="shared" si="19"/>
        <v>-1.0117299419655046</v>
      </c>
      <c r="S31" s="257">
        <f t="shared" si="19"/>
        <v>-1.0744232619914844</v>
      </c>
      <c r="T31" s="257">
        <f t="shared" si="19"/>
        <v>-1.1319443342890685</v>
      </c>
      <c r="U31" s="257">
        <f t="shared" si="19"/>
        <v>-1.183958664462009</v>
      </c>
      <c r="V31" s="257">
        <f t="shared" si="19"/>
        <v>-1.2366623133868642</v>
      </c>
      <c r="W31" s="257">
        <f t="shared" si="19"/>
        <v>-1.2900449433447316</v>
      </c>
      <c r="X31" s="257">
        <f t="shared" si="19"/>
        <v>-1.3440951395176761</v>
      </c>
      <c r="Y31" s="257">
        <f t="shared" si="19"/>
        <v>-1.3988003611384079</v>
      </c>
      <c r="Z31" s="257">
        <f t="shared" si="19"/>
        <v>-1.4541468908520787</v>
      </c>
      <c r="AA31" s="257">
        <f t="shared" si="19"/>
        <v>-1.5101197822308428</v>
      </c>
      <c r="AB31" s="257">
        <f t="shared" si="19"/>
        <v>-1.5667028053803496</v>
      </c>
      <c r="AC31" s="257">
        <f t="shared" si="19"/>
        <v>-1.6238783905750795</v>
      </c>
      <c r="AD31" s="257">
        <f t="shared" si="19"/>
        <v>-1.6816275698578544</v>
      </c>
      <c r="AE31" s="257">
        <f t="shared" si="19"/>
        <v>-1.7399201055979661</v>
      </c>
      <c r="AF31" s="257">
        <f t="shared" si="19"/>
        <v>-1.7987436644129096</v>
      </c>
      <c r="AG31" s="257">
        <f t="shared" si="19"/>
        <v>-1.8580747089291036</v>
      </c>
      <c r="AH31" s="257">
        <f t="shared" si="19"/>
        <v>-1.9178880481715528</v>
      </c>
      <c r="AI31" s="258">
        <f t="shared" si="19"/>
        <v>-1.9781567679375684</v>
      </c>
    </row>
    <row r="32" spans="3:35" ht="15.75" thickBot="1">
      <c r="C32" s="14" t="s">
        <v>523</v>
      </c>
      <c r="E32" s="261">
        <f t="shared" si="12"/>
        <v>0</v>
      </c>
      <c r="F32" s="257">
        <f t="shared" ref="F32:AI32" si="20">+F67/1000000</f>
        <v>0</v>
      </c>
      <c r="G32" s="257">
        <f t="shared" si="20"/>
        <v>0</v>
      </c>
      <c r="H32" s="257">
        <f t="shared" si="20"/>
        <v>0</v>
      </c>
      <c r="I32" s="257">
        <f t="shared" si="20"/>
        <v>0</v>
      </c>
      <c r="J32" s="257">
        <f t="shared" si="20"/>
        <v>0</v>
      </c>
      <c r="K32" s="257">
        <f t="shared" si="20"/>
        <v>-1.3872500413625626</v>
      </c>
      <c r="L32" s="257">
        <f t="shared" si="20"/>
        <v>-1.4316420426861649</v>
      </c>
      <c r="M32" s="257">
        <f t="shared" si="20"/>
        <v>-1.4774545880521219</v>
      </c>
      <c r="N32" s="257">
        <f t="shared" si="20"/>
        <v>-1.5247331348697899</v>
      </c>
      <c r="O32" s="257">
        <f t="shared" si="20"/>
        <v>-1.5735245951856234</v>
      </c>
      <c r="P32" s="257">
        <f t="shared" si="20"/>
        <v>-1.6238773822315633</v>
      </c>
      <c r="Q32" s="257">
        <f t="shared" si="20"/>
        <v>-1.6758414584629731</v>
      </c>
      <c r="R32" s="257">
        <f t="shared" si="20"/>
        <v>-1.7294683851337884</v>
      </c>
      <c r="S32" s="257">
        <f t="shared" si="20"/>
        <v>-1.7848113734580695</v>
      </c>
      <c r="T32" s="257">
        <f t="shared" si="20"/>
        <v>-1.8419253374087277</v>
      </c>
      <c r="U32" s="257">
        <f t="shared" si="20"/>
        <v>-1.9008669482058071</v>
      </c>
      <c r="V32" s="257">
        <f t="shared" si="20"/>
        <v>-1.961694690548393</v>
      </c>
      <c r="W32" s="257">
        <f t="shared" si="20"/>
        <v>-2.0244689206459414</v>
      </c>
      <c r="X32" s="257">
        <f t="shared" si="20"/>
        <v>-2.0892519261066118</v>
      </c>
      <c r="Y32" s="257">
        <f t="shared" si="20"/>
        <v>-2.1561079877420233</v>
      </c>
      <c r="Z32" s="257">
        <f t="shared" si="20"/>
        <v>-2.2251034433497678</v>
      </c>
      <c r="AA32" s="257">
        <f t="shared" si="20"/>
        <v>-2.2963067535369608</v>
      </c>
      <c r="AB32" s="257">
        <f t="shared" si="20"/>
        <v>-2.3697885696501433</v>
      </c>
      <c r="AC32" s="257">
        <f t="shared" si="20"/>
        <v>-2.4456218038789475</v>
      </c>
      <c r="AD32" s="257">
        <f t="shared" si="20"/>
        <v>-2.5238817016030741</v>
      </c>
      <c r="AE32" s="257">
        <f t="shared" si="20"/>
        <v>0</v>
      </c>
      <c r="AF32" s="257">
        <f t="shared" si="20"/>
        <v>0</v>
      </c>
      <c r="AG32" s="257">
        <f t="shared" si="20"/>
        <v>0</v>
      </c>
      <c r="AH32" s="257">
        <f t="shared" si="20"/>
        <v>0</v>
      </c>
      <c r="AI32" s="258">
        <f t="shared" si="20"/>
        <v>0</v>
      </c>
    </row>
    <row r="33" spans="3:35" ht="15.75" thickBot="1">
      <c r="C33" s="14" t="s">
        <v>180</v>
      </c>
      <c r="E33" s="261">
        <f t="shared" si="12"/>
        <v>0</v>
      </c>
      <c r="F33" s="257">
        <f t="shared" ref="F33:AI33" si="21">+F68/1000000</f>
        <v>0</v>
      </c>
      <c r="G33" s="257">
        <f t="shared" si="21"/>
        <v>0</v>
      </c>
      <c r="H33" s="257">
        <f t="shared" si="21"/>
        <v>0</v>
      </c>
      <c r="I33" s="257">
        <f t="shared" si="21"/>
        <v>0</v>
      </c>
      <c r="J33" s="257">
        <f t="shared" si="21"/>
        <v>0</v>
      </c>
      <c r="K33" s="257">
        <f t="shared" si="21"/>
        <v>-1.2173958746918094</v>
      </c>
      <c r="L33" s="257">
        <f t="shared" si="21"/>
        <v>-1.1730038733682073</v>
      </c>
      <c r="M33" s="257">
        <f t="shared" si="21"/>
        <v>-1.1271913280022503</v>
      </c>
      <c r="N33" s="257">
        <f t="shared" si="21"/>
        <v>-1.0799127811845823</v>
      </c>
      <c r="O33" s="257">
        <f t="shared" si="21"/>
        <v>-1.0311213208687489</v>
      </c>
      <c r="P33" s="257">
        <f t="shared" si="21"/>
        <v>-0.98076853382280904</v>
      </c>
      <c r="Q33" s="257">
        <f t="shared" si="21"/>
        <v>-0.92880445759139896</v>
      </c>
      <c r="R33" s="257">
        <f t="shared" si="21"/>
        <v>-0.87517753092058392</v>
      </c>
      <c r="S33" s="257">
        <f t="shared" si="21"/>
        <v>-0.81983454259630273</v>
      </c>
      <c r="T33" s="257">
        <f t="shared" si="21"/>
        <v>-0.76272057864564446</v>
      </c>
      <c r="U33" s="257">
        <f t="shared" si="21"/>
        <v>-0.70377896784856508</v>
      </c>
      <c r="V33" s="257">
        <f t="shared" si="21"/>
        <v>-0.64295122550597927</v>
      </c>
      <c r="W33" s="257">
        <f t="shared" si="21"/>
        <v>-0.58017699540843071</v>
      </c>
      <c r="X33" s="257">
        <f t="shared" si="21"/>
        <v>-0.51539398994776064</v>
      </c>
      <c r="Y33" s="257">
        <f t="shared" si="21"/>
        <v>-0.44853792831234901</v>
      </c>
      <c r="Z33" s="257">
        <f t="shared" si="21"/>
        <v>-0.37954247270460428</v>
      </c>
      <c r="AA33" s="257">
        <f t="shared" si="21"/>
        <v>-0.30833916251741167</v>
      </c>
      <c r="AB33" s="257">
        <f t="shared" si="21"/>
        <v>-0.23485734640422901</v>
      </c>
      <c r="AC33" s="257">
        <f t="shared" si="21"/>
        <v>-0.15902411217542442</v>
      </c>
      <c r="AD33" s="257">
        <f t="shared" si="21"/>
        <v>-8.0764214451298069E-2</v>
      </c>
      <c r="AE33" s="257">
        <f t="shared" si="21"/>
        <v>0</v>
      </c>
      <c r="AF33" s="257">
        <f t="shared" si="21"/>
        <v>0</v>
      </c>
      <c r="AG33" s="257">
        <f t="shared" si="21"/>
        <v>0</v>
      </c>
      <c r="AH33" s="257">
        <f t="shared" si="21"/>
        <v>0</v>
      </c>
      <c r="AI33" s="258">
        <f t="shared" si="21"/>
        <v>0</v>
      </c>
    </row>
    <row r="34" spans="3:35" ht="15.75" thickBot="1">
      <c r="C34" s="15" t="s">
        <v>501</v>
      </c>
      <c r="E34" s="277">
        <f>+E69/1000000</f>
        <v>0</v>
      </c>
      <c r="F34" s="269">
        <f t="shared" ref="F34:AI34" si="22">+F69/1000000</f>
        <v>0</v>
      </c>
      <c r="G34" s="269">
        <f t="shared" si="22"/>
        <v>2.5371280921957591</v>
      </c>
      <c r="H34" s="269">
        <f t="shared" si="22"/>
        <v>2.7858810359721979</v>
      </c>
      <c r="I34" s="269">
        <f t="shared" si="22"/>
        <v>3.0160330062492653</v>
      </c>
      <c r="J34" s="269">
        <f t="shared" si="22"/>
        <v>3.2245239492960582</v>
      </c>
      <c r="K34" s="269">
        <f t="shared" si="22"/>
        <v>0.80706829566755989</v>
      </c>
      <c r="L34" s="269">
        <f t="shared" si="22"/>
        <v>0.9704940191366449</v>
      </c>
      <c r="M34" s="269">
        <f t="shared" si="22"/>
        <v>1.0769260379030834</v>
      </c>
      <c r="N34" s="269">
        <f t="shared" si="22"/>
        <v>1.4852716772872061</v>
      </c>
      <c r="O34" s="269">
        <f t="shared" si="22"/>
        <v>1.9387880167127718</v>
      </c>
      <c r="P34" s="269">
        <f t="shared" si="22"/>
        <v>2.3709112846142557</v>
      </c>
      <c r="Q34" s="269">
        <f t="shared" si="22"/>
        <v>2.7458585880276112</v>
      </c>
      <c r="R34" s="269">
        <f t="shared" si="22"/>
        <v>3.1284904217501541</v>
      </c>
      <c r="S34" s="269">
        <f t="shared" si="22"/>
        <v>3.4837525685640389</v>
      </c>
      <c r="T34" s="269">
        <f t="shared" si="22"/>
        <v>3.809705311583683</v>
      </c>
      <c r="U34" s="269">
        <f t="shared" si="22"/>
        <v>4.104453182563681</v>
      </c>
      <c r="V34" s="269">
        <f t="shared" si="22"/>
        <v>4.403107193137858</v>
      </c>
      <c r="W34" s="269">
        <f t="shared" si="22"/>
        <v>4.7056087628991081</v>
      </c>
      <c r="X34" s="269">
        <f t="shared" si="22"/>
        <v>5.0118932078791225</v>
      </c>
      <c r="Y34" s="269">
        <f t="shared" si="22"/>
        <v>5.3218894637299403</v>
      </c>
      <c r="Z34" s="269">
        <f t="shared" si="22"/>
        <v>5.6355197987740713</v>
      </c>
      <c r="AA34" s="269">
        <f t="shared" si="22"/>
        <v>5.9526995165870709</v>
      </c>
      <c r="AB34" s="269">
        <f t="shared" si="22"/>
        <v>6.2733366477676036</v>
      </c>
      <c r="AC34" s="269">
        <f t="shared" si="22"/>
        <v>6.5973316305377407</v>
      </c>
      <c r="AD34" s="269">
        <f t="shared" si="22"/>
        <v>6.9245769798068029</v>
      </c>
      <c r="AE34" s="269">
        <f t="shared" si="22"/>
        <v>9.8595472650551432</v>
      </c>
      <c r="AF34" s="269">
        <f t="shared" si="22"/>
        <v>10.192880765006491</v>
      </c>
      <c r="AG34" s="269">
        <f t="shared" si="22"/>
        <v>10.529090017264917</v>
      </c>
      <c r="AH34" s="269">
        <f t="shared" si="22"/>
        <v>10.868032272972137</v>
      </c>
      <c r="AI34" s="270">
        <f t="shared" si="22"/>
        <v>11.209555018312887</v>
      </c>
    </row>
    <row r="35" spans="3:35" ht="15.75" thickBot="1">
      <c r="C35" s="15" t="s">
        <v>502</v>
      </c>
      <c r="E35" s="277">
        <f>+E70/1000000</f>
        <v>0</v>
      </c>
      <c r="F35" s="269">
        <f t="shared" ref="F35:AI35" si="23">+F70/1000000</f>
        <v>0</v>
      </c>
      <c r="G35" s="269">
        <f t="shared" si="23"/>
        <v>2.5371280921957591</v>
      </c>
      <c r="H35" s="269">
        <f t="shared" si="23"/>
        <v>5.323009128167957</v>
      </c>
      <c r="I35" s="269">
        <f t="shared" si="23"/>
        <v>8.3390421344172232</v>
      </c>
      <c r="J35" s="269">
        <f t="shared" si="23"/>
        <v>11.563566083713281</v>
      </c>
      <c r="K35" s="269">
        <f t="shared" si="23"/>
        <v>12.37063437938084</v>
      </c>
      <c r="L35" s="269">
        <f t="shared" si="23"/>
        <v>13.341128398517485</v>
      </c>
      <c r="M35" s="269">
        <f t="shared" si="23"/>
        <v>14.418054436420569</v>
      </c>
      <c r="N35" s="269">
        <f t="shared" si="23"/>
        <v>15.903326113707775</v>
      </c>
      <c r="O35" s="269">
        <f t="shared" si="23"/>
        <v>17.842114130420548</v>
      </c>
      <c r="P35" s="269">
        <f t="shared" si="23"/>
        <v>20.213025415034799</v>
      </c>
      <c r="Q35" s="269">
        <f t="shared" si="23"/>
        <v>22.958884003062412</v>
      </c>
      <c r="R35" s="269">
        <f t="shared" si="23"/>
        <v>26.087374424812566</v>
      </c>
      <c r="S35" s="269">
        <f t="shared" si="23"/>
        <v>29.571126993376605</v>
      </c>
      <c r="T35" s="269">
        <f t="shared" si="23"/>
        <v>33.380832304960286</v>
      </c>
      <c r="U35" s="269">
        <f t="shared" si="23"/>
        <v>37.485285487523974</v>
      </c>
      <c r="V35" s="269">
        <f t="shared" si="23"/>
        <v>41.888392680661831</v>
      </c>
      <c r="W35" s="269">
        <f t="shared" si="23"/>
        <v>46.594001443560934</v>
      </c>
      <c r="X35" s="269">
        <f t="shared" si="23"/>
        <v>51.605894651440053</v>
      </c>
      <c r="Y35" s="269">
        <f t="shared" si="23"/>
        <v>56.927784115169992</v>
      </c>
      <c r="Z35" s="269">
        <f t="shared" si="23"/>
        <v>62.563303913944068</v>
      </c>
      <c r="AA35" s="269">
        <f t="shared" si="23"/>
        <v>68.516003430531143</v>
      </c>
      <c r="AB35" s="269">
        <f t="shared" si="23"/>
        <v>74.78934007829875</v>
      </c>
      <c r="AC35" s="269">
        <f t="shared" si="23"/>
        <v>81.386671708836502</v>
      </c>
      <c r="AD35" s="269">
        <f t="shared" si="23"/>
        <v>88.311248688643303</v>
      </c>
      <c r="AE35" s="269">
        <f t="shared" si="23"/>
        <v>98.170795953698459</v>
      </c>
      <c r="AF35" s="269">
        <f t="shared" si="23"/>
        <v>108.36367671870494</v>
      </c>
      <c r="AG35" s="269">
        <f t="shared" si="23"/>
        <v>118.89276673596986</v>
      </c>
      <c r="AH35" s="269">
        <f t="shared" si="23"/>
        <v>129.760799008942</v>
      </c>
      <c r="AI35" s="270">
        <f t="shared" si="23"/>
        <v>140.97035402725487</v>
      </c>
    </row>
    <row r="36" spans="3:35" ht="15.75" thickBot="1">
      <c r="C36" s="15" t="s">
        <v>398</v>
      </c>
      <c r="E36" s="277" t="str">
        <f>+IFERROR((E27+E29+E31)/(-E32-E33),"-")</f>
        <v>-</v>
      </c>
      <c r="F36" s="269" t="str">
        <f t="shared" ref="F36:AI36" si="24">+IFERROR((F27+F29+F31)/(-F32-F33),"-")</f>
        <v>-</v>
      </c>
      <c r="G36" s="269" t="str">
        <f t="shared" si="24"/>
        <v>-</v>
      </c>
      <c r="H36" s="269" t="str">
        <f t="shared" si="24"/>
        <v>-</v>
      </c>
      <c r="I36" s="269" t="str">
        <f t="shared" si="24"/>
        <v>-</v>
      </c>
      <c r="J36" s="269" t="str">
        <f t="shared" si="24"/>
        <v>-</v>
      </c>
      <c r="K36" s="269">
        <f t="shared" si="24"/>
        <v>1.3098572019686043</v>
      </c>
      <c r="L36" s="269">
        <f t="shared" si="24"/>
        <v>1.3726011329043868</v>
      </c>
      <c r="M36" s="269">
        <f t="shared" si="24"/>
        <v>1.4134635081356692</v>
      </c>
      <c r="N36" s="269">
        <f t="shared" si="24"/>
        <v>1.5702393819184284</v>
      </c>
      <c r="O36" s="269">
        <f t="shared" si="24"/>
        <v>1.7443576129724874</v>
      </c>
      <c r="P36" s="269">
        <f t="shared" si="24"/>
        <v>1.9102624160929367</v>
      </c>
      <c r="Q36" s="269">
        <f t="shared" si="24"/>
        <v>2.0542156886288625</v>
      </c>
      <c r="R36" s="269">
        <f t="shared" si="24"/>
        <v>2.2011192778515252</v>
      </c>
      <c r="S36" s="269">
        <f t="shared" si="24"/>
        <v>2.3375148411118296</v>
      </c>
      <c r="T36" s="269">
        <f t="shared" si="24"/>
        <v>2.4626576641767826</v>
      </c>
      <c r="U36" s="269">
        <f t="shared" si="24"/>
        <v>2.5758200211648266</v>
      </c>
      <c r="V36" s="269">
        <f t="shared" si="24"/>
        <v>2.6904820597679824</v>
      </c>
      <c r="W36" s="269">
        <f t="shared" si="24"/>
        <v>2.8066212892489282</v>
      </c>
      <c r="X36" s="269">
        <f t="shared" si="24"/>
        <v>2.9242128755340961</v>
      </c>
      <c r="Y36" s="269">
        <f t="shared" si="24"/>
        <v>3.0432295349349303</v>
      </c>
      <c r="Z36" s="269">
        <f t="shared" si="24"/>
        <v>3.1636414239794242</v>
      </c>
      <c r="AA36" s="269">
        <f t="shared" si="24"/>
        <v>3.2854160252248299</v>
      </c>
      <c r="AB36" s="269">
        <f t="shared" si="24"/>
        <v>3.4085180289191572</v>
      </c>
      <c r="AC36" s="269">
        <f t="shared" si="24"/>
        <v>3.5329092103742314</v>
      </c>
      <c r="AD36" s="269">
        <f t="shared" si="24"/>
        <v>3.6585483029096113</v>
      </c>
      <c r="AE36" s="269" t="str">
        <f t="shared" si="24"/>
        <v>-</v>
      </c>
      <c r="AF36" s="269" t="str">
        <f t="shared" si="24"/>
        <v>-</v>
      </c>
      <c r="AG36" s="269" t="str">
        <f t="shared" si="24"/>
        <v>-</v>
      </c>
      <c r="AH36" s="269" t="str">
        <f t="shared" si="24"/>
        <v>-</v>
      </c>
      <c r="AI36" s="270" t="str">
        <f t="shared" si="24"/>
        <v>-</v>
      </c>
    </row>
    <row r="39" spans="3:35" ht="21">
      <c r="C39" s="74" t="s">
        <v>356</v>
      </c>
    </row>
    <row r="41" spans="3:35" ht="15.75">
      <c r="C41" s="281" t="s">
        <v>373</v>
      </c>
    </row>
    <row r="43" spans="3:35">
      <c r="D43" s="18"/>
      <c r="E43" s="6">
        <v>0</v>
      </c>
      <c r="F43" s="6">
        <v>1</v>
      </c>
      <c r="G43" s="6">
        <v>2</v>
      </c>
      <c r="H43" s="6">
        <v>3</v>
      </c>
      <c r="I43" s="6">
        <v>4</v>
      </c>
      <c r="J43" s="6">
        <v>5</v>
      </c>
      <c r="K43" s="6">
        <v>6</v>
      </c>
      <c r="L43" s="6">
        <v>7</v>
      </c>
      <c r="M43" s="6">
        <v>8</v>
      </c>
      <c r="N43" s="6">
        <v>9</v>
      </c>
      <c r="O43" s="6">
        <v>10</v>
      </c>
      <c r="P43" s="6">
        <v>11</v>
      </c>
      <c r="Q43" s="6">
        <v>12</v>
      </c>
      <c r="R43" s="6">
        <v>13</v>
      </c>
      <c r="S43" s="6">
        <v>14</v>
      </c>
      <c r="T43" s="6">
        <v>15</v>
      </c>
      <c r="U43" s="6">
        <v>16</v>
      </c>
      <c r="V43" s="6">
        <v>17</v>
      </c>
      <c r="W43" s="6">
        <v>18</v>
      </c>
      <c r="X43" s="6">
        <v>19</v>
      </c>
      <c r="Y43" s="6">
        <v>20</v>
      </c>
      <c r="Z43" s="6">
        <v>21</v>
      </c>
      <c r="AA43" s="6">
        <v>22</v>
      </c>
      <c r="AB43" s="6">
        <v>23</v>
      </c>
      <c r="AC43" s="6">
        <v>24</v>
      </c>
      <c r="AD43" s="6">
        <v>25</v>
      </c>
      <c r="AE43" s="6">
        <v>26</v>
      </c>
      <c r="AF43" s="6">
        <v>27</v>
      </c>
      <c r="AG43" s="6">
        <v>28</v>
      </c>
      <c r="AH43" s="6">
        <v>29</v>
      </c>
      <c r="AI43" s="6">
        <v>30</v>
      </c>
    </row>
    <row r="44" spans="3:35">
      <c r="C44" s="20" t="s">
        <v>175</v>
      </c>
      <c r="E44" s="105">
        <f>+E45+E46</f>
        <v>70000000</v>
      </c>
      <c r="F44" s="105">
        <f t="shared" ref="F44:AD44" si="25">+F45+F46</f>
        <v>0</v>
      </c>
      <c r="G44" s="105">
        <f t="shared" si="25"/>
        <v>1568367.7322542369</v>
      </c>
      <c r="H44" s="105">
        <f t="shared" si="25"/>
        <v>2284211.2785609886</v>
      </c>
      <c r="I44" s="105">
        <f t="shared" si="25"/>
        <v>2990881.3885987327</v>
      </c>
      <c r="J44" s="105">
        <f t="shared" si="25"/>
        <v>3682158.797376588</v>
      </c>
      <c r="K44" s="105">
        <f t="shared" si="25"/>
        <v>4355988.7037701309</v>
      </c>
      <c r="L44" s="105">
        <f t="shared" si="25"/>
        <v>5007839.5535548553</v>
      </c>
      <c r="M44" s="105">
        <f t="shared" si="25"/>
        <v>5570118.8096807748</v>
      </c>
      <c r="N44" s="105">
        <f t="shared" si="25"/>
        <v>6802314.1117133126</v>
      </c>
      <c r="O44" s="105">
        <f t="shared" si="25"/>
        <v>8159907.662095286</v>
      </c>
      <c r="P44" s="105">
        <f t="shared" si="25"/>
        <v>9499818.6464657784</v>
      </c>
      <c r="Q44" s="105">
        <f t="shared" si="25"/>
        <v>10746790.301651023</v>
      </c>
      <c r="R44" s="105">
        <f t="shared" si="25"/>
        <v>12036387.442038432</v>
      </c>
      <c r="S44" s="105">
        <f t="shared" si="25"/>
        <v>13295107.81274458</v>
      </c>
      <c r="T44" s="105">
        <f t="shared" si="25"/>
        <v>14518435.686136186</v>
      </c>
      <c r="U44" s="105">
        <f t="shared" si="25"/>
        <v>15701825.773559384</v>
      </c>
      <c r="V44" s="105">
        <f t="shared" si="25"/>
        <v>16921024.88359648</v>
      </c>
      <c r="W44" s="105">
        <f t="shared" si="25"/>
        <v>18176940.366612867</v>
      </c>
      <c r="X44" s="105">
        <f t="shared" si="25"/>
        <v>19470501.109458715</v>
      </c>
      <c r="Y44" s="105">
        <f t="shared" si="25"/>
        <v>20802658.030302323</v>
      </c>
      <c r="Z44" s="105">
        <f t="shared" si="25"/>
        <v>22174384.584585965</v>
      </c>
      <c r="AA44" s="105">
        <f t="shared" si="25"/>
        <v>23586677.282349244</v>
      </c>
      <c r="AB44" s="105">
        <f t="shared" si="25"/>
        <v>25040556.217170432</v>
      </c>
      <c r="AC44" s="105">
        <f t="shared" si="25"/>
        <v>26537065.606980994</v>
      </c>
      <c r="AD44" s="105">
        <f t="shared" si="25"/>
        <v>28077274.34701477</v>
      </c>
      <c r="AE44" s="105">
        <f t="shared" ref="AE44:AI44" si="26">+AE45+AE46</f>
        <v>29662250.412656069</v>
      </c>
      <c r="AF44" s="105">
        <f t="shared" si="26"/>
        <v>31293139.401722506</v>
      </c>
      <c r="AG44" s="105">
        <f t="shared" si="26"/>
        <v>32971087.676584825</v>
      </c>
      <c r="AH44" s="105">
        <f t="shared" si="26"/>
        <v>34697268.615377352</v>
      </c>
      <c r="AI44" s="105">
        <f t="shared" si="26"/>
        <v>36472883.229737267</v>
      </c>
    </row>
    <row r="45" spans="3:35">
      <c r="C45" s="24" t="s">
        <v>32</v>
      </c>
      <c r="E45" s="106">
        <f>+'F. Financiación'!E38</f>
        <v>70000000</v>
      </c>
      <c r="F45" s="106">
        <f>+'F. Financiación'!F38</f>
        <v>0</v>
      </c>
      <c r="G45" s="106">
        <f>+'F. Financiación'!G38</f>
        <v>0</v>
      </c>
      <c r="H45" s="106">
        <f>+'F. Financiación'!H38</f>
        <v>0</v>
      </c>
      <c r="I45" s="106">
        <f>+'F. Financiación'!I38</f>
        <v>0</v>
      </c>
      <c r="J45" s="106">
        <f>+'F. Financiación'!J38</f>
        <v>0</v>
      </c>
      <c r="K45" s="106">
        <f>+'F. Financiación'!K38</f>
        <v>0</v>
      </c>
      <c r="L45" s="106">
        <f>+'F. Financiación'!L38</f>
        <v>0</v>
      </c>
      <c r="M45" s="106">
        <f>+'F. Financiación'!M38</f>
        <v>0</v>
      </c>
      <c r="N45" s="106">
        <f>+'F. Financiación'!N38</f>
        <v>0</v>
      </c>
      <c r="O45" s="106">
        <f>+'F. Financiación'!O38</f>
        <v>0</v>
      </c>
      <c r="P45" s="106">
        <f>+'F. Financiación'!P38</f>
        <v>0</v>
      </c>
      <c r="Q45" s="106">
        <f>+'F. Financiación'!Q38</f>
        <v>0</v>
      </c>
      <c r="R45" s="106">
        <f>+'F. Financiación'!R38</f>
        <v>0</v>
      </c>
      <c r="S45" s="106">
        <f>+'F. Financiación'!S38</f>
        <v>0</v>
      </c>
      <c r="T45" s="106">
        <f>+'F. Financiación'!T38</f>
        <v>0</v>
      </c>
      <c r="U45" s="106">
        <f>+'F. Financiación'!U38</f>
        <v>0</v>
      </c>
      <c r="V45" s="106">
        <f>+'F. Financiación'!V38</f>
        <v>0</v>
      </c>
      <c r="W45" s="106">
        <f>+'F. Financiación'!W38</f>
        <v>0</v>
      </c>
      <c r="X45" s="106">
        <f>+'F. Financiación'!X38</f>
        <v>0</v>
      </c>
      <c r="Y45" s="106">
        <f>+'F. Financiación'!Y38</f>
        <v>0</v>
      </c>
      <c r="Z45" s="106">
        <f>+'F. Financiación'!Z38</f>
        <v>0</v>
      </c>
      <c r="AA45" s="106">
        <f>+'F. Financiación'!AA38</f>
        <v>0</v>
      </c>
      <c r="AB45" s="106">
        <f>+'F. Financiación'!AB38</f>
        <v>0</v>
      </c>
      <c r="AC45" s="106">
        <f>+'F. Financiación'!AC38</f>
        <v>0</v>
      </c>
      <c r="AD45" s="106">
        <f>+'F. Financiación'!AD38</f>
        <v>0</v>
      </c>
      <c r="AE45" s="106">
        <f>+'F. Financiación'!AE38</f>
        <v>0</v>
      </c>
      <c r="AF45" s="106">
        <f>+'F. Financiación'!AF38</f>
        <v>0</v>
      </c>
      <c r="AG45" s="106">
        <f>+'F. Financiación'!AG38</f>
        <v>0</v>
      </c>
      <c r="AH45" s="106">
        <f>+'F. Financiación'!AH38</f>
        <v>0</v>
      </c>
      <c r="AI45" s="106">
        <f>+'F. Financiación'!AI38</f>
        <v>0</v>
      </c>
    </row>
    <row r="46" spans="3:35">
      <c r="C46" s="31" t="s">
        <v>33</v>
      </c>
      <c r="D46" s="18"/>
      <c r="E46" s="107">
        <f>+'F. Caja Capital'!E51</f>
        <v>0</v>
      </c>
      <c r="F46" s="107">
        <f>+'F. Caja Capital'!F51</f>
        <v>0</v>
      </c>
      <c r="G46" s="107">
        <f>+'F. Caja Capital'!G51</f>
        <v>1568367.7322542369</v>
      </c>
      <c r="H46" s="107">
        <f>+'F. Caja Capital'!H51</f>
        <v>2284211.2785609886</v>
      </c>
      <c r="I46" s="107">
        <f>+'F. Caja Capital'!I51</f>
        <v>2990881.3885987327</v>
      </c>
      <c r="J46" s="107">
        <f>+'F. Caja Capital'!J51</f>
        <v>3682158.797376588</v>
      </c>
      <c r="K46" s="107">
        <f>+'F. Caja Capital'!K51</f>
        <v>4355988.7037701309</v>
      </c>
      <c r="L46" s="107">
        <f>+'F. Caja Capital'!L51</f>
        <v>5007839.5535548553</v>
      </c>
      <c r="M46" s="107">
        <f>+'F. Caja Capital'!M51</f>
        <v>5570118.8096807748</v>
      </c>
      <c r="N46" s="107">
        <f>+'F. Caja Capital'!N51</f>
        <v>6802314.1117133126</v>
      </c>
      <c r="O46" s="107">
        <f>+'F. Caja Capital'!O51</f>
        <v>8159907.662095286</v>
      </c>
      <c r="P46" s="107">
        <f>+'F. Caja Capital'!P51</f>
        <v>9499818.6464657784</v>
      </c>
      <c r="Q46" s="107">
        <f>+'F. Caja Capital'!Q51</f>
        <v>10746790.301651023</v>
      </c>
      <c r="R46" s="107">
        <f>+'F. Caja Capital'!R51</f>
        <v>12036387.442038432</v>
      </c>
      <c r="S46" s="107">
        <f>+'F. Caja Capital'!S51</f>
        <v>13295107.81274458</v>
      </c>
      <c r="T46" s="107">
        <f>+'F. Caja Capital'!T51</f>
        <v>14518435.686136186</v>
      </c>
      <c r="U46" s="107">
        <f>+'F. Caja Capital'!U51</f>
        <v>15701825.773559384</v>
      </c>
      <c r="V46" s="107">
        <f>+'F. Caja Capital'!V51</f>
        <v>16921024.88359648</v>
      </c>
      <c r="W46" s="107">
        <f>+'F. Caja Capital'!W51</f>
        <v>18176940.366612867</v>
      </c>
      <c r="X46" s="107">
        <f>+'F. Caja Capital'!X51</f>
        <v>19470501.109458715</v>
      </c>
      <c r="Y46" s="107">
        <f>+'F. Caja Capital'!Y51</f>
        <v>20802658.030302323</v>
      </c>
      <c r="Z46" s="107">
        <f>+'F. Caja Capital'!Z51</f>
        <v>22174384.584585965</v>
      </c>
      <c r="AA46" s="107">
        <f>+'F. Caja Capital'!AA51</f>
        <v>23586677.282349244</v>
      </c>
      <c r="AB46" s="107">
        <f>+'F. Caja Capital'!AB51</f>
        <v>25040556.217170432</v>
      </c>
      <c r="AC46" s="107">
        <f>+'F. Caja Capital'!AC51</f>
        <v>26537065.606980994</v>
      </c>
      <c r="AD46" s="107">
        <f>+'F. Caja Capital'!AD51</f>
        <v>28077274.34701477</v>
      </c>
      <c r="AE46" s="107">
        <f>+'F. Caja Capital'!AE51</f>
        <v>29662250.412656069</v>
      </c>
      <c r="AF46" s="107">
        <f>+'F. Caja Capital'!AF51</f>
        <v>31293139.401722506</v>
      </c>
      <c r="AG46" s="107">
        <f>+'F. Caja Capital'!AG51</f>
        <v>32971087.676584825</v>
      </c>
      <c r="AH46" s="107">
        <f>+'F. Caja Capital'!AH51</f>
        <v>34697268.615377352</v>
      </c>
      <c r="AI46" s="107">
        <f>+'F. Caja Capital'!AI51</f>
        <v>36472883.229737267</v>
      </c>
    </row>
    <row r="47" spans="3:35">
      <c r="C47" s="20" t="s">
        <v>176</v>
      </c>
      <c r="E47" s="105">
        <f>+SUM(E48:E52)</f>
        <v>-70000000</v>
      </c>
      <c r="F47" s="105">
        <f t="shared" ref="F47:AI47" si="27">+SUM(F48:F52)</f>
        <v>0</v>
      </c>
      <c r="G47" s="105">
        <f t="shared" si="27"/>
        <v>-1018044.8517846927</v>
      </c>
      <c r="H47" s="105">
        <f t="shared" si="27"/>
        <v>-1509288.3430282434</v>
      </c>
      <c r="I47" s="105">
        <f t="shared" si="27"/>
        <v>-1998450.4940617383</v>
      </c>
      <c r="J47" s="105">
        <f t="shared" si="27"/>
        <v>-4164600.7931118156</v>
      </c>
      <c r="K47" s="105">
        <f t="shared" si="27"/>
        <v>-4640606.5437572068</v>
      </c>
      <c r="L47" s="105">
        <f t="shared" si="27"/>
        <v>-5106701.238685986</v>
      </c>
      <c r="M47" s="105">
        <f t="shared" si="27"/>
        <v>-5520503.503624633</v>
      </c>
      <c r="N47" s="105">
        <f t="shared" si="27"/>
        <v>-6354409.8329986446</v>
      </c>
      <c r="O47" s="105">
        <f t="shared" si="27"/>
        <v>-7269400.6281972146</v>
      </c>
      <c r="P47" s="105">
        <f t="shared" si="27"/>
        <v>-8176776.1129709175</v>
      </c>
      <c r="Q47" s="105">
        <f t="shared" si="27"/>
        <v>-9029012.0604032911</v>
      </c>
      <c r="R47" s="105">
        <f t="shared" si="27"/>
        <v>-9911610.4042022452</v>
      </c>
      <c r="S47" s="105">
        <f t="shared" si="27"/>
        <v>-10778183.28052363</v>
      </c>
      <c r="T47" s="105">
        <f t="shared" si="27"/>
        <v>-11625823.864938866</v>
      </c>
      <c r="U47" s="105">
        <f t="shared" si="27"/>
        <v>-12451590.998219948</v>
      </c>
      <c r="V47" s="105">
        <f t="shared" si="27"/>
        <v>-13303562.863673341</v>
      </c>
      <c r="W47" s="105">
        <f t="shared" si="27"/>
        <v>-14182444.820074983</v>
      </c>
      <c r="X47" s="105">
        <f t="shared" si="27"/>
        <v>-15088960.226434989</v>
      </c>
      <c r="Y47" s="105">
        <f t="shared" si="27"/>
        <v>-16023850.892211732</v>
      </c>
      <c r="Z47" s="105">
        <f t="shared" si="27"/>
        <v>-16987877.538695883</v>
      </c>
      <c r="AA47" s="105">
        <f t="shared" si="27"/>
        <v>-17981820.271840334</v>
      </c>
      <c r="AB47" s="105">
        <f t="shared" si="27"/>
        <v>-19006479.066819109</v>
      </c>
      <c r="AC47" s="105">
        <f t="shared" si="27"/>
        <v>-20062674.264605165</v>
      </c>
      <c r="AD47" s="105">
        <f t="shared" si="27"/>
        <v>-19468245.104336753</v>
      </c>
      <c r="AE47" s="105">
        <f t="shared" si="27"/>
        <v>-20590054.226566147</v>
      </c>
      <c r="AF47" s="105">
        <f t="shared" si="27"/>
        <v>-21745988.043180585</v>
      </c>
      <c r="AG47" s="105">
        <f t="shared" si="27"/>
        <v>-22936953.573882386</v>
      </c>
      <c r="AH47" s="105">
        <f t="shared" si="27"/>
        <v>-24163880.87798975</v>
      </c>
      <c r="AI47" s="105">
        <f t="shared" si="27"/>
        <v>-25427723.629630569</v>
      </c>
    </row>
    <row r="48" spans="3:35">
      <c r="C48" s="24" t="s">
        <v>31</v>
      </c>
      <c r="D48" s="27"/>
      <c r="E48" s="106">
        <f>+'F. Caja Capital'!E55</f>
        <v>0</v>
      </c>
      <c r="F48" s="106">
        <f>+'F. Caja Capital'!F55</f>
        <v>0</v>
      </c>
      <c r="G48" s="106">
        <f>+'F. Caja Capital'!G55</f>
        <v>-920929.04934889078</v>
      </c>
      <c r="H48" s="106">
        <f>+'F. Caja Capital'!H55</f>
        <v>-1372537.236757759</v>
      </c>
      <c r="I48" s="106">
        <f>+'F. Caja Capital'!I55</f>
        <v>-1823315.6303199157</v>
      </c>
      <c r="J48" s="106">
        <f>+'F. Caja Capital'!J55</f>
        <v>-2269735.2905622199</v>
      </c>
      <c r="K48" s="106">
        <f>+'F. Caja Capital'!K55</f>
        <v>-2710830.896075584</v>
      </c>
      <c r="L48" s="106">
        <f>+'F. Caja Capital'!L55</f>
        <v>-3144145.0930886082</v>
      </c>
      <c r="M48" s="106">
        <f>+'F. Caja Capital'!M55</f>
        <v>-3531745.5360530317</v>
      </c>
      <c r="N48" s="106">
        <f>+'F. Caja Capital'!N55</f>
        <v>-4295365.5761343613</v>
      </c>
      <c r="O48" s="106">
        <f>+'F. Caja Capital'!O55</f>
        <v>-5132250.002771154</v>
      </c>
      <c r="P48" s="106">
        <f>+'F. Caja Capital'!P55</f>
        <v>-5963295.6934983656</v>
      </c>
      <c r="Q48" s="106">
        <f>+'F. Caja Capital'!Q55</f>
        <v>-6745872.3983861133</v>
      </c>
      <c r="R48" s="106">
        <f>+'F. Caja Capital'!R55</f>
        <v>-7556647.4251400456</v>
      </c>
      <c r="S48" s="106">
        <f>+'F. Caja Capital'!S55</f>
        <v>-8354017.8024523556</v>
      </c>
      <c r="T48" s="106">
        <f>+'F. Caja Capital'!T55</f>
        <v>-9135360.629989408</v>
      </c>
      <c r="U48" s="106">
        <f>+'F. Caja Capital'!U55</f>
        <v>-9898017.8301865906</v>
      </c>
      <c r="V48" s="106">
        <f>+'F. Caja Capital'!V55</f>
        <v>-10685184.88777227</v>
      </c>
      <c r="W48" s="106">
        <f>+'F. Caja Capital'!W55</f>
        <v>-11497531.515947782</v>
      </c>
      <c r="X48" s="106">
        <f>+'F. Caja Capital'!X55</f>
        <v>-12335744.804104403</v>
      </c>
      <c r="Y48" s="106">
        <f>+'F. Caja Capital'!Y55</f>
        <v>-13200529.660163462</v>
      </c>
      <c r="Z48" s="106">
        <f>+'F. Caja Capital'!Z55</f>
        <v>-14092609.264094763</v>
      </c>
      <c r="AA48" s="106">
        <f>+'F. Caja Capital'!AA55</f>
        <v>-15012725.532894716</v>
      </c>
      <c r="AB48" s="106">
        <f>+'F. Caja Capital'!AB55</f>
        <v>-15961639.597313069</v>
      </c>
      <c r="AC48" s="106">
        <f>+'F. Caja Capital'!AC55</f>
        <v>-16940132.290624209</v>
      </c>
      <c r="AD48" s="106">
        <f>+'F. Caja Capital'!AD55</f>
        <v>-17949004.649746515</v>
      </c>
      <c r="AE48" s="106">
        <f>+'F. Caja Capital'!AE55</f>
        <v>-18989078.429020867</v>
      </c>
      <c r="AF48" s="106">
        <f>+'F. Caja Capital'!AF55</f>
        <v>-20061196.626967303</v>
      </c>
      <c r="AG48" s="106">
        <f>+'F. Caja Capital'!AG55</f>
        <v>-21166224.026346661</v>
      </c>
      <c r="AH48" s="106">
        <f>+'F. Caja Capital'!AH55</f>
        <v>-22305047.747862525</v>
      </c>
      <c r="AI48" s="106">
        <f>+'F. Caja Capital'!AI55</f>
        <v>-23478577.817847036</v>
      </c>
    </row>
    <row r="49" spans="3:35">
      <c r="C49" s="24" t="s">
        <v>177</v>
      </c>
      <c r="D49" s="27"/>
      <c r="E49" s="106">
        <f>+'F. Caja Capital'!E59</f>
        <v>-70000000</v>
      </c>
      <c r="F49" s="106">
        <f>+'F. Caja Capital'!F59</f>
        <v>0</v>
      </c>
      <c r="G49" s="106">
        <f>+'F. Caja Capital'!G59</f>
        <v>0</v>
      </c>
      <c r="H49" s="106">
        <f>+'F. Caja Capital'!H59</f>
        <v>0</v>
      </c>
      <c r="I49" s="106">
        <f>+'F. Caja Capital'!I59</f>
        <v>0</v>
      </c>
      <c r="J49" s="106">
        <f>+'F. Caja Capital'!J59</f>
        <v>0</v>
      </c>
      <c r="K49" s="106">
        <f>+'F. Caja Capital'!K59</f>
        <v>0</v>
      </c>
      <c r="L49" s="106">
        <f>+'F. Caja Capital'!L59</f>
        <v>0</v>
      </c>
      <c r="M49" s="106">
        <f>+'F. Caja Capital'!M59</f>
        <v>0</v>
      </c>
      <c r="N49" s="106">
        <f>+'F. Caja Capital'!N59</f>
        <v>0</v>
      </c>
      <c r="O49" s="106">
        <f>+'F. Caja Capital'!O59</f>
        <v>0</v>
      </c>
      <c r="P49" s="106">
        <f>+'F. Caja Capital'!P59</f>
        <v>0</v>
      </c>
      <c r="Q49" s="106">
        <f>+'F. Caja Capital'!Q59</f>
        <v>0</v>
      </c>
      <c r="R49" s="106">
        <f>+'F. Caja Capital'!R59</f>
        <v>0</v>
      </c>
      <c r="S49" s="106">
        <f>+'F. Caja Capital'!S59</f>
        <v>0</v>
      </c>
      <c r="T49" s="106">
        <f>+'F. Caja Capital'!T59</f>
        <v>0</v>
      </c>
      <c r="U49" s="106">
        <f>+'F. Caja Capital'!U59</f>
        <v>0</v>
      </c>
      <c r="V49" s="106">
        <f>+'F. Caja Capital'!V59</f>
        <v>0</v>
      </c>
      <c r="W49" s="106">
        <f>+'F. Caja Capital'!W59</f>
        <v>0</v>
      </c>
      <c r="X49" s="106">
        <f>+'F. Caja Capital'!X59</f>
        <v>0</v>
      </c>
      <c r="Y49" s="106">
        <f>+'F. Caja Capital'!Y59</f>
        <v>0</v>
      </c>
      <c r="Z49" s="106">
        <f>+'F. Caja Capital'!Z59</f>
        <v>0</v>
      </c>
      <c r="AA49" s="106">
        <f>+'F. Caja Capital'!AA59</f>
        <v>0</v>
      </c>
      <c r="AB49" s="106">
        <f>+'F. Caja Capital'!AB59</f>
        <v>0</v>
      </c>
      <c r="AC49" s="106">
        <f>+'F. Caja Capital'!AC59</f>
        <v>0</v>
      </c>
      <c r="AD49" s="106">
        <f>+'F. Caja Capital'!AD59</f>
        <v>0</v>
      </c>
      <c r="AE49" s="106">
        <f>+'F. Caja Capital'!AE59</f>
        <v>0</v>
      </c>
      <c r="AF49" s="106">
        <f>+'F. Caja Capital'!AF59</f>
        <v>0</v>
      </c>
      <c r="AG49" s="106">
        <f>+'F. Caja Capital'!AG59</f>
        <v>0</v>
      </c>
      <c r="AH49" s="106">
        <f>+'F. Caja Capital'!AH59</f>
        <v>0</v>
      </c>
      <c r="AI49" s="106">
        <v>0</v>
      </c>
    </row>
    <row r="50" spans="3:35">
      <c r="C50" s="24" t="s">
        <v>174</v>
      </c>
      <c r="D50" s="27"/>
      <c r="E50" s="106">
        <f>+'F. Caja Capital'!E63</f>
        <v>0</v>
      </c>
      <c r="F50" s="106">
        <f>+'F. Caja Capital'!F63</f>
        <v>0</v>
      </c>
      <c r="G50" s="106">
        <f>+'F. Caja Capital'!G63</f>
        <v>-97115.802435801917</v>
      </c>
      <c r="H50" s="106">
        <f>+'F. Caja Capital'!H63</f>
        <v>-136751.10627048442</v>
      </c>
      <c r="I50" s="106">
        <f>+'F. Caja Capital'!I63</f>
        <v>-175134.86374182254</v>
      </c>
      <c r="J50" s="106">
        <f>+'F. Caja Capital'!J63</f>
        <v>-211863.52602215522</v>
      </c>
      <c r="K50" s="106">
        <f>+'F. Caja Capital'!K63</f>
        <v>-246773.67115418203</v>
      </c>
      <c r="L50" s="106">
        <f>+'F. Caja Capital'!L63</f>
        <v>-279554.16906993702</v>
      </c>
      <c r="M50" s="106">
        <f>+'F. Caja Capital'!M63</f>
        <v>-305755.99104416143</v>
      </c>
      <c r="N50" s="106">
        <f>+'F. Caja Capital'!N63</f>
        <v>-376042.2803368427</v>
      </c>
      <c r="O50" s="106">
        <f>+'F. Caja Capital'!O63</f>
        <v>-454148.64889861975</v>
      </c>
      <c r="P50" s="106">
        <f>+'F. Caja Capital'!P63</f>
        <v>-530478.44294511189</v>
      </c>
      <c r="Q50" s="106">
        <f>+'F. Caja Capital'!Q63</f>
        <v>-600137.6854897365</v>
      </c>
      <c r="R50" s="106">
        <f>+'F. Caja Capital'!R63</f>
        <v>-671961.00253475795</v>
      </c>
      <c r="S50" s="106">
        <f>+'F. Caja Capital'!S63</f>
        <v>-741163.50154383364</v>
      </c>
      <c r="T50" s="106">
        <f>+'F. Caja Capital'!T63</f>
        <v>-807461.25842201675</v>
      </c>
      <c r="U50" s="106">
        <f>+'F. Caja Capital'!U63</f>
        <v>-870571.19150591898</v>
      </c>
      <c r="V50" s="106">
        <f>+'F. Caja Capital'!V63</f>
        <v>-935375.99937363155</v>
      </c>
      <c r="W50" s="106">
        <f>+'F. Caja Capital'!W63</f>
        <v>-1001911.3275997627</v>
      </c>
      <c r="X50" s="106">
        <f>+'F. Caja Capital'!X63</f>
        <v>-1070213.4458031468</v>
      </c>
      <c r="Y50" s="106">
        <f>+'F. Caja Capital'!Y63</f>
        <v>-1140319.2555208292</v>
      </c>
      <c r="Z50" s="106">
        <f>+'F. Caja Capital'!Z63</f>
        <v>-1212266.2980736804</v>
      </c>
      <c r="AA50" s="106">
        <f>+'F. Caja Capital'!AA63</f>
        <v>-1286092.7624181791</v>
      </c>
      <c r="AB50" s="106">
        <f>+'F. Caja Capital'!AB63</f>
        <v>-1361837.4929786045</v>
      </c>
      <c r="AC50" s="106">
        <f>+'F. Caja Capital'!AC63</f>
        <v>-1439539.9974535177</v>
      </c>
      <c r="AD50" s="106">
        <f>+'F. Caja Capital'!AD63</f>
        <v>-1519240.4545902382</v>
      </c>
      <c r="AE50" s="106">
        <f>+'F. Caja Capital'!AE63</f>
        <v>-1600975.7975452803</v>
      </c>
      <c r="AF50" s="106">
        <f>+'F. Caja Capital'!AF63</f>
        <v>-1684791.4162132803</v>
      </c>
      <c r="AG50" s="106">
        <f>+'F. Caja Capital'!AG63</f>
        <v>-1770729.5475357245</v>
      </c>
      <c r="AH50" s="106">
        <f>+'F. Caja Capital'!AH63</f>
        <v>-1858833.1301272239</v>
      </c>
      <c r="AI50" s="106">
        <f>+'F. Caja Capital'!AI63</f>
        <v>-1949145.8117835345</v>
      </c>
    </row>
    <row r="51" spans="3:35">
      <c r="C51" s="34" t="s">
        <v>522</v>
      </c>
      <c r="D51" s="27"/>
      <c r="E51" s="106">
        <f>+'F. Caja Capital'!E64</f>
        <v>0</v>
      </c>
      <c r="F51" s="106">
        <f>+'F. Caja Capital'!F64</f>
        <v>0</v>
      </c>
      <c r="G51" s="106">
        <f>+'F. Caja Capital'!G64</f>
        <v>0</v>
      </c>
      <c r="H51" s="106">
        <f>+'F. Caja Capital'!H64</f>
        <v>0</v>
      </c>
      <c r="I51" s="106">
        <f>+'F. Caja Capital'!I64</f>
        <v>0</v>
      </c>
      <c r="J51" s="106">
        <f>+'F. Caja Capital'!J64</f>
        <v>-896376.94980350195</v>
      </c>
      <c r="K51" s="106">
        <f>+'F. Caja Capital'!K64</f>
        <v>-925061.01219721406</v>
      </c>
      <c r="L51" s="106">
        <f>+'F. Caja Capital'!L64</f>
        <v>-954662.96458752488</v>
      </c>
      <c r="M51" s="106">
        <f>+'F. Caja Capital'!M64</f>
        <v>-985212.1794543257</v>
      </c>
      <c r="N51" s="106">
        <f>+'F. Caja Capital'!N64</f>
        <v>-1016738.9691968642</v>
      </c>
      <c r="O51" s="106">
        <f>+'F. Caja Capital'!O64</f>
        <v>-1049274.6162111638</v>
      </c>
      <c r="P51" s="106">
        <f>+'F. Caja Capital'!P64</f>
        <v>-1082851.4039299211</v>
      </c>
      <c r="Q51" s="106">
        <f>+'F. Caja Capital'!Q64</f>
        <v>-1117502.6488556787</v>
      </c>
      <c r="R51" s="106">
        <f>+'F. Caja Capital'!R64</f>
        <v>-1153262.7336190604</v>
      </c>
      <c r="S51" s="106">
        <f>+'F. Caja Capital'!S64</f>
        <v>-1190167.1410948702</v>
      </c>
      <c r="T51" s="106">
        <f>+'F. Caja Capital'!T64</f>
        <v>-1228252.489609906</v>
      </c>
      <c r="U51" s="106">
        <f>+'F. Caja Capital'!U64</f>
        <v>-1267556.5692774232</v>
      </c>
      <c r="V51" s="106">
        <f>+'F. Caja Capital'!V64</f>
        <v>-1308118.3794943006</v>
      </c>
      <c r="W51" s="106">
        <f>+'F. Caja Capital'!W64</f>
        <v>-1349978.1676381184</v>
      </c>
      <c r="X51" s="106">
        <f>+'F. Caja Capital'!X64</f>
        <v>-1393177.4690025379</v>
      </c>
      <c r="Y51" s="106">
        <f>+'F. Caja Capital'!Y64</f>
        <v>-1437759.1480106192</v>
      </c>
      <c r="Z51" s="106">
        <f>+'F. Caja Capital'!Z64</f>
        <v>-1483767.4407469591</v>
      </c>
      <c r="AA51" s="106">
        <f>+'F. Caja Capital'!AA64</f>
        <v>-1531247.9988508618</v>
      </c>
      <c r="AB51" s="106">
        <f>+'F. Caja Capital'!AB64</f>
        <v>-1580247.9348140892</v>
      </c>
      <c r="AC51" s="106">
        <f>+'F. Caja Capital'!AC64</f>
        <v>-1630815.8687281401</v>
      </c>
      <c r="AD51" s="106">
        <f>+'F. Caja Capital'!AD64</f>
        <v>0</v>
      </c>
      <c r="AE51" s="106">
        <f>+'F. Caja Capital'!AE64</f>
        <v>0</v>
      </c>
      <c r="AF51" s="106">
        <f>+'F. Caja Capital'!AF64</f>
        <v>0</v>
      </c>
      <c r="AG51" s="106">
        <f>+'F. Caja Capital'!AG64</f>
        <v>0</v>
      </c>
      <c r="AH51" s="106">
        <f>+'F. Caja Capital'!AH64</f>
        <v>0</v>
      </c>
      <c r="AI51" s="106">
        <f>+'F. Caja Capital'!AI64</f>
        <v>0</v>
      </c>
    </row>
    <row r="52" spans="3:35">
      <c r="C52" s="31" t="s">
        <v>180</v>
      </c>
      <c r="D52" s="35"/>
      <c r="E52" s="107">
        <f>+'F. Caja Capital'!E65</f>
        <v>0</v>
      </c>
      <c r="F52" s="107">
        <f>+'F. Caja Capital'!F65</f>
        <v>0</v>
      </c>
      <c r="G52" s="107">
        <f>+'F. Caja Capital'!G65</f>
        <v>0</v>
      </c>
      <c r="H52" s="107">
        <f>+'F. Caja Capital'!H65</f>
        <v>0</v>
      </c>
      <c r="I52" s="107">
        <f>+'F. Caja Capital'!I65</f>
        <v>0</v>
      </c>
      <c r="J52" s="107">
        <f>+'F. Caja Capital'!J65</f>
        <v>-786625.02672393841</v>
      </c>
      <c r="K52" s="107">
        <f>+'F. Caja Capital'!K65</f>
        <v>-757940.9643302263</v>
      </c>
      <c r="L52" s="107">
        <f>+'F. Caja Capital'!L65</f>
        <v>-728339.01193991548</v>
      </c>
      <c r="M52" s="107">
        <f>+'F. Caja Capital'!M65</f>
        <v>-697789.79707311466</v>
      </c>
      <c r="N52" s="107">
        <f>+'F. Caja Capital'!N65</f>
        <v>-666263.00733057619</v>
      </c>
      <c r="O52" s="107">
        <f>+'F. Caja Capital'!O65</f>
        <v>-633727.36031627655</v>
      </c>
      <c r="P52" s="107">
        <f>+'F. Caja Capital'!P65</f>
        <v>-600150.57259751926</v>
      </c>
      <c r="Q52" s="107">
        <f>+'F. Caja Capital'!Q65</f>
        <v>-565499.32767176174</v>
      </c>
      <c r="R52" s="107">
        <f>+'F. Caja Capital'!R65</f>
        <v>-529739.24290837999</v>
      </c>
      <c r="S52" s="107">
        <f>+'F. Caja Capital'!S65</f>
        <v>-492834.83543257014</v>
      </c>
      <c r="T52" s="107">
        <f>+'F. Caja Capital'!T65</f>
        <v>-454749.48691753426</v>
      </c>
      <c r="U52" s="107">
        <f>+'F. Caja Capital'!U65</f>
        <v>-415445.40725001722</v>
      </c>
      <c r="V52" s="107">
        <f>+'F. Caja Capital'!V65</f>
        <v>-374883.59703313973</v>
      </c>
      <c r="W52" s="107">
        <f>+'F. Caja Capital'!W65</f>
        <v>-333023.8088893221</v>
      </c>
      <c r="X52" s="107">
        <f>+'F. Caja Capital'!X65</f>
        <v>-289824.50752490235</v>
      </c>
      <c r="Y52" s="107">
        <f>+'F. Caja Capital'!Y65</f>
        <v>-245242.82851682114</v>
      </c>
      <c r="Z52" s="107">
        <f>+'F. Caja Capital'!Z65</f>
        <v>-199234.53578048135</v>
      </c>
      <c r="AA52" s="107">
        <f>+'F. Caja Capital'!AA65</f>
        <v>-151753.97767657865</v>
      </c>
      <c r="AB52" s="107">
        <f>+'F. Caja Capital'!AB65</f>
        <v>-102754.04171335108</v>
      </c>
      <c r="AC52" s="107">
        <f>+'F. Caja Capital'!AC65</f>
        <v>-52186.107799300218</v>
      </c>
      <c r="AD52" s="107">
        <f>+'F. Caja Capital'!AD65</f>
        <v>0</v>
      </c>
      <c r="AE52" s="107">
        <f>+'F. Caja Capital'!AE65</f>
        <v>0</v>
      </c>
      <c r="AF52" s="107">
        <f>+'F. Caja Capital'!AF65</f>
        <v>0</v>
      </c>
      <c r="AG52" s="107">
        <f>+'F. Caja Capital'!AG65</f>
        <v>0</v>
      </c>
      <c r="AH52" s="107">
        <f>+'F. Caja Capital'!AH65</f>
        <v>0</v>
      </c>
      <c r="AI52" s="107">
        <f>+'F. Caja Capital'!AI65</f>
        <v>0</v>
      </c>
    </row>
    <row r="53" spans="3:35">
      <c r="C53" s="36" t="s">
        <v>503</v>
      </c>
      <c r="D53" s="1"/>
      <c r="E53" s="108">
        <f>+E44+E47</f>
        <v>0</v>
      </c>
      <c r="F53" s="108">
        <f t="shared" ref="F53:AI53" si="28">+F44+F47</f>
        <v>0</v>
      </c>
      <c r="G53" s="108">
        <f t="shared" si="28"/>
        <v>550322.88046954421</v>
      </c>
      <c r="H53" s="108">
        <f t="shared" si="28"/>
        <v>774922.93553274521</v>
      </c>
      <c r="I53" s="108">
        <f t="shared" si="28"/>
        <v>992430.8945369944</v>
      </c>
      <c r="J53" s="108">
        <f t="shared" si="28"/>
        <v>-482441.9957352276</v>
      </c>
      <c r="K53" s="108">
        <f t="shared" si="28"/>
        <v>-284617.83998707589</v>
      </c>
      <c r="L53" s="108">
        <f t="shared" si="28"/>
        <v>-98861.68513113074</v>
      </c>
      <c r="M53" s="108">
        <f t="shared" si="28"/>
        <v>49615.306056141853</v>
      </c>
      <c r="N53" s="108">
        <f t="shared" si="28"/>
        <v>447904.27871466801</v>
      </c>
      <c r="O53" s="108">
        <f t="shared" si="28"/>
        <v>890507.03389807139</v>
      </c>
      <c r="P53" s="108">
        <f t="shared" si="28"/>
        <v>1323042.5334948609</v>
      </c>
      <c r="Q53" s="108">
        <f t="shared" si="28"/>
        <v>1717778.2412477322</v>
      </c>
      <c r="R53" s="108">
        <f t="shared" si="28"/>
        <v>2124777.0378361866</v>
      </c>
      <c r="S53" s="108">
        <f t="shared" si="28"/>
        <v>2516924.5322209504</v>
      </c>
      <c r="T53" s="108">
        <f t="shared" si="28"/>
        <v>2892611.8211973198</v>
      </c>
      <c r="U53" s="108">
        <f t="shared" si="28"/>
        <v>3250234.7753394358</v>
      </c>
      <c r="V53" s="108">
        <f t="shared" si="28"/>
        <v>3617462.0199231394</v>
      </c>
      <c r="W53" s="108">
        <f t="shared" si="28"/>
        <v>3994495.5465378836</v>
      </c>
      <c r="X53" s="108">
        <f t="shared" si="28"/>
        <v>4381540.8830237258</v>
      </c>
      <c r="Y53" s="108">
        <f t="shared" si="28"/>
        <v>4778807.1380905919</v>
      </c>
      <c r="Z53" s="108">
        <f t="shared" si="28"/>
        <v>5186507.0458900817</v>
      </c>
      <c r="AA53" s="108">
        <f t="shared" si="28"/>
        <v>5604857.0105089098</v>
      </c>
      <c r="AB53" s="108">
        <f t="shared" si="28"/>
        <v>6034077.1503513232</v>
      </c>
      <c r="AC53" s="108">
        <f t="shared" si="28"/>
        <v>6474391.3423758298</v>
      </c>
      <c r="AD53" s="108">
        <f t="shared" si="28"/>
        <v>8609029.2426780164</v>
      </c>
      <c r="AE53" s="108">
        <f t="shared" si="28"/>
        <v>9072196.1860899217</v>
      </c>
      <c r="AF53" s="108">
        <f t="shared" si="28"/>
        <v>9547151.3585419208</v>
      </c>
      <c r="AG53" s="108">
        <f t="shared" si="28"/>
        <v>10034134.102702439</v>
      </c>
      <c r="AH53" s="108">
        <f t="shared" si="28"/>
        <v>10533387.737387601</v>
      </c>
      <c r="AI53" s="108">
        <f t="shared" si="28"/>
        <v>11045159.600106698</v>
      </c>
    </row>
    <row r="54" spans="3:35">
      <c r="C54" s="36" t="s">
        <v>504</v>
      </c>
      <c r="E54" s="108">
        <f>+E53</f>
        <v>0</v>
      </c>
      <c r="F54" s="108">
        <f>+E54+F53</f>
        <v>0</v>
      </c>
      <c r="G54" s="108">
        <f t="shared" ref="G54:AD54" si="29">+F54+G53</f>
        <v>550322.88046954421</v>
      </c>
      <c r="H54" s="108">
        <f t="shared" si="29"/>
        <v>1325245.8160022893</v>
      </c>
      <c r="I54" s="108">
        <f t="shared" si="29"/>
        <v>2317676.7105392837</v>
      </c>
      <c r="J54" s="108">
        <f t="shared" si="29"/>
        <v>1835234.7148040561</v>
      </c>
      <c r="K54" s="108">
        <f t="shared" si="29"/>
        <v>1550616.8748169802</v>
      </c>
      <c r="L54" s="108">
        <f t="shared" si="29"/>
        <v>1451755.1896858495</v>
      </c>
      <c r="M54" s="108">
        <f t="shared" si="29"/>
        <v>1501370.4957419913</v>
      </c>
      <c r="N54" s="108">
        <f t="shared" si="29"/>
        <v>1949274.7744566593</v>
      </c>
      <c r="O54" s="108">
        <f t="shared" si="29"/>
        <v>2839781.8083547307</v>
      </c>
      <c r="P54" s="108">
        <f t="shared" si="29"/>
        <v>4162824.3418495916</v>
      </c>
      <c r="Q54" s="108">
        <f t="shared" si="29"/>
        <v>5880602.5830973238</v>
      </c>
      <c r="R54" s="108">
        <f t="shared" si="29"/>
        <v>8005379.6209335104</v>
      </c>
      <c r="S54" s="108">
        <f t="shared" si="29"/>
        <v>10522304.153154461</v>
      </c>
      <c r="T54" s="108">
        <f t="shared" si="29"/>
        <v>13414915.97435178</v>
      </c>
      <c r="U54" s="108">
        <f t="shared" si="29"/>
        <v>16665150.749691216</v>
      </c>
      <c r="V54" s="108">
        <f t="shared" si="29"/>
        <v>20282612.769614354</v>
      </c>
      <c r="W54" s="108">
        <f t="shared" si="29"/>
        <v>24277108.316152237</v>
      </c>
      <c r="X54" s="108">
        <f t="shared" si="29"/>
        <v>28658649.199175961</v>
      </c>
      <c r="Y54" s="108">
        <f t="shared" si="29"/>
        <v>33437456.337266553</v>
      </c>
      <c r="Z54" s="108">
        <f t="shared" si="29"/>
        <v>38623963.383156635</v>
      </c>
      <c r="AA54" s="108">
        <f t="shared" si="29"/>
        <v>44228820.393665545</v>
      </c>
      <c r="AB54" s="108">
        <f t="shared" si="29"/>
        <v>50262897.544016868</v>
      </c>
      <c r="AC54" s="108">
        <f t="shared" si="29"/>
        <v>56737288.886392698</v>
      </c>
      <c r="AD54" s="108">
        <f t="shared" si="29"/>
        <v>65346318.129070714</v>
      </c>
      <c r="AE54" s="108">
        <f t="shared" ref="AE54" si="30">+AD54+AE53</f>
        <v>74418514.315160632</v>
      </c>
      <c r="AF54" s="108">
        <f t="shared" ref="AF54" si="31">+AE54+AF53</f>
        <v>83965665.673702553</v>
      </c>
      <c r="AG54" s="108">
        <f t="shared" ref="AG54" si="32">+AF54+AG53</f>
        <v>93999799.776404992</v>
      </c>
      <c r="AH54" s="108">
        <f t="shared" ref="AH54" si="33">+AG54+AH53</f>
        <v>104533187.51379259</v>
      </c>
      <c r="AI54" s="108">
        <f t="shared" ref="AI54" si="34">+AH54+AI53</f>
        <v>115578347.11389929</v>
      </c>
    </row>
    <row r="57" spans="3:35" ht="15.75">
      <c r="C57" s="281" t="s">
        <v>374</v>
      </c>
    </row>
    <row r="59" spans="3:35">
      <c r="D59" s="18"/>
      <c r="E59" s="6">
        <v>0</v>
      </c>
      <c r="F59" s="6">
        <v>1</v>
      </c>
      <c r="G59" s="6">
        <v>2</v>
      </c>
      <c r="H59" s="6">
        <v>3</v>
      </c>
      <c r="I59" s="6">
        <v>4</v>
      </c>
      <c r="J59" s="6">
        <v>5</v>
      </c>
      <c r="K59" s="6">
        <v>6</v>
      </c>
      <c r="L59" s="6">
        <v>7</v>
      </c>
      <c r="M59" s="6">
        <v>8</v>
      </c>
      <c r="N59" s="6">
        <v>9</v>
      </c>
      <c r="O59" s="6">
        <v>10</v>
      </c>
      <c r="P59" s="6">
        <v>11</v>
      </c>
      <c r="Q59" s="6">
        <v>12</v>
      </c>
      <c r="R59" s="6">
        <v>13</v>
      </c>
      <c r="S59" s="6">
        <v>14</v>
      </c>
      <c r="T59" s="6">
        <v>15</v>
      </c>
      <c r="U59" s="6">
        <v>16</v>
      </c>
      <c r="V59" s="6">
        <v>17</v>
      </c>
      <c r="W59" s="6">
        <v>18</v>
      </c>
      <c r="X59" s="6">
        <v>19</v>
      </c>
      <c r="Y59" s="6">
        <v>20</v>
      </c>
      <c r="Z59" s="6">
        <v>21</v>
      </c>
      <c r="AA59" s="6">
        <v>22</v>
      </c>
      <c r="AB59" s="6">
        <v>23</v>
      </c>
      <c r="AC59" s="6">
        <v>24</v>
      </c>
      <c r="AD59" s="6">
        <v>25</v>
      </c>
      <c r="AE59" s="6">
        <v>26</v>
      </c>
      <c r="AF59" s="6">
        <v>27</v>
      </c>
      <c r="AG59" s="6">
        <v>28</v>
      </c>
      <c r="AH59" s="6">
        <v>29</v>
      </c>
      <c r="AI59" s="6">
        <v>30</v>
      </c>
    </row>
    <row r="60" spans="3:35">
      <c r="C60" s="20" t="s">
        <v>178</v>
      </c>
      <c r="E60" s="105">
        <f>+E61+E62</f>
        <v>0</v>
      </c>
      <c r="F60" s="105">
        <f t="shared" ref="F60:AI60" si="35">+F61+F62</f>
        <v>50000000</v>
      </c>
      <c r="G60" s="105">
        <f t="shared" si="35"/>
        <v>3077199.0934592932</v>
      </c>
      <c r="H60" s="105">
        <f t="shared" si="35"/>
        <v>4444185.392053321</v>
      </c>
      <c r="I60" s="105">
        <f t="shared" si="35"/>
        <v>5787704.9465460628</v>
      </c>
      <c r="J60" s="105">
        <f t="shared" si="35"/>
        <v>7095407.777662918</v>
      </c>
      <c r="K60" s="105">
        <f t="shared" si="35"/>
        <v>8362972.801429674</v>
      </c>
      <c r="L60" s="105">
        <f t="shared" si="35"/>
        <v>9581264.6977732927</v>
      </c>
      <c r="M60" s="105">
        <f t="shared" si="35"/>
        <v>10615555.5158851</v>
      </c>
      <c r="N60" s="105">
        <f t="shared" si="35"/>
        <v>12985065.606540918</v>
      </c>
      <c r="O60" s="105">
        <f t="shared" si="35"/>
        <v>15601053.762262046</v>
      </c>
      <c r="P60" s="105">
        <f t="shared" si="35"/>
        <v>18176894.891710714</v>
      </c>
      <c r="Q60" s="105">
        <f t="shared" si="35"/>
        <v>20563060.59300606</v>
      </c>
      <c r="R60" s="105">
        <f t="shared" si="35"/>
        <v>23029056.26860109</v>
      </c>
      <c r="S60" s="105">
        <f t="shared" si="35"/>
        <v>25428799.471042722</v>
      </c>
      <c r="T60" s="105">
        <f t="shared" si="35"/>
        <v>27753395.740375862</v>
      </c>
      <c r="U60" s="105">
        <f t="shared" si="35"/>
        <v>29993913.999934435</v>
      </c>
      <c r="V60" s="105">
        <f t="shared" si="35"/>
        <v>32300511.157597184</v>
      </c>
      <c r="W60" s="105">
        <f t="shared" si="35"/>
        <v>34674803.158496931</v>
      </c>
      <c r="X60" s="105">
        <f t="shared" si="35"/>
        <v>37118442.52696465</v>
      </c>
      <c r="Y60" s="105">
        <f t="shared" si="35"/>
        <v>39633119.155276716</v>
      </c>
      <c r="Z60" s="105">
        <f t="shared" si="35"/>
        <v>42220561.108648837</v>
      </c>
      <c r="AA60" s="105">
        <f t="shared" si="35"/>
        <v>44882535.446790993</v>
      </c>
      <c r="AB60" s="105">
        <f t="shared" si="35"/>
        <v>47620849.062345535</v>
      </c>
      <c r="AC60" s="105">
        <f t="shared" si="35"/>
        <v>50437349.536533594</v>
      </c>
      <c r="AD60" s="105">
        <f t="shared" si="35"/>
        <v>53333926.012343585</v>
      </c>
      <c r="AE60" s="105">
        <f t="shared" si="35"/>
        <v>56312444.679341674</v>
      </c>
      <c r="AF60" s="105">
        <f t="shared" si="35"/>
        <v>59374944.593608528</v>
      </c>
      <c r="AG60" s="105">
        <f t="shared" si="35"/>
        <v>62523444.98346144</v>
      </c>
      <c r="AH60" s="105">
        <f t="shared" si="35"/>
        <v>65760010.313739806</v>
      </c>
      <c r="AI60" s="105">
        <f t="shared" si="35"/>
        <v>69086751.251887381</v>
      </c>
    </row>
    <row r="61" spans="3:35">
      <c r="C61" s="24" t="s">
        <v>32</v>
      </c>
      <c r="E61" s="106">
        <f>+'F. Financiación'!E96</f>
        <v>0</v>
      </c>
      <c r="F61" s="106">
        <f>+'F. Financiación'!F96</f>
        <v>50000000</v>
      </c>
      <c r="G61" s="106">
        <f>+'F. Financiación'!G96</f>
        <v>0</v>
      </c>
      <c r="H61" s="106">
        <f>+'F. Financiación'!H96</f>
        <v>0</v>
      </c>
      <c r="I61" s="106">
        <f>+'F. Financiación'!I96</f>
        <v>0</v>
      </c>
      <c r="J61" s="106">
        <f>+'F. Financiación'!J96</f>
        <v>0</v>
      </c>
      <c r="K61" s="106">
        <f>+'F. Financiación'!K96</f>
        <v>0</v>
      </c>
      <c r="L61" s="106">
        <f>+'F. Financiación'!L96</f>
        <v>0</v>
      </c>
      <c r="M61" s="106">
        <f>+'F. Financiación'!M96</f>
        <v>0</v>
      </c>
      <c r="N61" s="106">
        <f>+'F. Financiación'!N96</f>
        <v>0</v>
      </c>
      <c r="O61" s="106">
        <f>+'F. Financiación'!O96</f>
        <v>0</v>
      </c>
      <c r="P61" s="106">
        <f>+'F. Financiación'!P96</f>
        <v>0</v>
      </c>
      <c r="Q61" s="106">
        <f>+'F. Financiación'!Q96</f>
        <v>0</v>
      </c>
      <c r="R61" s="106">
        <f>+'F. Financiación'!R96</f>
        <v>0</v>
      </c>
      <c r="S61" s="106">
        <f>+'F. Financiación'!S96</f>
        <v>0</v>
      </c>
      <c r="T61" s="106">
        <f>+'F. Financiación'!T96</f>
        <v>0</v>
      </c>
      <c r="U61" s="106">
        <f>+'F. Financiación'!U96</f>
        <v>0</v>
      </c>
      <c r="V61" s="106">
        <f>+'F. Financiación'!V96</f>
        <v>0</v>
      </c>
      <c r="W61" s="106">
        <f>+'F. Financiación'!W96</f>
        <v>0</v>
      </c>
      <c r="X61" s="106">
        <f>+'F. Financiación'!X96</f>
        <v>0</v>
      </c>
      <c r="Y61" s="106">
        <f>+'F. Financiación'!Y96</f>
        <v>0</v>
      </c>
      <c r="Z61" s="106">
        <f>+'F. Financiación'!Z96</f>
        <v>0</v>
      </c>
      <c r="AA61" s="106">
        <f>+'F. Financiación'!AA96</f>
        <v>0</v>
      </c>
      <c r="AB61" s="106">
        <f>+'F. Financiación'!AB96</f>
        <v>0</v>
      </c>
      <c r="AC61" s="106">
        <f>+'F. Financiación'!AC96</f>
        <v>0</v>
      </c>
      <c r="AD61" s="106">
        <f>+'F. Financiación'!AD96</f>
        <v>0</v>
      </c>
      <c r="AE61" s="106">
        <f>+'F. Financiación'!AE96</f>
        <v>0</v>
      </c>
      <c r="AF61" s="106">
        <f>+'F. Financiación'!AF96</f>
        <v>0</v>
      </c>
      <c r="AG61" s="106">
        <f>+'F. Financiación'!AG96</f>
        <v>0</v>
      </c>
      <c r="AH61" s="106">
        <f>+'F. Financiación'!AH96</f>
        <v>0</v>
      </c>
      <c r="AI61" s="106">
        <f>+'F. Financiación'!AI96</f>
        <v>0</v>
      </c>
    </row>
    <row r="62" spans="3:35">
      <c r="C62" s="31" t="s">
        <v>33</v>
      </c>
      <c r="D62" s="18"/>
      <c r="E62" s="107">
        <f>+'F. Caja Capital'!E76</f>
        <v>0</v>
      </c>
      <c r="F62" s="107">
        <f>+'F. Caja Capital'!F76</f>
        <v>0</v>
      </c>
      <c r="G62" s="107">
        <f>+'F. Caja Capital'!G76</f>
        <v>3077199.0934592932</v>
      </c>
      <c r="H62" s="107">
        <f>+'F. Caja Capital'!H76</f>
        <v>4444185.392053321</v>
      </c>
      <c r="I62" s="107">
        <f>+'F. Caja Capital'!I76</f>
        <v>5787704.9465460628</v>
      </c>
      <c r="J62" s="107">
        <f>+'F. Caja Capital'!J76</f>
        <v>7095407.777662918</v>
      </c>
      <c r="K62" s="107">
        <f>+'F. Caja Capital'!K76</f>
        <v>8362972.801429674</v>
      </c>
      <c r="L62" s="107">
        <f>+'F. Caja Capital'!L76</f>
        <v>9581264.6977732927</v>
      </c>
      <c r="M62" s="107">
        <f>+'F. Caja Capital'!M76</f>
        <v>10615555.5158851</v>
      </c>
      <c r="N62" s="107">
        <f>+'F. Caja Capital'!N76</f>
        <v>12985065.606540918</v>
      </c>
      <c r="O62" s="107">
        <f>+'F. Caja Capital'!O76</f>
        <v>15601053.762262046</v>
      </c>
      <c r="P62" s="107">
        <f>+'F. Caja Capital'!P76</f>
        <v>18176894.891710714</v>
      </c>
      <c r="Q62" s="107">
        <f>+'F. Caja Capital'!Q76</f>
        <v>20563060.59300606</v>
      </c>
      <c r="R62" s="107">
        <f>+'F. Caja Capital'!R76</f>
        <v>23029056.26860109</v>
      </c>
      <c r="S62" s="107">
        <f>+'F. Caja Capital'!S76</f>
        <v>25428799.471042722</v>
      </c>
      <c r="T62" s="107">
        <f>+'F. Caja Capital'!T76</f>
        <v>27753395.740375862</v>
      </c>
      <c r="U62" s="107">
        <f>+'F. Caja Capital'!U76</f>
        <v>29993913.999934435</v>
      </c>
      <c r="V62" s="107">
        <f>+'F. Caja Capital'!V76</f>
        <v>32300511.157597184</v>
      </c>
      <c r="W62" s="107">
        <f>+'F. Caja Capital'!W76</f>
        <v>34674803.158496931</v>
      </c>
      <c r="X62" s="107">
        <f>+'F. Caja Capital'!X76</f>
        <v>37118442.52696465</v>
      </c>
      <c r="Y62" s="107">
        <f>+'F. Caja Capital'!Y76</f>
        <v>39633119.155276716</v>
      </c>
      <c r="Z62" s="107">
        <f>+'F. Caja Capital'!Z76</f>
        <v>42220561.108648837</v>
      </c>
      <c r="AA62" s="107">
        <f>+'F. Caja Capital'!AA76</f>
        <v>44882535.446790993</v>
      </c>
      <c r="AB62" s="107">
        <f>+'F. Caja Capital'!AB76</f>
        <v>47620849.062345535</v>
      </c>
      <c r="AC62" s="107">
        <f>+'F. Caja Capital'!AC76</f>
        <v>50437349.536533594</v>
      </c>
      <c r="AD62" s="107">
        <f>+'F. Caja Capital'!AD76</f>
        <v>53333926.012343585</v>
      </c>
      <c r="AE62" s="107">
        <f>+'F. Caja Capital'!AE76</f>
        <v>56312444.679341674</v>
      </c>
      <c r="AF62" s="107">
        <f>+'F. Caja Capital'!AF76</f>
        <v>59374944.593608528</v>
      </c>
      <c r="AG62" s="107">
        <f>+'F. Caja Capital'!AG76</f>
        <v>62523444.98346144</v>
      </c>
      <c r="AH62" s="107">
        <f>+'F. Caja Capital'!AH76</f>
        <v>65760010.313739806</v>
      </c>
      <c r="AI62" s="107">
        <f>+'F. Caja Capital'!AI76</f>
        <v>69086751.251887381</v>
      </c>
    </row>
    <row r="63" spans="3:35">
      <c r="C63" s="20" t="s">
        <v>179</v>
      </c>
      <c r="E63" s="105">
        <f>+SUM(E64:E68)</f>
        <v>0</v>
      </c>
      <c r="F63" s="105">
        <f t="shared" ref="F63:AI63" si="36">+SUM(F64:F68)</f>
        <v>-50000000</v>
      </c>
      <c r="G63" s="105">
        <f t="shared" si="36"/>
        <v>-540071.00126353418</v>
      </c>
      <c r="H63" s="105">
        <f t="shared" si="36"/>
        <v>-1658304.356081123</v>
      </c>
      <c r="I63" s="105">
        <f t="shared" si="36"/>
        <v>-2771671.9402967975</v>
      </c>
      <c r="J63" s="105">
        <f t="shared" si="36"/>
        <v>-3870883.8283668598</v>
      </c>
      <c r="K63" s="105">
        <f t="shared" si="36"/>
        <v>-7555904.5057621142</v>
      </c>
      <c r="L63" s="105">
        <f t="shared" si="36"/>
        <v>-8610770.6786366478</v>
      </c>
      <c r="M63" s="105">
        <f t="shared" si="36"/>
        <v>-9538629.4779820163</v>
      </c>
      <c r="N63" s="105">
        <f t="shared" si="36"/>
        <v>-11499793.929253712</v>
      </c>
      <c r="O63" s="105">
        <f t="shared" si="36"/>
        <v>-13662265.745549275</v>
      </c>
      <c r="P63" s="105">
        <f t="shared" si="36"/>
        <v>-15805983.607096458</v>
      </c>
      <c r="Q63" s="105">
        <f t="shared" si="36"/>
        <v>-17817202.004978448</v>
      </c>
      <c r="R63" s="105">
        <f t="shared" si="36"/>
        <v>-19900565.846850935</v>
      </c>
      <c r="S63" s="105">
        <f t="shared" si="36"/>
        <v>-21945046.902478684</v>
      </c>
      <c r="T63" s="105">
        <f t="shared" si="36"/>
        <v>-23943690.428792179</v>
      </c>
      <c r="U63" s="105">
        <f t="shared" si="36"/>
        <v>-25889460.817370754</v>
      </c>
      <c r="V63" s="105">
        <f t="shared" si="36"/>
        <v>-27897403.964459326</v>
      </c>
      <c r="W63" s="105">
        <f t="shared" si="36"/>
        <v>-29969194.395597823</v>
      </c>
      <c r="X63" s="105">
        <f t="shared" si="36"/>
        <v>-32106549.319085527</v>
      </c>
      <c r="Y63" s="105">
        <f t="shared" si="36"/>
        <v>-34311229.691546775</v>
      </c>
      <c r="Z63" s="105">
        <f t="shared" si="36"/>
        <v>-36585041.309874766</v>
      </c>
      <c r="AA63" s="105">
        <f t="shared" si="36"/>
        <v>-38929835.930203922</v>
      </c>
      <c r="AB63" s="105">
        <f t="shared" si="36"/>
        <v>-41347512.414577931</v>
      </c>
      <c r="AC63" s="105">
        <f t="shared" si="36"/>
        <v>-43840017.905995853</v>
      </c>
      <c r="AD63" s="105">
        <f t="shared" si="36"/>
        <v>-46409349.032536782</v>
      </c>
      <c r="AE63" s="105">
        <f t="shared" si="36"/>
        <v>-46452897.414286532</v>
      </c>
      <c r="AF63" s="105">
        <f t="shared" si="36"/>
        <v>-49182063.828602038</v>
      </c>
      <c r="AG63" s="105">
        <f t="shared" si="36"/>
        <v>-51994354.966196522</v>
      </c>
      <c r="AH63" s="105">
        <f t="shared" si="36"/>
        <v>-54891978.04076767</v>
      </c>
      <c r="AI63" s="105">
        <f t="shared" si="36"/>
        <v>-57877196.233574495</v>
      </c>
    </row>
    <row r="64" spans="3:35">
      <c r="C64" s="24" t="s">
        <v>31</v>
      </c>
      <c r="D64" s="27"/>
      <c r="E64" s="106">
        <f>+'F. Caja Capital'!E79</f>
        <v>0</v>
      </c>
      <c r="F64" s="106">
        <f>+'F. Caja Capital'!F79</f>
        <v>0</v>
      </c>
      <c r="G64" s="106">
        <f>+'F. Caja Capital'!G79</f>
        <v>-92342.514405459166</v>
      </c>
      <c r="H64" s="106">
        <f>+'F. Caja Capital'!H79</f>
        <v>-1166678.2909095585</v>
      </c>
      <c r="I64" s="106">
        <f>+'F. Caja Capital'!I79</f>
        <v>-2239430.8215469271</v>
      </c>
      <c r="J64" s="106">
        <f>+'F. Caja Capital'!J79</f>
        <v>-3301850.1902557909</v>
      </c>
      <c r="K64" s="106">
        <f>+'F. Caja Capital'!K79</f>
        <v>-4349191.3758744597</v>
      </c>
      <c r="L64" s="106">
        <f>+'F. Caja Capital'!L79</f>
        <v>-5375217.715195626</v>
      </c>
      <c r="M64" s="106">
        <f>+'F. Caja Capital'!M79</f>
        <v>-6284294.3935822099</v>
      </c>
      <c r="N64" s="106">
        <f>+'F. Caja Capital'!N79</f>
        <v>-8173397.849668473</v>
      </c>
      <c r="O64" s="106">
        <f>+'F. Caja Capital'!O79</f>
        <v>-10255837.370771289</v>
      </c>
      <c r="P64" s="106">
        <f>+'F. Caja Capital'!P79</f>
        <v>-12323298.185041741</v>
      </c>
      <c r="Q64" s="106">
        <f>+'F. Caja Capital'!Q79</f>
        <v>-14268349.411733136</v>
      </c>
      <c r="R64" s="106">
        <f>+'F. Caja Capital'!R79</f>
        <v>-16284189.988831058</v>
      </c>
      <c r="S64" s="106">
        <f>+'F. Caja Capital'!S79</f>
        <v>-18265977.724432826</v>
      </c>
      <c r="T64" s="106">
        <f>+'F. Caja Capital'!T79</f>
        <v>-20207100.178448737</v>
      </c>
      <c r="U64" s="106">
        <f>+'F. Caja Capital'!U79</f>
        <v>-22100856.236854374</v>
      </c>
      <c r="V64" s="106">
        <f>+'F. Caja Capital'!V79</f>
        <v>-24056095.735018089</v>
      </c>
      <c r="W64" s="106">
        <f>+'F. Caja Capital'!W79</f>
        <v>-26074503.53619872</v>
      </c>
      <c r="X64" s="106">
        <f>+'F. Caja Capital'!X79</f>
        <v>-28157808.263513476</v>
      </c>
      <c r="Y64" s="106">
        <f>+'F. Caja Capital'!Y79</f>
        <v>-30307783.414353997</v>
      </c>
      <c r="Z64" s="106">
        <f>+'F. Caja Capital'!Z79</f>
        <v>-32526248.502968311</v>
      </c>
      <c r="AA64" s="106">
        <f>+'F. Caja Capital'!AA79</f>
        <v>-34815070.231918707</v>
      </c>
      <c r="AB64" s="106">
        <f>+'F. Caja Capital'!AB79</f>
        <v>-37176163.693143204</v>
      </c>
      <c r="AC64" s="106">
        <f>+'F. Caja Capital'!AC79</f>
        <v>-39611493.599366397</v>
      </c>
      <c r="AD64" s="106">
        <f>+'F. Caja Capital'!AD79</f>
        <v>-42123075.546624556</v>
      </c>
      <c r="AE64" s="106">
        <f>+'F. Caja Capital'!AE79</f>
        <v>-44712977.308688566</v>
      </c>
      <c r="AF64" s="106">
        <f>+'F. Caja Capital'!AF79</f>
        <v>-47383320.16418913</v>
      </c>
      <c r="AG64" s="106">
        <f>+'F. Caja Capital'!AG79</f>
        <v>-50136280.257267416</v>
      </c>
      <c r="AH64" s="106">
        <f>+'F. Caja Capital'!AH79</f>
        <v>-52974089.99259612</v>
      </c>
      <c r="AI64" s="106">
        <f>+'F. Caja Capital'!AI79</f>
        <v>-55899039.465636924</v>
      </c>
    </row>
    <row r="65" spans="3:35">
      <c r="C65" s="24" t="s">
        <v>177</v>
      </c>
      <c r="D65" s="27"/>
      <c r="E65" s="106">
        <f>+'F. Caja Capital'!E83</f>
        <v>0</v>
      </c>
      <c r="F65" s="106">
        <f>+'F. Caja Capital'!F83</f>
        <v>-50000000</v>
      </c>
      <c r="G65" s="106">
        <f>+'F. Caja Capital'!G83</f>
        <v>0</v>
      </c>
      <c r="H65" s="106">
        <f>+'F. Caja Capital'!H83</f>
        <v>0</v>
      </c>
      <c r="I65" s="106">
        <f>+'F. Caja Capital'!I83</f>
        <v>0</v>
      </c>
      <c r="J65" s="106">
        <f>+'F. Caja Capital'!J83</f>
        <v>0</v>
      </c>
      <c r="K65" s="106">
        <f>+'F. Caja Capital'!K83</f>
        <v>0</v>
      </c>
      <c r="L65" s="106">
        <f>+'F. Caja Capital'!L83</f>
        <v>0</v>
      </c>
      <c r="M65" s="106">
        <f>+'F. Caja Capital'!M83</f>
        <v>0</v>
      </c>
      <c r="N65" s="106">
        <f>+'F. Caja Capital'!N83</f>
        <v>0</v>
      </c>
      <c r="O65" s="106">
        <f>+'F. Caja Capital'!O83</f>
        <v>0</v>
      </c>
      <c r="P65" s="106">
        <f>+'F. Caja Capital'!P83</f>
        <v>0</v>
      </c>
      <c r="Q65" s="106">
        <f>+'F. Caja Capital'!Q83</f>
        <v>0</v>
      </c>
      <c r="R65" s="106">
        <f>+'F. Caja Capital'!R83</f>
        <v>0</v>
      </c>
      <c r="S65" s="106">
        <f>+'F. Caja Capital'!S83</f>
        <v>0</v>
      </c>
      <c r="T65" s="106">
        <f>+'F. Caja Capital'!T83</f>
        <v>0</v>
      </c>
      <c r="U65" s="106">
        <f>+'F. Caja Capital'!U83</f>
        <v>0</v>
      </c>
      <c r="V65" s="106">
        <f>+'F. Caja Capital'!V83</f>
        <v>0</v>
      </c>
      <c r="W65" s="106">
        <f>+'F. Caja Capital'!W83</f>
        <v>0</v>
      </c>
      <c r="X65" s="106">
        <f>+'F. Caja Capital'!X83</f>
        <v>0</v>
      </c>
      <c r="Y65" s="106">
        <f>+'F. Caja Capital'!Y83</f>
        <v>0</v>
      </c>
      <c r="Z65" s="106">
        <f>+'F. Caja Capital'!Z83</f>
        <v>0</v>
      </c>
      <c r="AA65" s="106">
        <f>+'F. Caja Capital'!AA83</f>
        <v>0</v>
      </c>
      <c r="AB65" s="106">
        <f>+'F. Caja Capital'!AB83</f>
        <v>0</v>
      </c>
      <c r="AC65" s="106">
        <f>+'F. Caja Capital'!AC83</f>
        <v>0</v>
      </c>
      <c r="AD65" s="106">
        <f>+'F. Caja Capital'!AD83</f>
        <v>0</v>
      </c>
      <c r="AE65" s="106">
        <f>+'F. Caja Capital'!AE83</f>
        <v>0</v>
      </c>
      <c r="AF65" s="106">
        <f>+'F. Caja Capital'!AF83</f>
        <v>0</v>
      </c>
      <c r="AG65" s="106">
        <f>+'F. Caja Capital'!AG83</f>
        <v>0</v>
      </c>
      <c r="AH65" s="106">
        <f>+'F. Caja Capital'!AH83</f>
        <v>0</v>
      </c>
      <c r="AI65" s="106">
        <f>+'F. Caja Capital'!AI83</f>
        <v>0</v>
      </c>
    </row>
    <row r="66" spans="3:35">
      <c r="C66" s="24" t="s">
        <v>174</v>
      </c>
      <c r="D66" s="27"/>
      <c r="E66" s="106">
        <f>+'F. Caja Capital'!E87</f>
        <v>0</v>
      </c>
      <c r="F66" s="106">
        <f>+'F. Caja Capital'!F87</f>
        <v>0</v>
      </c>
      <c r="G66" s="106">
        <f>+'F. Caja Capital'!G87</f>
        <v>-447728.48685807508</v>
      </c>
      <c r="H66" s="106">
        <f>+'F. Caja Capital'!H87</f>
        <v>-491626.06517156435</v>
      </c>
      <c r="I66" s="106">
        <f>+'F. Caja Capital'!I87</f>
        <v>-532241.11874987034</v>
      </c>
      <c r="J66" s="106">
        <f>+'F. Caja Capital'!J87</f>
        <v>-569033.63811106898</v>
      </c>
      <c r="K66" s="106">
        <f>+'F. Caja Capital'!K87</f>
        <v>-602067.21383328212</v>
      </c>
      <c r="L66" s="106">
        <f>+'F. Caja Capital'!L87</f>
        <v>-630907.04738665</v>
      </c>
      <c r="M66" s="106">
        <f>+'F. Caja Capital'!M87</f>
        <v>-649689.16834543343</v>
      </c>
      <c r="N66" s="106">
        <f>+'F. Caja Capital'!N87</f>
        <v>-721750.16353086673</v>
      </c>
      <c r="O66" s="106">
        <f>+'F. Caja Capital'!O87</f>
        <v>-801782.45872361364</v>
      </c>
      <c r="P66" s="106">
        <f>+'F. Caja Capital'!P87</f>
        <v>-878039.50600034592</v>
      </c>
      <c r="Q66" s="106">
        <f>+'F. Caja Capital'!Q87</f>
        <v>-944206.6771909385</v>
      </c>
      <c r="R66" s="106">
        <f>+'F. Caja Capital'!R87</f>
        <v>-1011729.9419655047</v>
      </c>
      <c r="S66" s="106">
        <f>+'F. Caja Capital'!S87</f>
        <v>-1074423.2619914843</v>
      </c>
      <c r="T66" s="106">
        <f>+'F. Caja Capital'!T87</f>
        <v>-1131944.3342890686</v>
      </c>
      <c r="U66" s="106">
        <f>+'F. Caja Capital'!U87</f>
        <v>-1183958.664462009</v>
      </c>
      <c r="V66" s="106">
        <f>+'F. Caja Capital'!V87</f>
        <v>-1236662.3133868643</v>
      </c>
      <c r="W66" s="106">
        <f>+'F. Caja Capital'!W87</f>
        <v>-1290044.9433447316</v>
      </c>
      <c r="X66" s="106">
        <f>+'F. Caja Capital'!X87</f>
        <v>-1344095.1395176761</v>
      </c>
      <c r="Y66" s="106">
        <f>+'F. Caja Capital'!Y87</f>
        <v>-1398800.3611384078</v>
      </c>
      <c r="Z66" s="106">
        <f>+'F. Caja Capital'!Z87</f>
        <v>-1454146.8908520788</v>
      </c>
      <c r="AA66" s="106">
        <f>+'F. Caja Capital'!AA87</f>
        <v>-1510119.7822308429</v>
      </c>
      <c r="AB66" s="106">
        <f>+'F. Caja Capital'!AB87</f>
        <v>-1566702.8053803495</v>
      </c>
      <c r="AC66" s="106">
        <f>+'F. Caja Capital'!AC87</f>
        <v>-1623878.3905750795</v>
      </c>
      <c r="AD66" s="106">
        <f>+'F. Caja Capital'!AD87</f>
        <v>-1681627.5698578544</v>
      </c>
      <c r="AE66" s="106">
        <f>+'F. Caja Capital'!AE87</f>
        <v>-1739920.1055979661</v>
      </c>
      <c r="AF66" s="106">
        <f>+'F. Caja Capital'!AF87</f>
        <v>-1798743.6644129097</v>
      </c>
      <c r="AG66" s="106">
        <f>+'F. Caja Capital'!AG87</f>
        <v>-1858074.7089291036</v>
      </c>
      <c r="AH66" s="106">
        <f>+'F. Caja Capital'!AH87</f>
        <v>-1917888.0481715528</v>
      </c>
      <c r="AI66" s="106">
        <f>+'F. Caja Capital'!AI87</f>
        <v>-1978156.7679375685</v>
      </c>
    </row>
    <row r="67" spans="3:35">
      <c r="C67" s="34" t="s">
        <v>522</v>
      </c>
      <c r="D67" s="27"/>
      <c r="E67" s="106">
        <f>+'F. Caja Capital'!E88</f>
        <v>0</v>
      </c>
      <c r="F67" s="106">
        <f>+'F. Caja Capital'!F88</f>
        <v>0</v>
      </c>
      <c r="G67" s="106">
        <f>+'F. Caja Capital'!G88</f>
        <v>0</v>
      </c>
      <c r="H67" s="106">
        <f>+'F. Caja Capital'!H88</f>
        <v>0</v>
      </c>
      <c r="I67" s="106">
        <f>+'F. Caja Capital'!I88</f>
        <v>0</v>
      </c>
      <c r="J67" s="106">
        <f>+'F. Caja Capital'!J88</f>
        <v>0</v>
      </c>
      <c r="K67" s="106">
        <f>+'F. Caja Capital'!K88</f>
        <v>-1387250.0413625627</v>
      </c>
      <c r="L67" s="106">
        <f>+'F. Caja Capital'!L88</f>
        <v>-1431642.0426861648</v>
      </c>
      <c r="M67" s="106">
        <f>+'F. Caja Capital'!M88</f>
        <v>-1477454.5880521219</v>
      </c>
      <c r="N67" s="106">
        <f>+'F. Caja Capital'!N88</f>
        <v>-1524733.1348697899</v>
      </c>
      <c r="O67" s="106">
        <f>+'F. Caja Capital'!O88</f>
        <v>-1573524.5951856233</v>
      </c>
      <c r="P67" s="106">
        <f>+'F. Caja Capital'!P88</f>
        <v>-1623877.3822315633</v>
      </c>
      <c r="Q67" s="106">
        <f>+'F. Caja Capital'!Q88</f>
        <v>-1675841.4584629731</v>
      </c>
      <c r="R67" s="106">
        <f>+'F. Caja Capital'!R88</f>
        <v>-1729468.3851337885</v>
      </c>
      <c r="S67" s="106">
        <f>+'F. Caja Capital'!S88</f>
        <v>-1784811.3734580695</v>
      </c>
      <c r="T67" s="106">
        <f>+'F. Caja Capital'!T88</f>
        <v>-1841925.3374087277</v>
      </c>
      <c r="U67" s="106">
        <f>+'F. Caja Capital'!U88</f>
        <v>-1900866.9482058072</v>
      </c>
      <c r="V67" s="106">
        <f>+'F. Caja Capital'!V88</f>
        <v>-1961694.6905483929</v>
      </c>
      <c r="W67" s="106">
        <f>+'F. Caja Capital'!W88</f>
        <v>-2024468.9206459415</v>
      </c>
      <c r="X67" s="106">
        <f>+'F. Caja Capital'!X88</f>
        <v>-2089251.9261066117</v>
      </c>
      <c r="Y67" s="106">
        <f>+'F. Caja Capital'!Y88</f>
        <v>-2156107.9877420231</v>
      </c>
      <c r="Z67" s="106">
        <f>+'F. Caja Capital'!Z88</f>
        <v>-2225103.4433497679</v>
      </c>
      <c r="AA67" s="106">
        <f>+'F. Caja Capital'!AA88</f>
        <v>-2296306.7535369606</v>
      </c>
      <c r="AB67" s="106">
        <f>+'F. Caja Capital'!AB88</f>
        <v>-2369788.5696501434</v>
      </c>
      <c r="AC67" s="106">
        <f>+'F. Caja Capital'!AC88</f>
        <v>-2445621.8038789476</v>
      </c>
      <c r="AD67" s="106">
        <f>+'F. Caja Capital'!AD88</f>
        <v>-2523881.7016030741</v>
      </c>
      <c r="AE67" s="106">
        <f>+'F. Caja Capital'!AE88</f>
        <v>0</v>
      </c>
      <c r="AF67" s="106">
        <f>+'F. Caja Capital'!AF88</f>
        <v>0</v>
      </c>
      <c r="AG67" s="106">
        <f>+'F. Caja Capital'!AG88</f>
        <v>0</v>
      </c>
      <c r="AH67" s="106">
        <f>+'F. Caja Capital'!AH88</f>
        <v>0</v>
      </c>
      <c r="AI67" s="106">
        <f>+'F. Caja Capital'!AI88</f>
        <v>0</v>
      </c>
    </row>
    <row r="68" spans="3:35">
      <c r="C68" s="31" t="s">
        <v>180</v>
      </c>
      <c r="D68" s="35"/>
      <c r="E68" s="107">
        <f>+'F. Caja Capital'!E89</f>
        <v>0</v>
      </c>
      <c r="F68" s="107">
        <f>+'F. Caja Capital'!F89</f>
        <v>0</v>
      </c>
      <c r="G68" s="107">
        <f>+'F. Caja Capital'!G89</f>
        <v>0</v>
      </c>
      <c r="H68" s="107">
        <f>+'F. Caja Capital'!H89</f>
        <v>0</v>
      </c>
      <c r="I68" s="107">
        <f>+'F. Caja Capital'!I89</f>
        <v>0</v>
      </c>
      <c r="J68" s="107">
        <f>+'F. Caja Capital'!J89</f>
        <v>0</v>
      </c>
      <c r="K68" s="107">
        <f>+'F. Caja Capital'!K89</f>
        <v>-1217395.8746918095</v>
      </c>
      <c r="L68" s="107">
        <f>+'F. Caja Capital'!L89</f>
        <v>-1173003.8733682074</v>
      </c>
      <c r="M68" s="107">
        <f>+'F. Caja Capital'!M89</f>
        <v>-1127191.3280022503</v>
      </c>
      <c r="N68" s="107">
        <f>+'F. Caja Capital'!N89</f>
        <v>-1079912.7811845823</v>
      </c>
      <c r="O68" s="107">
        <f>+'F. Caja Capital'!O89</f>
        <v>-1031121.3208687489</v>
      </c>
      <c r="P68" s="107">
        <f>+'F. Caja Capital'!P89</f>
        <v>-980768.533822809</v>
      </c>
      <c r="Q68" s="107">
        <f>+'F. Caja Capital'!Q89</f>
        <v>-928804.45759139897</v>
      </c>
      <c r="R68" s="107">
        <f>+'F. Caja Capital'!R89</f>
        <v>-875177.53092058387</v>
      </c>
      <c r="S68" s="107">
        <f>+'F. Caja Capital'!S89</f>
        <v>-819834.54259630269</v>
      </c>
      <c r="T68" s="107">
        <f>+'F. Caja Capital'!T89</f>
        <v>-762720.57864564448</v>
      </c>
      <c r="U68" s="107">
        <f>+'F. Caja Capital'!U89</f>
        <v>-703778.96784856508</v>
      </c>
      <c r="V68" s="107">
        <f>+'F. Caja Capital'!V89</f>
        <v>-642951.22550597927</v>
      </c>
      <c r="W68" s="107">
        <f>+'F. Caja Capital'!W89</f>
        <v>-580176.9954084307</v>
      </c>
      <c r="X68" s="107">
        <f>+'F. Caja Capital'!X89</f>
        <v>-515393.98994776059</v>
      </c>
      <c r="Y68" s="107">
        <f>+'F. Caja Capital'!Y89</f>
        <v>-448537.92831234902</v>
      </c>
      <c r="Z68" s="107">
        <f>+'F. Caja Capital'!Z89</f>
        <v>-379542.47270460427</v>
      </c>
      <c r="AA68" s="107">
        <f>+'F. Caja Capital'!AA89</f>
        <v>-308339.16251741169</v>
      </c>
      <c r="AB68" s="107">
        <f>+'F. Caja Capital'!AB89</f>
        <v>-234857.346404229</v>
      </c>
      <c r="AC68" s="107">
        <f>+'F. Caja Capital'!AC89</f>
        <v>-159024.11217542441</v>
      </c>
      <c r="AD68" s="107">
        <f>+'F. Caja Capital'!AD89</f>
        <v>-80764.214451298074</v>
      </c>
      <c r="AE68" s="107">
        <f>+'F. Caja Capital'!AE89</f>
        <v>0</v>
      </c>
      <c r="AF68" s="107">
        <f>+'F. Caja Capital'!AF89</f>
        <v>0</v>
      </c>
      <c r="AG68" s="107">
        <f>+'F. Caja Capital'!AG89</f>
        <v>0</v>
      </c>
      <c r="AH68" s="107">
        <f>+'F. Caja Capital'!AH89</f>
        <v>0</v>
      </c>
      <c r="AI68" s="107">
        <f>+'F. Caja Capital'!AI89</f>
        <v>0</v>
      </c>
    </row>
    <row r="69" spans="3:35">
      <c r="C69" s="36" t="s">
        <v>505</v>
      </c>
      <c r="D69" s="1"/>
      <c r="E69" s="108">
        <f>+E60+E63</f>
        <v>0</v>
      </c>
      <c r="F69" s="108">
        <f t="shared" ref="F69:AI69" si="37">+F60+F63</f>
        <v>0</v>
      </c>
      <c r="G69" s="108">
        <f t="shared" si="37"/>
        <v>2537128.0921957591</v>
      </c>
      <c r="H69" s="108">
        <f t="shared" si="37"/>
        <v>2785881.035972198</v>
      </c>
      <c r="I69" s="108">
        <f t="shared" si="37"/>
        <v>3016033.0062492653</v>
      </c>
      <c r="J69" s="108">
        <f t="shared" si="37"/>
        <v>3224523.9492960582</v>
      </c>
      <c r="K69" s="108">
        <f t="shared" si="37"/>
        <v>807068.29566755984</v>
      </c>
      <c r="L69" s="108">
        <f t="shared" si="37"/>
        <v>970494.0191366449</v>
      </c>
      <c r="M69" s="108">
        <f t="shared" si="37"/>
        <v>1076926.0379030835</v>
      </c>
      <c r="N69" s="108">
        <f t="shared" si="37"/>
        <v>1485271.6772872061</v>
      </c>
      <c r="O69" s="108">
        <f t="shared" si="37"/>
        <v>1938788.0167127717</v>
      </c>
      <c r="P69" s="108">
        <f t="shared" si="37"/>
        <v>2370911.2846142557</v>
      </c>
      <c r="Q69" s="108">
        <f t="shared" si="37"/>
        <v>2745858.5880276114</v>
      </c>
      <c r="R69" s="108">
        <f t="shared" si="37"/>
        <v>3128490.4217501543</v>
      </c>
      <c r="S69" s="108">
        <f t="shared" si="37"/>
        <v>3483752.5685640387</v>
      </c>
      <c r="T69" s="108">
        <f t="shared" si="37"/>
        <v>3809705.3115836829</v>
      </c>
      <c r="U69" s="108">
        <f t="shared" si="37"/>
        <v>4104453.1825636812</v>
      </c>
      <c r="V69" s="108">
        <f t="shared" si="37"/>
        <v>4403107.1931378581</v>
      </c>
      <c r="W69" s="108">
        <f t="shared" si="37"/>
        <v>4705608.7628991082</v>
      </c>
      <c r="X69" s="108">
        <f t="shared" si="37"/>
        <v>5011893.2078791223</v>
      </c>
      <c r="Y69" s="108">
        <f t="shared" si="37"/>
        <v>5321889.4637299404</v>
      </c>
      <c r="Z69" s="108">
        <f t="shared" si="37"/>
        <v>5635519.798774071</v>
      </c>
      <c r="AA69" s="108">
        <f t="shared" si="37"/>
        <v>5952699.5165870711</v>
      </c>
      <c r="AB69" s="108">
        <f t="shared" si="37"/>
        <v>6273336.6477676034</v>
      </c>
      <c r="AC69" s="108">
        <f t="shared" si="37"/>
        <v>6597331.6305377409</v>
      </c>
      <c r="AD69" s="108">
        <f t="shared" si="37"/>
        <v>6924576.9798068032</v>
      </c>
      <c r="AE69" s="108">
        <f t="shared" si="37"/>
        <v>9859547.2650551423</v>
      </c>
      <c r="AF69" s="108">
        <f t="shared" si="37"/>
        <v>10192880.76500649</v>
      </c>
      <c r="AG69" s="108">
        <f t="shared" si="37"/>
        <v>10529090.017264917</v>
      </c>
      <c r="AH69" s="108">
        <f t="shared" si="37"/>
        <v>10868032.272972137</v>
      </c>
      <c r="AI69" s="108">
        <f t="shared" si="37"/>
        <v>11209555.018312886</v>
      </c>
    </row>
    <row r="70" spans="3:35">
      <c r="C70" s="36" t="s">
        <v>506</v>
      </c>
      <c r="E70" s="108">
        <f>+E69</f>
        <v>0</v>
      </c>
      <c r="F70" s="108">
        <f>+E70+F69</f>
        <v>0</v>
      </c>
      <c r="G70" s="108">
        <f t="shared" ref="G70" si="38">+F70+G69</f>
        <v>2537128.0921957591</v>
      </c>
      <c r="H70" s="108">
        <f t="shared" ref="H70" si="39">+G70+H69</f>
        <v>5323009.1281679571</v>
      </c>
      <c r="I70" s="108">
        <f t="shared" ref="I70" si="40">+H70+I69</f>
        <v>8339042.1344172228</v>
      </c>
      <c r="J70" s="108">
        <f t="shared" ref="J70" si="41">+I70+J69</f>
        <v>11563566.083713282</v>
      </c>
      <c r="K70" s="108">
        <f t="shared" ref="K70" si="42">+J70+K69</f>
        <v>12370634.379380841</v>
      </c>
      <c r="L70" s="108">
        <f t="shared" ref="L70" si="43">+K70+L69</f>
        <v>13341128.398517486</v>
      </c>
      <c r="M70" s="108">
        <f t="shared" ref="M70" si="44">+L70+M69</f>
        <v>14418054.436420569</v>
      </c>
      <c r="N70" s="108">
        <f t="shared" ref="N70" si="45">+M70+N69</f>
        <v>15903326.113707775</v>
      </c>
      <c r="O70" s="108">
        <f t="shared" ref="O70" si="46">+N70+O69</f>
        <v>17842114.130420547</v>
      </c>
      <c r="P70" s="108">
        <f t="shared" ref="P70" si="47">+O70+P69</f>
        <v>20213025.415034801</v>
      </c>
      <c r="Q70" s="108">
        <f t="shared" ref="Q70" si="48">+P70+Q69</f>
        <v>22958884.003062412</v>
      </c>
      <c r="R70" s="108">
        <f t="shared" ref="R70" si="49">+Q70+R69</f>
        <v>26087374.424812566</v>
      </c>
      <c r="S70" s="108">
        <f t="shared" ref="S70" si="50">+R70+S69</f>
        <v>29571126.993376605</v>
      </c>
      <c r="T70" s="108">
        <f t="shared" ref="T70" si="51">+S70+T69</f>
        <v>33380832.304960288</v>
      </c>
      <c r="U70" s="108">
        <f t="shared" ref="U70" si="52">+T70+U69</f>
        <v>37485285.487523973</v>
      </c>
      <c r="V70" s="108">
        <f t="shared" ref="V70" si="53">+U70+V69</f>
        <v>41888392.680661827</v>
      </c>
      <c r="W70" s="108">
        <f t="shared" ref="W70" si="54">+V70+W69</f>
        <v>46594001.443560936</v>
      </c>
      <c r="X70" s="108">
        <f t="shared" ref="X70" si="55">+W70+X69</f>
        <v>51605894.651440054</v>
      </c>
      <c r="Y70" s="108">
        <f t="shared" ref="Y70" si="56">+X70+Y69</f>
        <v>56927784.115169995</v>
      </c>
      <c r="Z70" s="108">
        <f t="shared" ref="Z70" si="57">+Y70+Z69</f>
        <v>62563303.913944066</v>
      </c>
      <c r="AA70" s="108">
        <f t="shared" ref="AA70" si="58">+Z70+AA69</f>
        <v>68516003.430531144</v>
      </c>
      <c r="AB70" s="108">
        <f t="shared" ref="AB70" si="59">+AA70+AB69</f>
        <v>74789340.078298748</v>
      </c>
      <c r="AC70" s="108">
        <f t="shared" ref="AC70" si="60">+AB70+AC69</f>
        <v>81386671.708836496</v>
      </c>
      <c r="AD70" s="108">
        <f t="shared" ref="AD70" si="61">+AC70+AD69</f>
        <v>88311248.688643306</v>
      </c>
      <c r="AE70" s="108">
        <f t="shared" ref="AE70" si="62">+AD70+AE69</f>
        <v>98170795.953698456</v>
      </c>
      <c r="AF70" s="108">
        <f t="shared" ref="AF70" si="63">+AE70+AF69</f>
        <v>108363676.71870494</v>
      </c>
      <c r="AG70" s="108">
        <f t="shared" ref="AG70" si="64">+AF70+AG69</f>
        <v>118892766.73596986</v>
      </c>
      <c r="AH70" s="108">
        <f t="shared" ref="AH70" si="65">+AG70+AH69</f>
        <v>129760799.00894199</v>
      </c>
      <c r="AI70" s="108">
        <f t="shared" ref="AI70" si="66">+AH70+AI69</f>
        <v>140970354.02725488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/>
  </sheetPr>
  <dimension ref="C1:AI63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3" customWidth="1"/>
    <col min="4" max="4" width="14.42578125" customWidth="1"/>
    <col min="5" max="35" width="13.7109375" customWidth="1"/>
  </cols>
  <sheetData>
    <row r="1" spans="3:35" ht="21">
      <c r="C1" s="483" t="s">
        <v>40</v>
      </c>
    </row>
    <row r="3" spans="3:35" ht="21">
      <c r="C3" s="74" t="s">
        <v>354</v>
      </c>
    </row>
    <row r="4" spans="3:35" ht="15.75" thickBot="1"/>
    <row r="5" spans="3:35" ht="15.75" thickBot="1">
      <c r="C5" s="12"/>
      <c r="E5" s="338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52">
        <v>30</v>
      </c>
    </row>
    <row r="6" spans="3:35" ht="15.75" thickBot="1">
      <c r="C6" s="13" t="s">
        <v>21</v>
      </c>
      <c r="E6" s="253">
        <f>+E52/1000000</f>
        <v>0</v>
      </c>
      <c r="F6" s="254">
        <f t="shared" ref="F6:AI6" si="0">+F52/1000000</f>
        <v>0</v>
      </c>
      <c r="G6" s="254">
        <f t="shared" si="0"/>
        <v>1.526864501377788</v>
      </c>
      <c r="H6" s="254">
        <f t="shared" si="0"/>
        <v>2.1973961472543708</v>
      </c>
      <c r="I6" s="254">
        <f t="shared" si="0"/>
        <v>2.8459031857146866</v>
      </c>
      <c r="J6" s="254">
        <f t="shared" si="0"/>
        <v>3.4689822031142579</v>
      </c>
      <c r="K6" s="254">
        <f t="shared" si="0"/>
        <v>4.0631693971469494</v>
      </c>
      <c r="L6" s="254">
        <f t="shared" si="0"/>
        <v>4.6249518558198064</v>
      </c>
      <c r="M6" s="254">
        <f t="shared" si="0"/>
        <v>5.0933074805222551</v>
      </c>
      <c r="N6" s="254">
        <f t="shared" si="0"/>
        <v>6.158440434236808</v>
      </c>
      <c r="O6" s="254">
        <f t="shared" si="0"/>
        <v>7.3143869706226345</v>
      </c>
      <c r="P6" s="254">
        <f t="shared" si="0"/>
        <v>8.4311463830472917</v>
      </c>
      <c r="Q6" s="254">
        <f t="shared" si="0"/>
        <v>9.4434071810685651</v>
      </c>
      <c r="R6" s="254">
        <f t="shared" si="0"/>
        <v>10.471881676390494</v>
      </c>
      <c r="S6" s="254">
        <f t="shared" si="0"/>
        <v>11.45246721477489</v>
      </c>
      <c r="T6" s="254">
        <f t="shared" si="0"/>
        <v>12.382423256895231</v>
      </c>
      <c r="U6" s="254">
        <f t="shared" si="0"/>
        <v>13.259116920932836</v>
      </c>
      <c r="V6" s="254">
        <f t="shared" si="0"/>
        <v>14.14717534965877</v>
      </c>
      <c r="W6" s="254">
        <f t="shared" si="0"/>
        <v>15.046742229939277</v>
      </c>
      <c r="X6" s="254">
        <f t="shared" si="0"/>
        <v>15.957963002174518</v>
      </c>
      <c r="Y6" s="254">
        <f t="shared" si="0"/>
        <v>16.880984880575085</v>
      </c>
      <c r="Z6" s="254">
        <f t="shared" si="0"/>
        <v>17.815956873652201</v>
      </c>
      <c r="AA6" s="254">
        <f t="shared" si="0"/>
        <v>18.763029804923473</v>
      </c>
      <c r="AB6" s="254">
        <f t="shared" si="0"/>
        <v>19.722356333836327</v>
      </c>
      <c r="AC6" s="254">
        <f t="shared" si="0"/>
        <v>20.694090976910452</v>
      </c>
      <c r="AD6" s="254">
        <f t="shared" si="0"/>
        <v>21.678390129101693</v>
      </c>
      <c r="AE6" s="254">
        <f t="shared" si="0"/>
        <v>22.675392085388861</v>
      </c>
      <c r="AF6" s="254">
        <f t="shared" si="0"/>
        <v>23.685277062585602</v>
      </c>
      <c r="AG6" s="254">
        <f t="shared" si="0"/>
        <v>24.708207221379034</v>
      </c>
      <c r="AH6" s="254">
        <f t="shared" si="0"/>
        <v>25.744346688597169</v>
      </c>
      <c r="AI6" s="255">
        <f t="shared" si="0"/>
        <v>26.793861579707052</v>
      </c>
    </row>
    <row r="7" spans="3:35" ht="15.75" thickBot="1">
      <c r="C7" s="14" t="s">
        <v>16</v>
      </c>
      <c r="E7" s="337">
        <f t="shared" ref="E7:E17" si="1">+E53/1000000</f>
        <v>0</v>
      </c>
      <c r="F7" s="257">
        <f t="shared" ref="F7:AI7" si="2">+F53/1000000</f>
        <v>0</v>
      </c>
      <c r="G7" s="257">
        <f t="shared" si="2"/>
        <v>1.1682409860323508</v>
      </c>
      <c r="H7" s="257">
        <f t="shared" si="2"/>
        <v>1.6692474485202167</v>
      </c>
      <c r="I7" s="257">
        <f t="shared" si="2"/>
        <v>2.1519298599022663</v>
      </c>
      <c r="J7" s="257">
        <f t="shared" si="2"/>
        <v>2.6136501262521268</v>
      </c>
      <c r="K7" s="257">
        <f t="shared" si="2"/>
        <v>3.0517282859024162</v>
      </c>
      <c r="L7" s="257">
        <f t="shared" si="2"/>
        <v>3.4634514101496183</v>
      </c>
      <c r="M7" s="257">
        <f t="shared" si="2"/>
        <v>3.8015385561814177</v>
      </c>
      <c r="N7" s="257">
        <f t="shared" si="2"/>
        <v>4.6029254956752892</v>
      </c>
      <c r="O7" s="257">
        <f t="shared" si="2"/>
        <v>5.4742062183513251</v>
      </c>
      <c r="P7" s="257">
        <f t="shared" si="2"/>
        <v>6.314162015730556</v>
      </c>
      <c r="Q7" s="257">
        <f t="shared" si="2"/>
        <v>7.072317095140126</v>
      </c>
      <c r="R7" s="257">
        <f t="shared" si="2"/>
        <v>7.8421119689153436</v>
      </c>
      <c r="S7" s="257">
        <f t="shared" si="2"/>
        <v>8.5739914222726625</v>
      </c>
      <c r="T7" s="257">
        <f t="shared" si="2"/>
        <v>9.2658918517129667</v>
      </c>
      <c r="U7" s="257">
        <f t="shared" si="2"/>
        <v>9.91583754467284</v>
      </c>
      <c r="V7" s="257">
        <f t="shared" si="2"/>
        <v>10.573746782754874</v>
      </c>
      <c r="W7" s="257">
        <f t="shared" si="2"/>
        <v>11.239712234531826</v>
      </c>
      <c r="X7" s="257">
        <f t="shared" si="2"/>
        <v>11.913827556835956</v>
      </c>
      <c r="Y7" s="257">
        <f t="shared" si="2"/>
        <v>12.596187403556447</v>
      </c>
      <c r="Z7" s="257">
        <f t="shared" si="2"/>
        <v>13.286887434478285</v>
      </c>
      <c r="AA7" s="257">
        <f t="shared" si="2"/>
        <v>13.986024324161955</v>
      </c>
      <c r="AB7" s="257">
        <f t="shared" si="2"/>
        <v>14.693695770863382</v>
      </c>
      <c r="AC7" s="257">
        <f t="shared" si="2"/>
        <v>15.410000505492915</v>
      </c>
      <c r="AD7" s="257">
        <f t="shared" si="2"/>
        <v>16.135038300612894</v>
      </c>
      <c r="AE7" s="257">
        <f t="shared" si="2"/>
        <v>16.86888997947273</v>
      </c>
      <c r="AF7" s="257">
        <f t="shared" si="2"/>
        <v>17.611677425080732</v>
      </c>
      <c r="AG7" s="257">
        <f t="shared" si="2"/>
        <v>18.363503589311588</v>
      </c>
      <c r="AH7" s="257">
        <f t="shared" si="2"/>
        <v>19.124472502048711</v>
      </c>
      <c r="AI7" s="258">
        <f t="shared" si="2"/>
        <v>19.894689280360371</v>
      </c>
    </row>
    <row r="8" spans="3:35" ht="15.75" thickBot="1">
      <c r="C8" s="14" t="s">
        <v>119</v>
      </c>
      <c r="E8" s="259">
        <f t="shared" si="1"/>
        <v>0</v>
      </c>
      <c r="F8" s="260">
        <f t="shared" ref="F8:AI8" si="3">+F54/1000000</f>
        <v>0</v>
      </c>
      <c r="G8" s="257">
        <f t="shared" si="3"/>
        <v>0.35862351534543713</v>
      </c>
      <c r="H8" s="257">
        <f t="shared" si="3"/>
        <v>0.52814869873415393</v>
      </c>
      <c r="I8" s="257">
        <f t="shared" si="3"/>
        <v>0.69397332581242033</v>
      </c>
      <c r="J8" s="257">
        <f t="shared" si="3"/>
        <v>0.85533207686213086</v>
      </c>
      <c r="K8" s="257">
        <f t="shared" si="3"/>
        <v>1.0114411112445334</v>
      </c>
      <c r="L8" s="257">
        <f t="shared" si="3"/>
        <v>1.1615004456701878</v>
      </c>
      <c r="M8" s="257">
        <f t="shared" si="3"/>
        <v>1.2917689243408379</v>
      </c>
      <c r="N8" s="257">
        <f t="shared" si="3"/>
        <v>1.5555149385615186</v>
      </c>
      <c r="O8" s="257">
        <f t="shared" si="3"/>
        <v>1.8401807522713098</v>
      </c>
      <c r="P8" s="257">
        <f t="shared" si="3"/>
        <v>2.1169843673167352</v>
      </c>
      <c r="Q8" s="257">
        <f t="shared" si="3"/>
        <v>2.3710900859284392</v>
      </c>
      <c r="R8" s="257">
        <f t="shared" si="3"/>
        <v>2.6297697074751505</v>
      </c>
      <c r="S8" s="257">
        <f t="shared" si="3"/>
        <v>2.8784757925022277</v>
      </c>
      <c r="T8" s="257">
        <f t="shared" si="3"/>
        <v>3.1165314051822648</v>
      </c>
      <c r="U8" s="257">
        <f t="shared" si="3"/>
        <v>3.3432793762599973</v>
      </c>
      <c r="V8" s="257">
        <f t="shared" si="3"/>
        <v>3.5734285669038961</v>
      </c>
      <c r="W8" s="257">
        <f t="shared" si="3"/>
        <v>3.8070299954074511</v>
      </c>
      <c r="X8" s="257">
        <f t="shared" si="3"/>
        <v>4.0441354453385596</v>
      </c>
      <c r="Y8" s="257">
        <f t="shared" si="3"/>
        <v>4.2847974770186372</v>
      </c>
      <c r="Z8" s="257">
        <f t="shared" si="3"/>
        <v>4.5290694391739166</v>
      </c>
      <c r="AA8" s="257">
        <f t="shared" si="3"/>
        <v>4.7770054807615221</v>
      </c>
      <c r="AB8" s="257">
        <f t="shared" si="3"/>
        <v>5.0286605629729451</v>
      </c>
      <c r="AC8" s="257">
        <f t="shared" si="3"/>
        <v>5.2840904714175396</v>
      </c>
      <c r="AD8" s="257">
        <f t="shared" si="3"/>
        <v>5.5433518284888015</v>
      </c>
      <c r="AE8" s="257">
        <f t="shared" si="3"/>
        <v>5.8065021059161319</v>
      </c>
      <c r="AF8" s="257">
        <f t="shared" si="3"/>
        <v>6.0735996375048726</v>
      </c>
      <c r="AG8" s="257">
        <f t="shared" si="3"/>
        <v>6.3447036320674446</v>
      </c>
      <c r="AH8" s="257">
        <f t="shared" si="3"/>
        <v>6.6198741865484561</v>
      </c>
      <c r="AI8" s="258">
        <f t="shared" si="3"/>
        <v>6.8991722993466817</v>
      </c>
    </row>
    <row r="9" spans="3:35" ht="15.75" thickBot="1">
      <c r="C9" s="13" t="s">
        <v>22</v>
      </c>
      <c r="E9" s="253">
        <f t="shared" si="1"/>
        <v>0</v>
      </c>
      <c r="F9" s="254">
        <f t="shared" ref="F9:AI9" si="4">+F55/1000000</f>
        <v>0</v>
      </c>
      <c r="G9" s="254">
        <f t="shared" si="4"/>
        <v>-0.78493721921232418</v>
      </c>
      <c r="H9" s="254">
        <f t="shared" si="4"/>
        <v>-1.1559854643543785</v>
      </c>
      <c r="I9" s="254">
        <f t="shared" si="4"/>
        <v>-1.5189341168719341</v>
      </c>
      <c r="J9" s="254">
        <f t="shared" si="4"/>
        <v>-1.8721080832319907</v>
      </c>
      <c r="K9" s="254">
        <f t="shared" si="4"/>
        <v>-2.2137917322364746</v>
      </c>
      <c r="L9" s="254">
        <f t="shared" si="4"/>
        <v>-2.5422341004606261</v>
      </c>
      <c r="M9" s="254">
        <f t="shared" si="4"/>
        <v>-2.8273592331510051</v>
      </c>
      <c r="N9" s="254">
        <f t="shared" si="4"/>
        <v>-3.4046333217765281</v>
      </c>
      <c r="O9" s="254">
        <f t="shared" si="4"/>
        <v>-4.0276956215338338</v>
      </c>
      <c r="P9" s="254">
        <f t="shared" si="4"/>
        <v>-4.6335495339645094</v>
      </c>
      <c r="Q9" s="254">
        <f t="shared" si="4"/>
        <v>-5.1897234255758704</v>
      </c>
      <c r="R9" s="254">
        <f t="shared" si="4"/>
        <v>-5.7559084472362345</v>
      </c>
      <c r="S9" s="254">
        <f t="shared" si="4"/>
        <v>-6.3002638908392594</v>
      </c>
      <c r="T9" s="254">
        <f t="shared" si="4"/>
        <v>-6.8213081130926838</v>
      </c>
      <c r="U9" s="254">
        <f t="shared" si="4"/>
        <v>-7.3176027347890678</v>
      </c>
      <c r="V9" s="254">
        <f t="shared" si="4"/>
        <v>-7.8213417758109047</v>
      </c>
      <c r="W9" s="254">
        <f t="shared" si="4"/>
        <v>-8.3326369024480584</v>
      </c>
      <c r="X9" s="254">
        <f t="shared" si="4"/>
        <v>-8.8516014559847829</v>
      </c>
      <c r="Y9" s="254">
        <f t="shared" si="4"/>
        <v>-9.3783504778245508</v>
      </c>
      <c r="Z9" s="254">
        <f t="shared" si="4"/>
        <v>-9.9130007349919129</v>
      </c>
      <c r="AA9" s="254">
        <f t="shared" si="4"/>
        <v>-10.455670746016787</v>
      </c>
      <c r="AB9" s="254">
        <f t="shared" si="4"/>
        <v>-11.006480807207037</v>
      </c>
      <c r="AC9" s="254">
        <f t="shared" si="4"/>
        <v>-11.565553019315141</v>
      </c>
      <c r="AD9" s="254">
        <f t="shared" si="4"/>
        <v>-12.133011314604872</v>
      </c>
      <c r="AE9" s="254">
        <f t="shared" si="4"/>
        <v>-12.708981484323937</v>
      </c>
      <c r="AF9" s="254">
        <f t="shared" si="4"/>
        <v>-13.29359120658879</v>
      </c>
      <c r="AG9" s="254">
        <f t="shared" si="4"/>
        <v>-13.886970074687621</v>
      </c>
      <c r="AH9" s="254">
        <f t="shared" si="4"/>
        <v>-14.489249625807938</v>
      </c>
      <c r="AI9" s="255">
        <f t="shared" si="4"/>
        <v>-15.100563370195045</v>
      </c>
    </row>
    <row r="10" spans="3:35" ht="15.75" thickBot="1">
      <c r="C10" s="14" t="s">
        <v>18</v>
      </c>
      <c r="E10" s="337">
        <f t="shared" si="1"/>
        <v>0</v>
      </c>
      <c r="F10" s="257">
        <f t="shared" ref="F10:AI10" si="5">+F56/1000000</f>
        <v>0</v>
      </c>
      <c r="G10" s="257">
        <f t="shared" si="5"/>
        <v>-0.47338304025597611</v>
      </c>
      <c r="H10" s="257">
        <f t="shared" si="5"/>
        <v>-0.69715628232908222</v>
      </c>
      <c r="I10" s="257">
        <f t="shared" si="5"/>
        <v>-0.91604479007239403</v>
      </c>
      <c r="J10" s="257">
        <f t="shared" si="5"/>
        <v>-1.1290383414580145</v>
      </c>
      <c r="K10" s="257">
        <f t="shared" si="5"/>
        <v>-1.3351022668427854</v>
      </c>
      <c r="L10" s="257">
        <f t="shared" si="5"/>
        <v>-1.5331805882846496</v>
      </c>
      <c r="M10" s="257">
        <f t="shared" si="5"/>
        <v>-1.7051349801299038</v>
      </c>
      <c r="N10" s="257">
        <f t="shared" si="5"/>
        <v>-2.0532797189012069</v>
      </c>
      <c r="O10" s="257">
        <f t="shared" si="5"/>
        <v>-2.4290385929981317</v>
      </c>
      <c r="P10" s="257">
        <f t="shared" si="5"/>
        <v>-2.7944193648580931</v>
      </c>
      <c r="Q10" s="257">
        <f t="shared" si="5"/>
        <v>-3.1298389134255391</v>
      </c>
      <c r="R10" s="257">
        <f t="shared" si="5"/>
        <v>-3.4712960138671978</v>
      </c>
      <c r="S10" s="257">
        <f t="shared" si="5"/>
        <v>-3.7995880461029463</v>
      </c>
      <c r="T10" s="257">
        <f t="shared" si="5"/>
        <v>-4.1138214548405916</v>
      </c>
      <c r="U10" s="257">
        <f t="shared" si="5"/>
        <v>-4.4131287766631964</v>
      </c>
      <c r="V10" s="257">
        <f t="shared" si="5"/>
        <v>-4.7169257083131448</v>
      </c>
      <c r="W10" s="257">
        <f t="shared" si="5"/>
        <v>-5.0252795939378343</v>
      </c>
      <c r="X10" s="257">
        <f t="shared" si="5"/>
        <v>-5.3382587878469048</v>
      </c>
      <c r="Y10" s="257">
        <f t="shared" si="5"/>
        <v>-5.6559326696646055</v>
      </c>
      <c r="Z10" s="257">
        <f t="shared" si="5"/>
        <v>-5.9783716597095715</v>
      </c>
      <c r="AA10" s="257">
        <f t="shared" si="5"/>
        <v>-6.3056472346052121</v>
      </c>
      <c r="AB10" s="257">
        <f t="shared" si="5"/>
        <v>-6.63783194312429</v>
      </c>
      <c r="AC10" s="257">
        <f t="shared" si="5"/>
        <v>-6.9749994222711518</v>
      </c>
      <c r="AD10" s="257">
        <f t="shared" si="5"/>
        <v>-7.3172244136052225</v>
      </c>
      <c r="AE10" s="257">
        <f t="shared" si="5"/>
        <v>-7.6645827798092974</v>
      </c>
      <c r="AF10" s="257">
        <f t="shared" si="5"/>
        <v>-8.0171515215064311</v>
      </c>
      <c r="AG10" s="257">
        <f t="shared" si="5"/>
        <v>-8.3750087943290286</v>
      </c>
      <c r="AH10" s="257">
        <f t="shared" si="5"/>
        <v>-8.7382339262439643</v>
      </c>
      <c r="AI10" s="258">
        <f t="shared" si="5"/>
        <v>-9.1069074351376162</v>
      </c>
    </row>
    <row r="11" spans="3:35" ht="15.75" thickBot="1">
      <c r="C11" s="14" t="s">
        <v>19</v>
      </c>
      <c r="E11" s="259">
        <f t="shared" si="1"/>
        <v>0</v>
      </c>
      <c r="F11" s="260">
        <f t="shared" ref="F11:AI11" si="6">+F57/1000000</f>
        <v>0</v>
      </c>
      <c r="G11" s="257">
        <f t="shared" si="6"/>
        <v>-8.7414481865450144E-2</v>
      </c>
      <c r="H11" s="257">
        <f t="shared" si="6"/>
        <v>-0.12873624531644987</v>
      </c>
      <c r="I11" s="257">
        <f t="shared" si="6"/>
        <v>-0.16915599816677732</v>
      </c>
      <c r="J11" s="257">
        <f t="shared" si="6"/>
        <v>-0.20848719373514471</v>
      </c>
      <c r="K11" s="257">
        <f t="shared" si="6"/>
        <v>-0.24653877086585527</v>
      </c>
      <c r="L11" s="257">
        <f t="shared" si="6"/>
        <v>-0.28311573363210862</v>
      </c>
      <c r="M11" s="257">
        <f t="shared" si="6"/>
        <v>-0.31486867530807883</v>
      </c>
      <c r="N11" s="257">
        <f t="shared" si="6"/>
        <v>-0.37915676627437056</v>
      </c>
      <c r="O11" s="257">
        <f t="shared" si="6"/>
        <v>-0.44854405836613231</v>
      </c>
      <c r="P11" s="257">
        <f t="shared" si="6"/>
        <v>-0.51601493953345468</v>
      </c>
      <c r="Q11" s="257">
        <f t="shared" si="6"/>
        <v>-0.57795320844505704</v>
      </c>
      <c r="R11" s="257">
        <f t="shared" si="6"/>
        <v>-0.64100636619706775</v>
      </c>
      <c r="S11" s="257">
        <f t="shared" si="6"/>
        <v>-0.70162847442241905</v>
      </c>
      <c r="T11" s="257">
        <f t="shared" si="6"/>
        <v>-0.75965453001317729</v>
      </c>
      <c r="U11" s="257">
        <f t="shared" si="6"/>
        <v>-0.81492434796337421</v>
      </c>
      <c r="V11" s="257">
        <f t="shared" si="6"/>
        <v>-0.87102321318282505</v>
      </c>
      <c r="W11" s="257">
        <f t="shared" si="6"/>
        <v>-0.92796356138056613</v>
      </c>
      <c r="X11" s="257">
        <f t="shared" si="6"/>
        <v>-0.98575801480127512</v>
      </c>
      <c r="Y11" s="257">
        <f t="shared" si="6"/>
        <v>-1.0444193850232937</v>
      </c>
      <c r="Z11" s="257">
        <f t="shared" si="6"/>
        <v>-1.1039606757986427</v>
      </c>
      <c r="AA11" s="257">
        <f t="shared" si="6"/>
        <v>-1.1643950859356216</v>
      </c>
      <c r="AB11" s="257">
        <f t="shared" si="6"/>
        <v>-1.2257360122246559</v>
      </c>
      <c r="AC11" s="257">
        <f t="shared" si="6"/>
        <v>-1.2879970524080253</v>
      </c>
      <c r="AD11" s="257">
        <f t="shared" si="6"/>
        <v>-1.3511920081941462</v>
      </c>
      <c r="AE11" s="257">
        <f t="shared" si="6"/>
        <v>-1.4153348883170576</v>
      </c>
      <c r="AF11" s="257">
        <f t="shared" si="6"/>
        <v>-1.4804399116418125</v>
      </c>
      <c r="AG11" s="257">
        <f t="shared" si="6"/>
        <v>-1.5465215103164398</v>
      </c>
      <c r="AH11" s="257">
        <f t="shared" si="6"/>
        <v>-1.6135943329711866</v>
      </c>
      <c r="AI11" s="258">
        <f t="shared" si="6"/>
        <v>-1.681673247965753</v>
      </c>
    </row>
    <row r="12" spans="3:35" ht="15.75" thickBot="1">
      <c r="C12" s="14" t="s">
        <v>20</v>
      </c>
      <c r="E12" s="261">
        <f t="shared" si="1"/>
        <v>0</v>
      </c>
      <c r="F12" s="257">
        <f t="shared" ref="F12:AI12" si="7">+F58/1000000</f>
        <v>0</v>
      </c>
      <c r="G12" s="257">
        <f t="shared" si="7"/>
        <v>-0.22413969709089795</v>
      </c>
      <c r="H12" s="257">
        <f t="shared" si="7"/>
        <v>-0.33009293670884637</v>
      </c>
      <c r="I12" s="257">
        <f t="shared" si="7"/>
        <v>-0.43373332863276293</v>
      </c>
      <c r="J12" s="257">
        <f t="shared" si="7"/>
        <v>-0.53458254803883143</v>
      </c>
      <c r="K12" s="257">
        <f t="shared" si="7"/>
        <v>-0.63215069452783368</v>
      </c>
      <c r="L12" s="257">
        <f t="shared" si="7"/>
        <v>-0.72593777854386787</v>
      </c>
      <c r="M12" s="257">
        <f t="shared" si="7"/>
        <v>-0.80735557771302258</v>
      </c>
      <c r="N12" s="257">
        <f t="shared" si="7"/>
        <v>-0.97219683660095024</v>
      </c>
      <c r="O12" s="257">
        <f t="shared" si="7"/>
        <v>-1.1501129701695694</v>
      </c>
      <c r="P12" s="257">
        <f t="shared" si="7"/>
        <v>-1.3231152295729607</v>
      </c>
      <c r="Q12" s="257">
        <f t="shared" si="7"/>
        <v>-1.4819313037052744</v>
      </c>
      <c r="R12" s="257">
        <f t="shared" si="7"/>
        <v>-1.6436060671719692</v>
      </c>
      <c r="S12" s="257">
        <f t="shared" si="7"/>
        <v>-1.7990473703138943</v>
      </c>
      <c r="T12" s="257">
        <f t="shared" si="7"/>
        <v>-1.9478321282389155</v>
      </c>
      <c r="U12" s="257">
        <f t="shared" si="7"/>
        <v>-2.0895496101624982</v>
      </c>
      <c r="V12" s="257">
        <f t="shared" si="7"/>
        <v>-2.2333928543149355</v>
      </c>
      <c r="W12" s="257">
        <f t="shared" si="7"/>
        <v>-2.3793937471296571</v>
      </c>
      <c r="X12" s="257">
        <f t="shared" si="7"/>
        <v>-2.5275846533366026</v>
      </c>
      <c r="Y12" s="257">
        <f t="shared" si="7"/>
        <v>-2.6779984231366507</v>
      </c>
      <c r="Z12" s="257">
        <f t="shared" si="7"/>
        <v>-2.8306683994836992</v>
      </c>
      <c r="AA12" s="257">
        <f t="shared" si="7"/>
        <v>-2.9856284254759538</v>
      </c>
      <c r="AB12" s="257">
        <f t="shared" si="7"/>
        <v>-3.1429128518580915</v>
      </c>
      <c r="AC12" s="257">
        <f t="shared" si="7"/>
        <v>-3.3025565446359626</v>
      </c>
      <c r="AD12" s="257">
        <f t="shared" si="7"/>
        <v>-3.4645948928055028</v>
      </c>
      <c r="AE12" s="257">
        <f t="shared" si="7"/>
        <v>-3.6290638161975837</v>
      </c>
      <c r="AF12" s="257">
        <f t="shared" si="7"/>
        <v>-3.7959997734405464</v>
      </c>
      <c r="AG12" s="257">
        <f t="shared" si="7"/>
        <v>-3.9654397700421535</v>
      </c>
      <c r="AH12" s="257">
        <f t="shared" si="7"/>
        <v>-4.1374213665927861</v>
      </c>
      <c r="AI12" s="258">
        <f t="shared" si="7"/>
        <v>-4.3119826870916755</v>
      </c>
    </row>
    <row r="13" spans="3:35" ht="15.75" thickBot="1">
      <c r="C13" s="13" t="s">
        <v>10</v>
      </c>
      <c r="E13" s="253">
        <f t="shared" si="1"/>
        <v>-62.965000000000003</v>
      </c>
      <c r="F13" s="254">
        <f t="shared" ref="F13:AI13" si="8">+F59/1000000</f>
        <v>0</v>
      </c>
      <c r="G13" s="254">
        <f t="shared" si="8"/>
        <v>0</v>
      </c>
      <c r="H13" s="254">
        <f t="shared" si="8"/>
        <v>0</v>
      </c>
      <c r="I13" s="254">
        <f t="shared" si="8"/>
        <v>0</v>
      </c>
      <c r="J13" s="254">
        <f t="shared" si="8"/>
        <v>0</v>
      </c>
      <c r="K13" s="254">
        <f t="shared" si="8"/>
        <v>0</v>
      </c>
      <c r="L13" s="254">
        <f t="shared" si="8"/>
        <v>0</v>
      </c>
      <c r="M13" s="254">
        <f t="shared" si="8"/>
        <v>0</v>
      </c>
      <c r="N13" s="254">
        <f t="shared" si="8"/>
        <v>0</v>
      </c>
      <c r="O13" s="254">
        <f t="shared" si="8"/>
        <v>0</v>
      </c>
      <c r="P13" s="254">
        <f t="shared" si="8"/>
        <v>0</v>
      </c>
      <c r="Q13" s="254">
        <f t="shared" si="8"/>
        <v>0</v>
      </c>
      <c r="R13" s="254">
        <f t="shared" si="8"/>
        <v>0</v>
      </c>
      <c r="S13" s="254">
        <f t="shared" si="8"/>
        <v>0</v>
      </c>
      <c r="T13" s="254">
        <f t="shared" si="8"/>
        <v>0</v>
      </c>
      <c r="U13" s="254">
        <f t="shared" si="8"/>
        <v>0</v>
      </c>
      <c r="V13" s="254">
        <f t="shared" si="8"/>
        <v>0</v>
      </c>
      <c r="W13" s="254">
        <f t="shared" si="8"/>
        <v>0</v>
      </c>
      <c r="X13" s="254">
        <f t="shared" si="8"/>
        <v>0</v>
      </c>
      <c r="Y13" s="254">
        <f t="shared" si="8"/>
        <v>0</v>
      </c>
      <c r="Z13" s="254">
        <f t="shared" si="8"/>
        <v>0</v>
      </c>
      <c r="AA13" s="254">
        <f t="shared" si="8"/>
        <v>0</v>
      </c>
      <c r="AB13" s="254">
        <f t="shared" si="8"/>
        <v>0</v>
      </c>
      <c r="AC13" s="254">
        <f t="shared" si="8"/>
        <v>0</v>
      </c>
      <c r="AD13" s="254">
        <f t="shared" si="8"/>
        <v>0</v>
      </c>
      <c r="AE13" s="254">
        <f t="shared" si="8"/>
        <v>0</v>
      </c>
      <c r="AF13" s="254">
        <f t="shared" si="8"/>
        <v>0</v>
      </c>
      <c r="AG13" s="254">
        <f t="shared" si="8"/>
        <v>0</v>
      </c>
      <c r="AH13" s="254">
        <f t="shared" si="8"/>
        <v>0</v>
      </c>
      <c r="AI13" s="255">
        <f t="shared" si="8"/>
        <v>15.859066587615162</v>
      </c>
    </row>
    <row r="14" spans="3:35" ht="15.75" thickBot="1">
      <c r="C14" s="14" t="s">
        <v>18</v>
      </c>
      <c r="D14" s="347"/>
      <c r="E14" s="348">
        <f t="shared" si="1"/>
        <v>-24.64</v>
      </c>
      <c r="F14" s="257">
        <f t="shared" ref="F14:AI14" si="9">+F60/1000000</f>
        <v>0</v>
      </c>
      <c r="G14" s="257">
        <f t="shared" si="9"/>
        <v>0</v>
      </c>
      <c r="H14" s="257">
        <f t="shared" si="9"/>
        <v>0</v>
      </c>
      <c r="I14" s="257">
        <f t="shared" si="9"/>
        <v>0</v>
      </c>
      <c r="J14" s="257">
        <f t="shared" si="9"/>
        <v>0</v>
      </c>
      <c r="K14" s="257">
        <f t="shared" si="9"/>
        <v>0</v>
      </c>
      <c r="L14" s="257">
        <f t="shared" si="9"/>
        <v>0</v>
      </c>
      <c r="M14" s="257">
        <f t="shared" si="9"/>
        <v>0</v>
      </c>
      <c r="N14" s="257">
        <f t="shared" si="9"/>
        <v>0</v>
      </c>
      <c r="O14" s="257">
        <f t="shared" si="9"/>
        <v>0</v>
      </c>
      <c r="P14" s="257">
        <f t="shared" si="9"/>
        <v>0</v>
      </c>
      <c r="Q14" s="257">
        <f t="shared" si="9"/>
        <v>0</v>
      </c>
      <c r="R14" s="257">
        <f t="shared" si="9"/>
        <v>0</v>
      </c>
      <c r="S14" s="257">
        <f t="shared" si="9"/>
        <v>0</v>
      </c>
      <c r="T14" s="257">
        <f t="shared" si="9"/>
        <v>0</v>
      </c>
      <c r="U14" s="257">
        <f t="shared" si="9"/>
        <v>0</v>
      </c>
      <c r="V14" s="257">
        <f t="shared" si="9"/>
        <v>0</v>
      </c>
      <c r="W14" s="257">
        <f t="shared" si="9"/>
        <v>0</v>
      </c>
      <c r="X14" s="257">
        <f t="shared" si="9"/>
        <v>0</v>
      </c>
      <c r="Y14" s="257">
        <f t="shared" si="9"/>
        <v>0</v>
      </c>
      <c r="Z14" s="257">
        <f t="shared" si="9"/>
        <v>0</v>
      </c>
      <c r="AA14" s="257">
        <f t="shared" si="9"/>
        <v>0</v>
      </c>
      <c r="AB14" s="257">
        <f t="shared" si="9"/>
        <v>0</v>
      </c>
      <c r="AC14" s="257">
        <f t="shared" si="9"/>
        <v>0</v>
      </c>
      <c r="AD14" s="257">
        <f t="shared" si="9"/>
        <v>0</v>
      </c>
      <c r="AE14" s="257">
        <f t="shared" si="9"/>
        <v>0</v>
      </c>
      <c r="AF14" s="257">
        <f t="shared" si="9"/>
        <v>0</v>
      </c>
      <c r="AG14" s="257">
        <f t="shared" si="9"/>
        <v>0</v>
      </c>
      <c r="AH14" s="257">
        <f t="shared" si="9"/>
        <v>0</v>
      </c>
      <c r="AI14" s="258">
        <f t="shared" si="9"/>
        <v>6.206104990373027</v>
      </c>
    </row>
    <row r="15" spans="3:35" ht="15.75" thickBot="1">
      <c r="C15" s="14" t="s">
        <v>19</v>
      </c>
      <c r="E15" s="259">
        <f t="shared" si="1"/>
        <v>-6.8250000000000002</v>
      </c>
      <c r="F15" s="260">
        <f t="shared" ref="F15:AI15" si="10">+F61/1000000</f>
        <v>0</v>
      </c>
      <c r="G15" s="257">
        <f t="shared" si="10"/>
        <v>0</v>
      </c>
      <c r="H15" s="257">
        <f t="shared" si="10"/>
        <v>0</v>
      </c>
      <c r="I15" s="257">
        <f t="shared" si="10"/>
        <v>0</v>
      </c>
      <c r="J15" s="257">
        <f t="shared" si="10"/>
        <v>0</v>
      </c>
      <c r="K15" s="257">
        <f t="shared" si="10"/>
        <v>0</v>
      </c>
      <c r="L15" s="257">
        <f t="shared" si="10"/>
        <v>0</v>
      </c>
      <c r="M15" s="257">
        <f t="shared" si="10"/>
        <v>0</v>
      </c>
      <c r="N15" s="257">
        <f t="shared" si="10"/>
        <v>0</v>
      </c>
      <c r="O15" s="257">
        <f t="shared" si="10"/>
        <v>0</v>
      </c>
      <c r="P15" s="257">
        <f t="shared" si="10"/>
        <v>0</v>
      </c>
      <c r="Q15" s="257">
        <f t="shared" si="10"/>
        <v>0</v>
      </c>
      <c r="R15" s="257">
        <f t="shared" si="10"/>
        <v>0</v>
      </c>
      <c r="S15" s="257">
        <f t="shared" si="10"/>
        <v>0</v>
      </c>
      <c r="T15" s="257">
        <f t="shared" si="10"/>
        <v>0</v>
      </c>
      <c r="U15" s="257">
        <f t="shared" si="10"/>
        <v>0</v>
      </c>
      <c r="V15" s="257">
        <f t="shared" si="10"/>
        <v>0</v>
      </c>
      <c r="W15" s="257">
        <f t="shared" si="10"/>
        <v>0</v>
      </c>
      <c r="X15" s="257">
        <f t="shared" si="10"/>
        <v>0</v>
      </c>
      <c r="Y15" s="257">
        <f t="shared" si="10"/>
        <v>0</v>
      </c>
      <c r="Z15" s="257">
        <f t="shared" si="10"/>
        <v>0</v>
      </c>
      <c r="AA15" s="257">
        <f t="shared" si="10"/>
        <v>0</v>
      </c>
      <c r="AB15" s="257">
        <f t="shared" si="10"/>
        <v>0</v>
      </c>
      <c r="AC15" s="257">
        <f t="shared" si="10"/>
        <v>0</v>
      </c>
      <c r="AD15" s="257">
        <f t="shared" si="10"/>
        <v>0</v>
      </c>
      <c r="AE15" s="257">
        <f t="shared" si="10"/>
        <v>0</v>
      </c>
      <c r="AF15" s="257">
        <f t="shared" si="10"/>
        <v>0</v>
      </c>
      <c r="AG15" s="257">
        <f t="shared" si="10"/>
        <v>0</v>
      </c>
      <c r="AH15" s="257">
        <f t="shared" si="10"/>
        <v>0</v>
      </c>
      <c r="AI15" s="258">
        <f t="shared" si="10"/>
        <v>1.7190205584129832</v>
      </c>
    </row>
    <row r="16" spans="3:35" ht="15.75" thickBot="1">
      <c r="C16" s="14" t="s">
        <v>20</v>
      </c>
      <c r="E16" s="261">
        <f t="shared" si="1"/>
        <v>-31.5</v>
      </c>
      <c r="F16" s="257">
        <f t="shared" ref="F16:AI16" si="11">+F62/1000000</f>
        <v>0</v>
      </c>
      <c r="G16" s="257">
        <f t="shared" si="11"/>
        <v>0</v>
      </c>
      <c r="H16" s="257">
        <f t="shared" si="11"/>
        <v>0</v>
      </c>
      <c r="I16" s="257">
        <f t="shared" si="11"/>
        <v>0</v>
      </c>
      <c r="J16" s="257">
        <f t="shared" si="11"/>
        <v>0</v>
      </c>
      <c r="K16" s="257">
        <f t="shared" si="11"/>
        <v>0</v>
      </c>
      <c r="L16" s="257">
        <f t="shared" si="11"/>
        <v>0</v>
      </c>
      <c r="M16" s="257">
        <f t="shared" si="11"/>
        <v>0</v>
      </c>
      <c r="N16" s="257">
        <f t="shared" si="11"/>
        <v>0</v>
      </c>
      <c r="O16" s="257">
        <f t="shared" si="11"/>
        <v>0</v>
      </c>
      <c r="P16" s="257">
        <f t="shared" si="11"/>
        <v>0</v>
      </c>
      <c r="Q16" s="257">
        <f t="shared" si="11"/>
        <v>0</v>
      </c>
      <c r="R16" s="257">
        <f t="shared" si="11"/>
        <v>0</v>
      </c>
      <c r="S16" s="257">
        <f t="shared" si="11"/>
        <v>0</v>
      </c>
      <c r="T16" s="257">
        <f t="shared" si="11"/>
        <v>0</v>
      </c>
      <c r="U16" s="257">
        <f t="shared" si="11"/>
        <v>0</v>
      </c>
      <c r="V16" s="257">
        <f t="shared" si="11"/>
        <v>0</v>
      </c>
      <c r="W16" s="257">
        <f t="shared" si="11"/>
        <v>0</v>
      </c>
      <c r="X16" s="257">
        <f t="shared" si="11"/>
        <v>0</v>
      </c>
      <c r="Y16" s="257">
        <f t="shared" si="11"/>
        <v>0</v>
      </c>
      <c r="Z16" s="257">
        <f t="shared" si="11"/>
        <v>0</v>
      </c>
      <c r="AA16" s="257">
        <f t="shared" si="11"/>
        <v>0</v>
      </c>
      <c r="AB16" s="257">
        <f t="shared" si="11"/>
        <v>0</v>
      </c>
      <c r="AC16" s="257">
        <f t="shared" si="11"/>
        <v>0</v>
      </c>
      <c r="AD16" s="257">
        <f t="shared" si="11"/>
        <v>0</v>
      </c>
      <c r="AE16" s="257">
        <f t="shared" si="11"/>
        <v>0</v>
      </c>
      <c r="AF16" s="257">
        <f t="shared" si="11"/>
        <v>0</v>
      </c>
      <c r="AG16" s="257">
        <f t="shared" si="11"/>
        <v>0</v>
      </c>
      <c r="AH16" s="257">
        <f t="shared" si="11"/>
        <v>0</v>
      </c>
      <c r="AI16" s="258">
        <f t="shared" si="11"/>
        <v>7.9339410388291522</v>
      </c>
    </row>
    <row r="17" spans="3:35" ht="15.75" thickBot="1">
      <c r="C17" s="15" t="s">
        <v>44</v>
      </c>
      <c r="E17" s="268">
        <f t="shared" si="1"/>
        <v>-62.965000000000003</v>
      </c>
      <c r="F17" s="285">
        <f t="shared" ref="F17:AI17" si="12">+F63/1000000</f>
        <v>0</v>
      </c>
      <c r="G17" s="285">
        <f t="shared" si="12"/>
        <v>0.74192728216546378</v>
      </c>
      <c r="H17" s="285">
        <f t="shared" si="12"/>
        <v>1.0414106828999921</v>
      </c>
      <c r="I17" s="285">
        <f t="shared" si="12"/>
        <v>1.3269690688427527</v>
      </c>
      <c r="J17" s="285">
        <f t="shared" si="12"/>
        <v>1.5968741198822669</v>
      </c>
      <c r="K17" s="285">
        <f t="shared" si="12"/>
        <v>1.8493776649104747</v>
      </c>
      <c r="L17" s="285">
        <f t="shared" si="12"/>
        <v>2.0827177553591802</v>
      </c>
      <c r="M17" s="285">
        <f t="shared" si="12"/>
        <v>2.2659482473712504</v>
      </c>
      <c r="N17" s="285">
        <f t="shared" si="12"/>
        <v>2.7538071124602799</v>
      </c>
      <c r="O17" s="285">
        <f t="shared" si="12"/>
        <v>3.2866913490888012</v>
      </c>
      <c r="P17" s="285">
        <f t="shared" si="12"/>
        <v>3.7975968490827827</v>
      </c>
      <c r="Q17" s="285">
        <f t="shared" si="12"/>
        <v>4.2536837554926956</v>
      </c>
      <c r="R17" s="285">
        <f t="shared" si="12"/>
        <v>4.7159732291542591</v>
      </c>
      <c r="S17" s="285">
        <f t="shared" si="12"/>
        <v>5.1522033239356304</v>
      </c>
      <c r="T17" s="285">
        <f t="shared" si="12"/>
        <v>5.5611151438025468</v>
      </c>
      <c r="U17" s="285">
        <f t="shared" si="12"/>
        <v>5.9415141861437686</v>
      </c>
      <c r="V17" s="285">
        <f t="shared" si="12"/>
        <v>6.3258335738478655</v>
      </c>
      <c r="W17" s="285">
        <f t="shared" si="12"/>
        <v>6.7141053274912181</v>
      </c>
      <c r="X17" s="285">
        <f t="shared" si="12"/>
        <v>7.1063615461897349</v>
      </c>
      <c r="Y17" s="285">
        <f t="shared" si="12"/>
        <v>7.5026344027505329</v>
      </c>
      <c r="Z17" s="285">
        <f t="shared" si="12"/>
        <v>7.9029561386602873</v>
      </c>
      <c r="AA17" s="285">
        <f t="shared" si="12"/>
        <v>8.3073590589066875</v>
      </c>
      <c r="AB17" s="285">
        <f t="shared" si="12"/>
        <v>8.7158755266292918</v>
      </c>
      <c r="AC17" s="285">
        <f t="shared" si="12"/>
        <v>9.1285379575953129</v>
      </c>
      <c r="AD17" s="285">
        <f t="shared" si="12"/>
        <v>9.5453788144968232</v>
      </c>
      <c r="AE17" s="285">
        <f t="shared" si="12"/>
        <v>9.9664106010649238</v>
      </c>
      <c r="AF17" s="285">
        <f t="shared" si="12"/>
        <v>10.391685855996814</v>
      </c>
      <c r="AG17" s="285">
        <f t="shared" si="12"/>
        <v>10.821237146691413</v>
      </c>
      <c r="AH17" s="285">
        <f t="shared" si="12"/>
        <v>11.255097062789231</v>
      </c>
      <c r="AI17" s="286">
        <f t="shared" si="12"/>
        <v>27.552364797127169</v>
      </c>
    </row>
    <row r="20" spans="3:35" ht="21">
      <c r="C20" s="74" t="s">
        <v>356</v>
      </c>
    </row>
    <row r="22" spans="3:35" ht="15.75">
      <c r="C22" s="281" t="s">
        <v>375</v>
      </c>
    </row>
    <row r="23" spans="3:35" ht="15.75">
      <c r="C23" s="281"/>
    </row>
    <row r="24" spans="3:35">
      <c r="E24" s="6">
        <v>0</v>
      </c>
      <c r="F24" s="6">
        <v>1</v>
      </c>
      <c r="G24" s="6">
        <v>2</v>
      </c>
      <c r="H24" s="6">
        <v>3</v>
      </c>
      <c r="I24" s="6">
        <v>4</v>
      </c>
      <c r="J24" s="6">
        <v>5</v>
      </c>
      <c r="K24" s="6">
        <v>6</v>
      </c>
      <c r="L24" s="6">
        <v>7</v>
      </c>
      <c r="M24" s="6">
        <v>8</v>
      </c>
      <c r="N24" s="6">
        <v>9</v>
      </c>
      <c r="O24" s="6">
        <v>10</v>
      </c>
      <c r="P24" s="6">
        <v>11</v>
      </c>
      <c r="Q24" s="6">
        <v>12</v>
      </c>
      <c r="R24" s="6">
        <v>13</v>
      </c>
      <c r="S24" s="6">
        <v>14</v>
      </c>
      <c r="T24" s="6">
        <v>15</v>
      </c>
      <c r="U24" s="6">
        <v>16</v>
      </c>
      <c r="V24" s="6">
        <v>17</v>
      </c>
      <c r="W24" s="6">
        <v>18</v>
      </c>
      <c r="X24" s="6">
        <v>19</v>
      </c>
      <c r="Y24" s="6">
        <v>20</v>
      </c>
      <c r="Z24" s="6">
        <v>21</v>
      </c>
      <c r="AA24" s="6">
        <v>22</v>
      </c>
      <c r="AB24" s="6">
        <v>23</v>
      </c>
      <c r="AC24" s="6">
        <v>24</v>
      </c>
      <c r="AD24" s="6">
        <v>25</v>
      </c>
      <c r="AE24" s="6">
        <v>26</v>
      </c>
      <c r="AF24" s="6">
        <v>27</v>
      </c>
      <c r="AG24" s="6">
        <v>28</v>
      </c>
      <c r="AH24" s="6">
        <v>29</v>
      </c>
      <c r="AI24" s="6">
        <v>30</v>
      </c>
    </row>
    <row r="25" spans="3:35">
      <c r="C25" s="43" t="s">
        <v>94</v>
      </c>
      <c r="E25" s="102">
        <f>+Inputs!E6</f>
        <v>1.4999999999999999E-2</v>
      </c>
      <c r="F25" s="102">
        <f>+Inputs!F6</f>
        <v>1.4E-2</v>
      </c>
      <c r="G25" s="102">
        <f>+Inputs!G6</f>
        <v>1.2999999999999999E-2</v>
      </c>
      <c r="H25" s="102">
        <f>+Inputs!H6</f>
        <v>1.2E-2</v>
      </c>
      <c r="I25" s="102">
        <f>+Inputs!I6</f>
        <v>1.0999999999999999E-2</v>
      </c>
      <c r="J25" s="102">
        <f>+Inputs!J6</f>
        <v>0.01</v>
      </c>
      <c r="K25" s="102">
        <f>+Inputs!K6</f>
        <v>0.01</v>
      </c>
      <c r="L25" s="102">
        <f>+Inputs!L6</f>
        <v>0.01</v>
      </c>
      <c r="M25" s="102">
        <f>+Inputs!M6</f>
        <v>0.01</v>
      </c>
      <c r="N25" s="102">
        <f>+Inputs!N6</f>
        <v>0.01</v>
      </c>
      <c r="O25" s="102">
        <f>+Inputs!O6</f>
        <v>0.01</v>
      </c>
      <c r="P25" s="102">
        <f>+Inputs!P6</f>
        <v>0.01</v>
      </c>
      <c r="Q25" s="102">
        <f>+Inputs!Q6</f>
        <v>0.01</v>
      </c>
      <c r="R25" s="102">
        <f>+Inputs!R6</f>
        <v>0.01</v>
      </c>
      <c r="S25" s="102">
        <f>+Inputs!S6</f>
        <v>0.01</v>
      </c>
      <c r="T25" s="102">
        <f>+Inputs!T6</f>
        <v>0.01</v>
      </c>
      <c r="U25" s="102">
        <f>+Inputs!U6</f>
        <v>0.01</v>
      </c>
      <c r="V25" s="102">
        <f>+Inputs!V6</f>
        <v>0.01</v>
      </c>
      <c r="W25" s="102">
        <f>+Inputs!W6</f>
        <v>0.01</v>
      </c>
      <c r="X25" s="102">
        <f>+Inputs!X6</f>
        <v>0.01</v>
      </c>
      <c r="Y25" s="102">
        <f>+Inputs!Y6</f>
        <v>0.01</v>
      </c>
      <c r="Z25" s="102">
        <f>+Inputs!Z6</f>
        <v>0.01</v>
      </c>
      <c r="AA25" s="102">
        <f>+Inputs!AA6</f>
        <v>0.01</v>
      </c>
      <c r="AB25" s="102">
        <f>+Inputs!AB6</f>
        <v>0.01</v>
      </c>
      <c r="AC25" s="102">
        <f>+Inputs!AC6</f>
        <v>0.01</v>
      </c>
      <c r="AD25" s="102">
        <f>+Inputs!AD6</f>
        <v>0.01</v>
      </c>
      <c r="AE25" s="102">
        <f>+Inputs!AE6</f>
        <v>0.01</v>
      </c>
      <c r="AF25" s="102">
        <f>+Inputs!AF6</f>
        <v>0.01</v>
      </c>
      <c r="AG25" s="102">
        <f>+Inputs!AG6</f>
        <v>0.01</v>
      </c>
      <c r="AH25" s="102">
        <f>+Inputs!AH6</f>
        <v>0.01</v>
      </c>
      <c r="AI25" s="102">
        <f>+Inputs!AI6</f>
        <v>0.01</v>
      </c>
    </row>
    <row r="26" spans="3:35">
      <c r="C26" s="1" t="s">
        <v>185</v>
      </c>
      <c r="E26" s="80">
        <v>1</v>
      </c>
      <c r="F26" s="80">
        <f>+E26*(1+F25)</f>
        <v>1.014</v>
      </c>
      <c r="G26" s="80">
        <f t="shared" ref="G26:AI26" si="13">+F26*(1+G25)</f>
        <v>1.0271819999999998</v>
      </c>
      <c r="H26" s="80">
        <f t="shared" si="13"/>
        <v>1.0395081839999998</v>
      </c>
      <c r="I26" s="80">
        <f t="shared" si="13"/>
        <v>1.0509427740239996</v>
      </c>
      <c r="J26" s="80">
        <f t="shared" si="13"/>
        <v>1.0614522017642396</v>
      </c>
      <c r="K26" s="80">
        <f t="shared" si="13"/>
        <v>1.0720667237818819</v>
      </c>
      <c r="L26" s="80">
        <f t="shared" si="13"/>
        <v>1.0827873910197008</v>
      </c>
      <c r="M26" s="80">
        <f t="shared" si="13"/>
        <v>1.0936152649298978</v>
      </c>
      <c r="N26" s="80">
        <f t="shared" si="13"/>
        <v>1.1045514175791968</v>
      </c>
      <c r="O26" s="80">
        <f t="shared" si="13"/>
        <v>1.1155969317549888</v>
      </c>
      <c r="P26" s="80">
        <f t="shared" si="13"/>
        <v>1.1267529010725386</v>
      </c>
      <c r="Q26" s="80">
        <f t="shared" si="13"/>
        <v>1.1380204300832639</v>
      </c>
      <c r="R26" s="80">
        <f t="shared" si="13"/>
        <v>1.1494006343840966</v>
      </c>
      <c r="S26" s="80">
        <f t="shared" si="13"/>
        <v>1.1608946407279375</v>
      </c>
      <c r="T26" s="80">
        <f t="shared" si="13"/>
        <v>1.1725035871352167</v>
      </c>
      <c r="U26" s="80">
        <f t="shared" si="13"/>
        <v>1.1842286230065688</v>
      </c>
      <c r="V26" s="80">
        <f t="shared" si="13"/>
        <v>1.1960709092366346</v>
      </c>
      <c r="W26" s="80">
        <f t="shared" si="13"/>
        <v>1.208031618329001</v>
      </c>
      <c r="X26" s="80">
        <f t="shared" si="13"/>
        <v>1.2201119345122911</v>
      </c>
      <c r="Y26" s="80">
        <f t="shared" si="13"/>
        <v>1.2323130538574141</v>
      </c>
      <c r="Z26" s="80">
        <f t="shared" si="13"/>
        <v>1.2446361843959883</v>
      </c>
      <c r="AA26" s="80">
        <f t="shared" si="13"/>
        <v>1.2570825462399482</v>
      </c>
      <c r="AB26" s="80">
        <f t="shared" si="13"/>
        <v>1.2696533717023477</v>
      </c>
      <c r="AC26" s="80">
        <f t="shared" si="13"/>
        <v>1.2823499054193712</v>
      </c>
      <c r="AD26" s="80">
        <f t="shared" si="13"/>
        <v>1.295173404473565</v>
      </c>
      <c r="AE26" s="80">
        <f t="shared" si="13"/>
        <v>1.3081251385183006</v>
      </c>
      <c r="AF26" s="80">
        <f t="shared" si="13"/>
        <v>1.3212063899034836</v>
      </c>
      <c r="AG26" s="80">
        <f t="shared" si="13"/>
        <v>1.3344184538025186</v>
      </c>
      <c r="AH26" s="80">
        <f t="shared" si="13"/>
        <v>1.3477626383405437</v>
      </c>
      <c r="AI26" s="80">
        <f t="shared" si="13"/>
        <v>1.3612402647239492</v>
      </c>
    </row>
    <row r="27" spans="3:35" ht="15.75">
      <c r="C27" s="281"/>
    </row>
    <row r="29" spans="3:35">
      <c r="C29" s="28" t="s">
        <v>191</v>
      </c>
    </row>
    <row r="30" spans="3:35">
      <c r="C30" t="s">
        <v>41</v>
      </c>
      <c r="D30" s="67">
        <f>+Inputs!D136</f>
        <v>0.12</v>
      </c>
    </row>
    <row r="31" spans="3:35">
      <c r="C31" t="s">
        <v>42</v>
      </c>
      <c r="D31" s="67">
        <f>+Inputs!D137</f>
        <v>0.35</v>
      </c>
    </row>
    <row r="33" spans="3:35" ht="15.75">
      <c r="C33" s="281" t="s">
        <v>490</v>
      </c>
    </row>
    <row r="35" spans="3:35">
      <c r="D35" s="18"/>
      <c r="E35" s="6">
        <v>0</v>
      </c>
      <c r="F35" s="6">
        <v>1</v>
      </c>
      <c r="G35" s="6">
        <v>2</v>
      </c>
      <c r="H35" s="6">
        <v>3</v>
      </c>
      <c r="I35" s="6">
        <v>4</v>
      </c>
      <c r="J35" s="6">
        <v>5</v>
      </c>
      <c r="K35" s="6">
        <v>6</v>
      </c>
      <c r="L35" s="6">
        <v>7</v>
      </c>
      <c r="M35" s="6">
        <v>8</v>
      </c>
      <c r="N35" s="6">
        <v>9</v>
      </c>
      <c r="O35" s="6">
        <v>10</v>
      </c>
      <c r="P35" s="6">
        <v>11</v>
      </c>
      <c r="Q35" s="6">
        <v>12</v>
      </c>
      <c r="R35" s="6">
        <v>13</v>
      </c>
      <c r="S35" s="6">
        <v>14</v>
      </c>
      <c r="T35" s="6">
        <v>15</v>
      </c>
      <c r="U35" s="6">
        <v>16</v>
      </c>
      <c r="V35" s="6">
        <v>17</v>
      </c>
      <c r="W35" s="6">
        <v>18</v>
      </c>
      <c r="X35" s="6">
        <v>19</v>
      </c>
      <c r="Y35" s="6">
        <v>20</v>
      </c>
      <c r="Z35" s="6">
        <v>21</v>
      </c>
      <c r="AA35" s="6">
        <v>22</v>
      </c>
      <c r="AB35" s="6">
        <v>23</v>
      </c>
      <c r="AC35" s="6">
        <v>24</v>
      </c>
      <c r="AD35" s="6">
        <v>25</v>
      </c>
      <c r="AE35" s="6">
        <v>26</v>
      </c>
      <c r="AF35" s="6">
        <v>27</v>
      </c>
      <c r="AG35" s="6">
        <v>28</v>
      </c>
      <c r="AH35" s="6">
        <v>29</v>
      </c>
      <c r="AI35" s="6">
        <v>30</v>
      </c>
    </row>
    <row r="36" spans="3:35">
      <c r="C36" s="20" t="s">
        <v>131</v>
      </c>
      <c r="E36" s="21">
        <f>+'F. Caja Libre Proyecto'!E45/E$26</f>
        <v>0</v>
      </c>
      <c r="F36" s="21">
        <f>+'F. Caja Libre Proyecto'!F45/F$26</f>
        <v>0</v>
      </c>
      <c r="G36" s="21">
        <f>+'F. Caja Libre Proyecto'!G45/G$26</f>
        <v>1526864.5013777863</v>
      </c>
      <c r="H36" s="21">
        <f>+'F. Caja Libre Proyecto'!H45/H$26</f>
        <v>2197396.1472543725</v>
      </c>
      <c r="I36" s="21">
        <f>+'F. Caja Libre Proyecto'!I45/I$26</f>
        <v>2845903.1857146886</v>
      </c>
      <c r="J36" s="21">
        <f>+'F. Caja Libre Proyecto'!J45/J$26</f>
        <v>3468982.2031142544</v>
      </c>
      <c r="K36" s="21">
        <f>+'F. Caja Libre Proyecto'!K45/K$26</f>
        <v>4063169.3971469463</v>
      </c>
      <c r="L36" s="21">
        <f>+'F. Caja Libre Proyecto'!L45/L$26</f>
        <v>4624951.8558198102</v>
      </c>
      <c r="M36" s="21">
        <f>+'F. Caja Libre Proyecto'!M45/M$26</f>
        <v>5093307.4805222536</v>
      </c>
      <c r="N36" s="21">
        <f>+'F. Caja Libre Proyecto'!N45/N$26</f>
        <v>6158440.4342368096</v>
      </c>
      <c r="O36" s="21">
        <f>+'F. Caja Libre Proyecto'!O45/O$26</f>
        <v>7314386.970622642</v>
      </c>
      <c r="P36" s="21">
        <f>+'F. Caja Libre Proyecto'!P45/P$26</f>
        <v>8431146.3830472939</v>
      </c>
      <c r="Q36" s="21">
        <f>+'F. Caja Libre Proyecto'!Q45/Q$26</f>
        <v>9443407.1810685582</v>
      </c>
      <c r="R36" s="21">
        <f>+'F. Caja Libre Proyecto'!R45/R$26</f>
        <v>10471881.676390495</v>
      </c>
      <c r="S36" s="21">
        <f>+'F. Caja Libre Proyecto'!S45/S$26</f>
        <v>11452467.214774892</v>
      </c>
      <c r="T36" s="21">
        <f>+'F. Caja Libre Proyecto'!T45/T$26</f>
        <v>12382423.256895225</v>
      </c>
      <c r="U36" s="21">
        <f>+'F. Caja Libre Proyecto'!U45/U$26</f>
        <v>13259116.920932831</v>
      </c>
      <c r="V36" s="21">
        <f>+'F. Caja Libre Proyecto'!V45/V$26</f>
        <v>14147175.34965878</v>
      </c>
      <c r="W36" s="21">
        <f>+'F. Caja Libre Proyecto'!W45/W$26</f>
        <v>15046742.229939278</v>
      </c>
      <c r="X36" s="21">
        <f>+'F. Caja Libre Proyecto'!X45/X$26</f>
        <v>15957963.002174515</v>
      </c>
      <c r="Y36" s="21">
        <f>+'F. Caja Libre Proyecto'!Y45/Y$26</f>
        <v>16880984.880575091</v>
      </c>
      <c r="Z36" s="21">
        <f>+'F. Caja Libre Proyecto'!Z45/Z$26</f>
        <v>17815956.873652209</v>
      </c>
      <c r="AA36" s="21">
        <f>+'F. Caja Libre Proyecto'!AA45/AA$26</f>
        <v>18763029.804923479</v>
      </c>
      <c r="AB36" s="21">
        <f>+'F. Caja Libre Proyecto'!AB45/AB$26</f>
        <v>19722356.333836317</v>
      </c>
      <c r="AC36" s="21">
        <f>+'F. Caja Libre Proyecto'!AC45/AC$26</f>
        <v>20694090.976910461</v>
      </c>
      <c r="AD36" s="21">
        <f>+'F. Caja Libre Proyecto'!AD45/AD$26</f>
        <v>21678390.129101697</v>
      </c>
      <c r="AE36" s="21">
        <f>+'F. Caja Libre Proyecto'!AE45/AE$26</f>
        <v>22675392.08538885</v>
      </c>
      <c r="AF36" s="21">
        <f>+'F. Caja Libre Proyecto'!AF45/AF$26</f>
        <v>23685277.0625856</v>
      </c>
      <c r="AG36" s="21">
        <f>+'F. Caja Libre Proyecto'!AG45/AG$26</f>
        <v>24708207.221379027</v>
      </c>
      <c r="AH36" s="21">
        <f>+'F. Caja Libre Proyecto'!AH45/AH$26</f>
        <v>25744346.688597165</v>
      </c>
      <c r="AI36" s="21">
        <f>+'F. Caja Libre Proyecto'!AI45/AI$26</f>
        <v>26793861.579707041</v>
      </c>
    </row>
    <row r="37" spans="3:35">
      <c r="C37" s="24" t="s">
        <v>16</v>
      </c>
      <c r="E37" s="23">
        <f>+'F. Caja Libre Proyecto'!E46/E$26</f>
        <v>0</v>
      </c>
      <c r="F37" s="23">
        <f>+'F. Caja Libre Proyecto'!F46/F$26</f>
        <v>0</v>
      </c>
      <c r="G37" s="23">
        <f>+'F. Caja Libre Proyecto'!G46/G$26</f>
        <v>1168240.9860323509</v>
      </c>
      <c r="H37" s="23">
        <f>+'F. Caja Libre Proyecto'!H46/H$26</f>
        <v>1669247.4485202166</v>
      </c>
      <c r="I37" s="23">
        <f>+'F. Caja Libre Proyecto'!I46/I$26</f>
        <v>2151929.8599022664</v>
      </c>
      <c r="J37" s="23">
        <f>+'F. Caja Libre Proyecto'!J46/J$26</f>
        <v>2613650.1262521269</v>
      </c>
      <c r="K37" s="23">
        <f>+'F. Caja Libre Proyecto'!K46/K$26</f>
        <v>3051728.2859024163</v>
      </c>
      <c r="L37" s="23">
        <f>+'F. Caja Libre Proyecto'!L46/L$26</f>
        <v>3463451.4101496185</v>
      </c>
      <c r="M37" s="23">
        <f>+'F. Caja Libre Proyecto'!M46/M$26</f>
        <v>3801538.5561814178</v>
      </c>
      <c r="N37" s="23">
        <f>+'F. Caja Libre Proyecto'!N46/N$26</f>
        <v>4602925.4956752891</v>
      </c>
      <c r="O37" s="23">
        <f>+'F. Caja Libre Proyecto'!O46/O$26</f>
        <v>5474206.218351325</v>
      </c>
      <c r="P37" s="23">
        <f>+'F. Caja Libre Proyecto'!P46/P$26</f>
        <v>6314162.0157305561</v>
      </c>
      <c r="Q37" s="23">
        <f>+'F. Caja Libre Proyecto'!Q46/Q$26</f>
        <v>7072317.0951401256</v>
      </c>
      <c r="R37" s="23">
        <f>+'F. Caja Libre Proyecto'!R46/R$26</f>
        <v>7842111.9689153433</v>
      </c>
      <c r="S37" s="23">
        <f>+'F. Caja Libre Proyecto'!S46/S$26</f>
        <v>8573991.4222726617</v>
      </c>
      <c r="T37" s="23">
        <f>+'F. Caja Libre Proyecto'!T46/T$26</f>
        <v>9265891.8517129663</v>
      </c>
      <c r="U37" s="23">
        <f>+'F. Caja Libre Proyecto'!U46/U$26</f>
        <v>9915837.5446728393</v>
      </c>
      <c r="V37" s="23">
        <f>+'F. Caja Libre Proyecto'!V46/V$26</f>
        <v>10573746.782754874</v>
      </c>
      <c r="W37" s="23">
        <f>+'F. Caja Libre Proyecto'!W46/W$26</f>
        <v>11239712.234531825</v>
      </c>
      <c r="X37" s="23">
        <f>+'F. Caja Libre Proyecto'!X46/X$26</f>
        <v>11913827.556835957</v>
      </c>
      <c r="Y37" s="23">
        <f>+'F. Caja Libre Proyecto'!Y46/Y$26</f>
        <v>12596187.403556447</v>
      </c>
      <c r="Z37" s="23">
        <f>+'F. Caja Libre Proyecto'!Z46/Z$26</f>
        <v>13286887.434478285</v>
      </c>
      <c r="AA37" s="23">
        <f>+'F. Caja Libre Proyecto'!AA46/AA$26</f>
        <v>13986024.324161954</v>
      </c>
      <c r="AB37" s="23">
        <f>+'F. Caja Libre Proyecto'!AB46/AB$26</f>
        <v>14693695.770863382</v>
      </c>
      <c r="AC37" s="23">
        <f>+'F. Caja Libre Proyecto'!AC46/AC$26</f>
        <v>15410000.505492914</v>
      </c>
      <c r="AD37" s="23">
        <f>+'F. Caja Libre Proyecto'!AD46/AD$26</f>
        <v>16135038.300612893</v>
      </c>
      <c r="AE37" s="23">
        <f>+'F. Caja Libre Proyecto'!AE46/AE$26</f>
        <v>16868889.97947273</v>
      </c>
      <c r="AF37" s="23">
        <f>+'F. Caja Libre Proyecto'!AF46/AF$26</f>
        <v>17611677.425080732</v>
      </c>
      <c r="AG37" s="23">
        <f>+'F. Caja Libre Proyecto'!AG46/AG$26</f>
        <v>18363503.589311589</v>
      </c>
      <c r="AH37" s="23">
        <f>+'F. Caja Libre Proyecto'!AH46/AH$26</f>
        <v>19124472.502048712</v>
      </c>
      <c r="AI37" s="23">
        <f>+'F. Caja Libre Proyecto'!AI46/AI$26</f>
        <v>19894689.280360371</v>
      </c>
    </row>
    <row r="38" spans="3:35">
      <c r="C38" s="31" t="s">
        <v>119</v>
      </c>
      <c r="D38" s="18"/>
      <c r="E38" s="32">
        <f>+'F. Caja Libre Proyecto'!E47/E$26</f>
        <v>0</v>
      </c>
      <c r="F38" s="32">
        <f>+'F. Caja Libre Proyecto'!F47/F$26</f>
        <v>0</v>
      </c>
      <c r="G38" s="32">
        <f>+'F. Caja Libre Proyecto'!G47/G$26</f>
        <v>358623.5153454371</v>
      </c>
      <c r="H38" s="32">
        <f>+'F. Caja Libre Proyecto'!H47/H$26</f>
        <v>528148.69873415388</v>
      </c>
      <c r="I38" s="32">
        <f>+'F. Caja Libre Proyecto'!I47/I$26</f>
        <v>693973.32581242034</v>
      </c>
      <c r="J38" s="32">
        <f>+'F. Caja Libre Proyecto'!J47/J$26</f>
        <v>855332.0768621309</v>
      </c>
      <c r="K38" s="32">
        <f>+'F. Caja Libre Proyecto'!K47/K$26</f>
        <v>1011441.1112445333</v>
      </c>
      <c r="L38" s="32">
        <f>+'F. Caja Libre Proyecto'!L47/L$26</f>
        <v>1161500.4456701879</v>
      </c>
      <c r="M38" s="32">
        <f>+'F. Caja Libre Proyecto'!M47/M$26</f>
        <v>1291768.9243408379</v>
      </c>
      <c r="N38" s="32">
        <f>+'F. Caja Libre Proyecto'!N47/N$26</f>
        <v>1555514.9385615187</v>
      </c>
      <c r="O38" s="32">
        <f>+'F. Caja Libre Proyecto'!O47/O$26</f>
        <v>1840180.7522713097</v>
      </c>
      <c r="P38" s="32">
        <f>+'F. Caja Libre Proyecto'!P47/P$26</f>
        <v>2116984.3673167354</v>
      </c>
      <c r="Q38" s="32">
        <f>+'F. Caja Libre Proyecto'!Q47/Q$26</f>
        <v>2371090.0859284392</v>
      </c>
      <c r="R38" s="32">
        <f>+'F. Caja Libre Proyecto'!R47/R$26</f>
        <v>2629769.7074751505</v>
      </c>
      <c r="S38" s="32">
        <f>+'F. Caja Libre Proyecto'!S47/S$26</f>
        <v>2878475.7925022277</v>
      </c>
      <c r="T38" s="32">
        <f>+'F. Caja Libre Proyecto'!T47/T$26</f>
        <v>3116531.4051822647</v>
      </c>
      <c r="U38" s="32">
        <f>+'F. Caja Libre Proyecto'!U47/U$26</f>
        <v>3343279.3762599975</v>
      </c>
      <c r="V38" s="32">
        <f>+'F. Caja Libre Proyecto'!V47/V$26</f>
        <v>3573428.5669038962</v>
      </c>
      <c r="W38" s="32">
        <f>+'F. Caja Libre Proyecto'!W47/W$26</f>
        <v>3807029.9954074509</v>
      </c>
      <c r="X38" s="32">
        <f>+'F. Caja Libre Proyecto'!X47/X$26</f>
        <v>4044135.4453385598</v>
      </c>
      <c r="Y38" s="32">
        <f>+'F. Caja Libre Proyecto'!Y47/Y$26</f>
        <v>4284797.4770186376</v>
      </c>
      <c r="Z38" s="32">
        <f>+'F. Caja Libre Proyecto'!Z47/Z$26</f>
        <v>4529069.4391739164</v>
      </c>
      <c r="AA38" s="32">
        <f>+'F. Caja Libre Proyecto'!AA47/AA$26</f>
        <v>4777005.4807615224</v>
      </c>
      <c r="AB38" s="32">
        <f>+'F. Caja Libre Proyecto'!AB47/AB$26</f>
        <v>5028660.5629729452</v>
      </c>
      <c r="AC38" s="32">
        <f>+'F. Caja Libre Proyecto'!AC47/AC$26</f>
        <v>5284090.4714175398</v>
      </c>
      <c r="AD38" s="32">
        <f>+'F. Caja Libre Proyecto'!AD47/AD$26</f>
        <v>5543351.8284888016</v>
      </c>
      <c r="AE38" s="32">
        <f>+'F. Caja Libre Proyecto'!AE47/AE$26</f>
        <v>5806502.1059161322</v>
      </c>
      <c r="AF38" s="32">
        <f>+'F. Caja Libre Proyecto'!AF47/AF$26</f>
        <v>6073599.6375048729</v>
      </c>
      <c r="AG38" s="32">
        <f>+'F. Caja Libre Proyecto'!AG47/AG$26</f>
        <v>6344703.6320674447</v>
      </c>
      <c r="AH38" s="32">
        <f>+'F. Caja Libre Proyecto'!AH47/AH$26</f>
        <v>6619874.1865484556</v>
      </c>
      <c r="AI38" s="32">
        <f>+'F. Caja Libre Proyecto'!AI47/AI$26</f>
        <v>6899172.2993466817</v>
      </c>
    </row>
    <row r="39" spans="3:35">
      <c r="C39" s="20" t="s">
        <v>187</v>
      </c>
      <c r="E39" s="21">
        <f>+'F. Caja Libre Proyecto'!E48/E$26</f>
        <v>0</v>
      </c>
      <c r="F39" s="21">
        <f>+'F. Caja Libre Proyecto'!F48/F$26</f>
        <v>0</v>
      </c>
      <c r="G39" s="21">
        <f>+'F. Caja Libre Proyecto'!G48/G$26</f>
        <v>-896558.78836359177</v>
      </c>
      <c r="H39" s="21">
        <f>+'F. Caja Libre Proyecto'!H48/H$26</f>
        <v>-1320371.7468353854</v>
      </c>
      <c r="I39" s="21">
        <f>+'F. Caja Libre Proyecto'!I48/I$26</f>
        <v>-1734933.3145310518</v>
      </c>
      <c r="J39" s="21">
        <f>+'F. Caja Libre Proyecto'!J48/J$26</f>
        <v>-2138330.1921553258</v>
      </c>
      <c r="K39" s="21">
        <f>+'F. Caja Libre Proyecto'!K48/K$26</f>
        <v>-2528602.7781113349</v>
      </c>
      <c r="L39" s="21">
        <f>+'F. Caja Libre Proyecto'!L48/L$26</f>
        <v>-2903751.1141754715</v>
      </c>
      <c r="M39" s="21">
        <f>+'F. Caja Libre Proyecto'!M48/M$26</f>
        <v>-3229422.3108520904</v>
      </c>
      <c r="N39" s="21">
        <f>+'F. Caja Libre Proyecto'!N48/N$26</f>
        <v>-3888787.3464038009</v>
      </c>
      <c r="O39" s="21">
        <f>+'F. Caja Libre Proyecto'!O48/O$26</f>
        <v>-4600451.8806782775</v>
      </c>
      <c r="P39" s="21">
        <f>+'F. Caja Libre Proyecto'!P48/P$26</f>
        <v>-5292460.9182918426</v>
      </c>
      <c r="Q39" s="21">
        <f>+'F. Caja Libre Proyecto'!Q48/Q$26</f>
        <v>-5927725.2148210974</v>
      </c>
      <c r="R39" s="21">
        <f>+'F. Caja Libre Proyecto'!R48/R$26</f>
        <v>-6574424.2686878769</v>
      </c>
      <c r="S39" s="21">
        <f>+'F. Caja Libre Proyecto'!S48/S$26</f>
        <v>-7196189.4812555769</v>
      </c>
      <c r="T39" s="21">
        <f>+'F. Caja Libre Proyecto'!T48/T$26</f>
        <v>-7791328.5129556619</v>
      </c>
      <c r="U39" s="21">
        <f>+'F. Caja Libre Proyecto'!U48/U$26</f>
        <v>-8358198.4406499919</v>
      </c>
      <c r="V39" s="21">
        <f>+'F. Caja Libre Proyecto'!V48/V$26</f>
        <v>-8933571.4172597416</v>
      </c>
      <c r="W39" s="21">
        <f>+'F. Caja Libre Proyecto'!W48/W$26</f>
        <v>-9517574.9885186292</v>
      </c>
      <c r="X39" s="21">
        <f>+'F. Caja Libre Proyecto'!X48/X$26</f>
        <v>-10110338.613346411</v>
      </c>
      <c r="Y39" s="21">
        <f>+'F. Caja Libre Proyecto'!Y48/Y$26</f>
        <v>-10711993.692546602</v>
      </c>
      <c r="Z39" s="21">
        <f>+'F. Caja Libre Proyecto'!Z48/Z$26</f>
        <v>-11322673.597934797</v>
      </c>
      <c r="AA39" s="21">
        <f>+'F. Caja Libre Proyecto'!AA48/AA$26</f>
        <v>-11942513.701903814</v>
      </c>
      <c r="AB39" s="21">
        <f>+'F. Caja Libre Proyecto'!AB48/AB$26</f>
        <v>-12571651.407432366</v>
      </c>
      <c r="AC39" s="21">
        <f>+'F. Caja Libre Proyecto'!AC48/AC$26</f>
        <v>-13210226.178543851</v>
      </c>
      <c r="AD39" s="21">
        <f>+'F. Caja Libre Proyecto'!AD48/AD$26</f>
        <v>-13858379.571222011</v>
      </c>
      <c r="AE39" s="21">
        <f>+'F. Caja Libre Proyecto'!AE48/AE$26</f>
        <v>-14516255.264790334</v>
      </c>
      <c r="AF39" s="21">
        <f>+'F. Caja Libre Proyecto'!AF48/AF$26</f>
        <v>-15183999.093762185</v>
      </c>
      <c r="AG39" s="21">
        <f>+'F. Caja Libre Proyecto'!AG48/AG$26</f>
        <v>-15861759.080168614</v>
      </c>
      <c r="AH39" s="21">
        <f>+'F. Caja Libre Proyecto'!AH48/AH$26</f>
        <v>-16549685.466371145</v>
      </c>
      <c r="AI39" s="21">
        <f>+'F. Caja Libre Proyecto'!AI48/AI$26</f>
        <v>-17247930.748366702</v>
      </c>
    </row>
    <row r="40" spans="3:35">
      <c r="C40" s="24" t="s">
        <v>12</v>
      </c>
      <c r="D40" s="27"/>
      <c r="E40" s="23">
        <f>+'F. Caja Libre Proyecto'!E49/E$26</f>
        <v>0</v>
      </c>
      <c r="F40" s="23">
        <f>+'F. Caja Libre Proyecto'!F49/F$26</f>
        <v>0</v>
      </c>
      <c r="G40" s="23">
        <f>+'F. Caja Libre Proyecto'!G49/G$26</f>
        <v>-537935.27301815466</v>
      </c>
      <c r="H40" s="23">
        <f>+'F. Caja Libre Proyecto'!H49/H$26</f>
        <v>-792223.04810122983</v>
      </c>
      <c r="I40" s="23">
        <f>+'F. Caja Libre Proyecto'!I49/I$26</f>
        <v>-1040959.9887186296</v>
      </c>
      <c r="J40" s="23">
        <f>+'F. Caja Libre Proyecto'!J49/J$26</f>
        <v>-1282998.1152931983</v>
      </c>
      <c r="K40" s="23">
        <f>+'F. Caja Libre Proyecto'!K49/K$26</f>
        <v>-1517161.6668668017</v>
      </c>
      <c r="L40" s="23">
        <f>+'F. Caja Libre Proyecto'!L49/L$26</f>
        <v>-1742250.6685052838</v>
      </c>
      <c r="M40" s="23">
        <f>+'F. Caja Libre Proyecto'!M49/M$26</f>
        <v>-1937653.3865112544</v>
      </c>
      <c r="N40" s="23">
        <f>+'F. Caja Libre Proyecto'!N49/N$26</f>
        <v>-2333272.4078422803</v>
      </c>
      <c r="O40" s="23">
        <f>+'F. Caja Libre Proyecto'!O49/O$26</f>
        <v>-2760271.128406968</v>
      </c>
      <c r="P40" s="23">
        <f>+'F. Caja Libre Proyecto'!P49/P$26</f>
        <v>-3175476.5509751057</v>
      </c>
      <c r="Q40" s="23">
        <f>+'F. Caja Libre Proyecto'!Q49/Q$26</f>
        <v>-3556635.1288926583</v>
      </c>
      <c r="R40" s="23">
        <f>+'F. Caja Libre Proyecto'!R49/R$26</f>
        <v>-3944654.5612127245</v>
      </c>
      <c r="S40" s="23">
        <f>+'F. Caja Libre Proyecto'!S49/S$26</f>
        <v>-4317713.6887533478</v>
      </c>
      <c r="T40" s="23">
        <f>+'F. Caja Libre Proyecto'!T49/T$26</f>
        <v>-4674797.107773399</v>
      </c>
      <c r="U40" s="23">
        <f>+'F. Caja Libre Proyecto'!U49/U$26</f>
        <v>-5014919.0643899953</v>
      </c>
      <c r="V40" s="23">
        <f>+'F. Caja Libre Proyecto'!V49/V$26</f>
        <v>-5360142.8503558459</v>
      </c>
      <c r="W40" s="23">
        <f>+'F. Caja Libre Proyecto'!W49/W$26</f>
        <v>-5710544.9931111755</v>
      </c>
      <c r="X40" s="23">
        <f>+'F. Caja Libre Proyecto'!X49/X$26</f>
        <v>-6066203.1680078469</v>
      </c>
      <c r="Y40" s="23">
        <f>+'F. Caja Libre Proyecto'!Y49/Y$26</f>
        <v>-6427196.215527961</v>
      </c>
      <c r="Z40" s="23">
        <f>+'F. Caja Libre Proyecto'!Z49/Z$26</f>
        <v>-6793604.1587608773</v>
      </c>
      <c r="AA40" s="23">
        <f>+'F. Caja Libre Proyecto'!AA49/AA$26</f>
        <v>-7165508.2211422864</v>
      </c>
      <c r="AB40" s="23">
        <f>+'F. Caja Libre Proyecto'!AB49/AB$26</f>
        <v>-7542990.8444594201</v>
      </c>
      <c r="AC40" s="23">
        <f>+'F. Caja Libre Proyecto'!AC49/AC$26</f>
        <v>-7926135.7071263092</v>
      </c>
      <c r="AD40" s="23">
        <f>+'F. Caja Libre Proyecto'!AD49/AD$26</f>
        <v>-8315027.7427332075</v>
      </c>
      <c r="AE40" s="23">
        <f>+'F. Caja Libre Proyecto'!AE49/AE$26</f>
        <v>-8709753.1588742007</v>
      </c>
      <c r="AF40" s="23">
        <f>+'F. Caja Libre Proyecto'!AF49/AF$26</f>
        <v>-9110399.4562573079</v>
      </c>
      <c r="AG40" s="23">
        <f>+'F. Caja Libre Proyecto'!AG49/AG$26</f>
        <v>-9517055.4481011685</v>
      </c>
      <c r="AH40" s="23">
        <f>+'F. Caja Libre Proyecto'!AH49/AH$26</f>
        <v>-9929811.2798226867</v>
      </c>
      <c r="AI40" s="23">
        <f>+'F. Caja Libre Proyecto'!AI49/AI$26</f>
        <v>-10348758.449020019</v>
      </c>
    </row>
    <row r="41" spans="3:35">
      <c r="C41" s="24" t="s">
        <v>13</v>
      </c>
      <c r="D41" s="27"/>
      <c r="E41" s="23">
        <f>+'F. Caja Libre Proyecto'!E50/E$26</f>
        <v>0</v>
      </c>
      <c r="F41" s="23">
        <f>+'F. Caja Libre Proyecto'!F50/F$26</f>
        <v>0</v>
      </c>
      <c r="G41" s="23">
        <f>+'F. Caja Libre Proyecto'!G50/G$26</f>
        <v>-134483.81825453867</v>
      </c>
      <c r="H41" s="23">
        <f>+'F. Caja Libre Proyecto'!H50/H$26</f>
        <v>-198055.76202530746</v>
      </c>
      <c r="I41" s="23">
        <f>+'F. Caja Libre Proyecto'!I50/I$26</f>
        <v>-260239.9971796574</v>
      </c>
      <c r="J41" s="23">
        <f>+'F. Caja Libre Proyecto'!J50/J$26</f>
        <v>-320749.52882329957</v>
      </c>
      <c r="K41" s="23">
        <f>+'F. Caja Libre Proyecto'!K50/K$26</f>
        <v>-379290.41671670042</v>
      </c>
      <c r="L41" s="23">
        <f>+'F. Caja Libre Proyecto'!L50/L$26</f>
        <v>-435562.66712632094</v>
      </c>
      <c r="M41" s="23">
        <f>+'F. Caja Libre Proyecto'!M50/M$26</f>
        <v>-484413.34662781359</v>
      </c>
      <c r="N41" s="23">
        <f>+'F. Caja Libre Proyecto'!N50/N$26</f>
        <v>-583318.10196057009</v>
      </c>
      <c r="O41" s="23">
        <f>+'F. Caja Libre Proyecto'!O50/O$26</f>
        <v>-690067.78210174199</v>
      </c>
      <c r="P41" s="23">
        <f>+'F. Caja Libre Proyecto'!P50/P$26</f>
        <v>-793869.13774377643</v>
      </c>
      <c r="Q41" s="23">
        <f>+'F. Caja Libre Proyecto'!Q50/Q$26</f>
        <v>-889158.78222316457</v>
      </c>
      <c r="R41" s="23">
        <f>+'F. Caja Libre Proyecto'!R50/R$26</f>
        <v>-986163.64030318114</v>
      </c>
      <c r="S41" s="23">
        <f>+'F. Caja Libre Proyecto'!S50/S$26</f>
        <v>-1079428.422188337</v>
      </c>
      <c r="T41" s="23">
        <f>+'F. Caja Libre Proyecto'!T50/T$26</f>
        <v>-1168699.2769433497</v>
      </c>
      <c r="U41" s="23">
        <f>+'F. Caja Libre Proyecto'!U50/U$26</f>
        <v>-1253729.7660974988</v>
      </c>
      <c r="V41" s="23">
        <f>+'F. Caja Libre Proyecto'!V50/V$26</f>
        <v>-1340035.7125889615</v>
      </c>
      <c r="W41" s="23">
        <f>+'F. Caja Libre Proyecto'!W50/W$26</f>
        <v>-1427636.2482777939</v>
      </c>
      <c r="X41" s="23">
        <f>+'F. Caja Libre Proyecto'!X50/X$26</f>
        <v>-1516550.7920019617</v>
      </c>
      <c r="Y41" s="23">
        <f>+'F. Caja Libre Proyecto'!Y50/Y$26</f>
        <v>-1606799.0538819903</v>
      </c>
      <c r="Z41" s="23">
        <f>+'F. Caja Libre Proyecto'!Z50/Z$26</f>
        <v>-1698401.0396902193</v>
      </c>
      <c r="AA41" s="23">
        <f>+'F. Caja Libre Proyecto'!AA50/AA$26</f>
        <v>-1791377.0552855716</v>
      </c>
      <c r="AB41" s="23">
        <f>+'F. Caja Libre Proyecto'!AB50/AB$26</f>
        <v>-1885747.711114855</v>
      </c>
      <c r="AC41" s="23">
        <f>+'F. Caja Libre Proyecto'!AC50/AC$26</f>
        <v>-1981533.9267815773</v>
      </c>
      <c r="AD41" s="23">
        <f>+'F. Caja Libre Proyecto'!AD50/AD$26</f>
        <v>-2078756.9356833019</v>
      </c>
      <c r="AE41" s="23">
        <f>+'F. Caja Libre Proyecto'!AE50/AE$26</f>
        <v>-2177438.2897185502</v>
      </c>
      <c r="AF41" s="23">
        <f>+'F. Caja Libre Proyecto'!AF50/AF$26</f>
        <v>-2277599.864064327</v>
      </c>
      <c r="AG41" s="23">
        <f>+'F. Caja Libre Proyecto'!AG50/AG$26</f>
        <v>-2379263.8620252921</v>
      </c>
      <c r="AH41" s="23">
        <f>+'F. Caja Libre Proyecto'!AH50/AH$26</f>
        <v>-2482452.8199556717</v>
      </c>
      <c r="AI41" s="23">
        <f>+'F. Caja Libre Proyecto'!AI50/AI$26</f>
        <v>-2587189.6122550047</v>
      </c>
    </row>
    <row r="42" spans="3:35">
      <c r="C42" s="34" t="s">
        <v>14</v>
      </c>
      <c r="D42" s="27"/>
      <c r="E42" s="23">
        <f>+'F. Caja Libre Proyecto'!E51/E$26</f>
        <v>0</v>
      </c>
      <c r="F42" s="23">
        <f>+'F. Caja Libre Proyecto'!F51/F$26</f>
        <v>0</v>
      </c>
      <c r="G42" s="23">
        <f>+'F. Caja Libre Proyecto'!G51/G$26</f>
        <v>-224139.69709089794</v>
      </c>
      <c r="H42" s="23">
        <f>+'F. Caja Libre Proyecto'!H51/H$26</f>
        <v>-330092.93670884636</v>
      </c>
      <c r="I42" s="23">
        <f>+'F. Caja Libre Proyecto'!I51/I$26</f>
        <v>-433733.32863276295</v>
      </c>
      <c r="J42" s="23">
        <f>+'F. Caja Libre Proyecto'!J51/J$26</f>
        <v>-534582.54803883145</v>
      </c>
      <c r="K42" s="23">
        <f>+'F. Caja Libre Proyecto'!K51/K$26</f>
        <v>-632150.69452783372</v>
      </c>
      <c r="L42" s="23">
        <f>+'F. Caja Libre Proyecto'!L51/L$26</f>
        <v>-725937.77854386787</v>
      </c>
      <c r="M42" s="23">
        <f>+'F. Caja Libre Proyecto'!M51/M$26</f>
        <v>-807355.57771302259</v>
      </c>
      <c r="N42" s="23">
        <f>+'F. Caja Libre Proyecto'!N51/N$26</f>
        <v>-972196.83660095022</v>
      </c>
      <c r="O42" s="23">
        <f>+'F. Caja Libre Proyecto'!O51/O$26</f>
        <v>-1150112.9701695694</v>
      </c>
      <c r="P42" s="23">
        <f>+'F. Caja Libre Proyecto'!P51/P$26</f>
        <v>-1323115.2295729606</v>
      </c>
      <c r="Q42" s="23">
        <f>+'F. Caja Libre Proyecto'!Q51/Q$26</f>
        <v>-1481931.3037052744</v>
      </c>
      <c r="R42" s="23">
        <f>+'F. Caja Libre Proyecto'!R51/R$26</f>
        <v>-1643606.0671719692</v>
      </c>
      <c r="S42" s="23">
        <f>+'F. Caja Libre Proyecto'!S51/S$26</f>
        <v>-1799047.3703138942</v>
      </c>
      <c r="T42" s="23">
        <f>+'F. Caja Libre Proyecto'!T51/T$26</f>
        <v>-1947832.1282389155</v>
      </c>
      <c r="U42" s="23">
        <f>+'F. Caja Libre Proyecto'!U51/U$26</f>
        <v>-2089549.610162498</v>
      </c>
      <c r="V42" s="23">
        <f>+'F. Caja Libre Proyecto'!V51/V$26</f>
        <v>-2233392.8543149354</v>
      </c>
      <c r="W42" s="23">
        <f>+'F. Caja Libre Proyecto'!W51/W$26</f>
        <v>-2379393.7471296573</v>
      </c>
      <c r="X42" s="23">
        <f>+'F. Caja Libre Proyecto'!X51/X$26</f>
        <v>-2527584.6533366027</v>
      </c>
      <c r="Y42" s="23">
        <f>+'F. Caja Libre Proyecto'!Y51/Y$26</f>
        <v>-2677998.4231366506</v>
      </c>
      <c r="Z42" s="23">
        <f>+'F. Caja Libre Proyecto'!Z51/Z$26</f>
        <v>-2830668.3994836994</v>
      </c>
      <c r="AA42" s="23">
        <f>+'F. Caja Libre Proyecto'!AA51/AA$26</f>
        <v>-2985628.4254759536</v>
      </c>
      <c r="AB42" s="23">
        <f>+'F. Caja Libre Proyecto'!AB51/AB$26</f>
        <v>-3142912.8518580915</v>
      </c>
      <c r="AC42" s="23">
        <f>+'F. Caja Libre Proyecto'!AC51/AC$26</f>
        <v>-3302556.5446359627</v>
      </c>
      <c r="AD42" s="23">
        <f>+'F. Caja Libre Proyecto'!AD51/AD$26</f>
        <v>-3464594.8928055027</v>
      </c>
      <c r="AE42" s="23">
        <f>+'F. Caja Libre Proyecto'!AE51/AE$26</f>
        <v>-3629063.8161975835</v>
      </c>
      <c r="AF42" s="23">
        <f>+'F. Caja Libre Proyecto'!AF51/AF$26</f>
        <v>-3795999.7734405464</v>
      </c>
      <c r="AG42" s="23">
        <f>+'F. Caja Libre Proyecto'!AG51/AG$26</f>
        <v>-3965439.7700421535</v>
      </c>
      <c r="AH42" s="23">
        <f>+'F. Caja Libre Proyecto'!AH51/AH$26</f>
        <v>-4137421.3665927863</v>
      </c>
      <c r="AI42" s="23">
        <f>+'F. Caja Libre Proyecto'!AI51/AI$26</f>
        <v>-4311982.6870916756</v>
      </c>
    </row>
    <row r="43" spans="3:35">
      <c r="C43" s="33" t="s">
        <v>188</v>
      </c>
      <c r="E43" s="22">
        <f>+'F. Caja Libre Proyecto'!E52/E$26</f>
        <v>-70000000</v>
      </c>
      <c r="F43" s="22">
        <f>+'F. Caja Libre Proyecto'!F52/F$26</f>
        <v>0</v>
      </c>
      <c r="G43" s="22">
        <f>+'F. Caja Libre Proyecto'!G52/G$26</f>
        <v>0</v>
      </c>
      <c r="H43" s="22">
        <f>+'F. Caja Libre Proyecto'!H52/H$26</f>
        <v>0</v>
      </c>
      <c r="I43" s="22">
        <f>+'F. Caja Libre Proyecto'!I52/I$26</f>
        <v>0</v>
      </c>
      <c r="J43" s="22">
        <f>+'F. Caja Libre Proyecto'!J52/J$26</f>
        <v>0</v>
      </c>
      <c r="K43" s="22">
        <f>+'F. Caja Libre Proyecto'!K52/K$26</f>
        <v>0</v>
      </c>
      <c r="L43" s="22">
        <f>+'F. Caja Libre Proyecto'!L52/L$26</f>
        <v>0</v>
      </c>
      <c r="M43" s="22">
        <f>+'F. Caja Libre Proyecto'!M52/M$26</f>
        <v>0</v>
      </c>
      <c r="N43" s="22">
        <f>+'F. Caja Libre Proyecto'!N52/N$26</f>
        <v>0</v>
      </c>
      <c r="O43" s="22">
        <f>+'F. Caja Libre Proyecto'!O52/O$26</f>
        <v>0</v>
      </c>
      <c r="P43" s="22">
        <f>+'F. Caja Libre Proyecto'!P52/P$26</f>
        <v>0</v>
      </c>
      <c r="Q43" s="22">
        <f>+'F. Caja Libre Proyecto'!Q52/Q$26</f>
        <v>0</v>
      </c>
      <c r="R43" s="22">
        <f>+'F. Caja Libre Proyecto'!R52/R$26</f>
        <v>0</v>
      </c>
      <c r="S43" s="22">
        <f>+'F. Caja Libre Proyecto'!S52/S$26</f>
        <v>0</v>
      </c>
      <c r="T43" s="22">
        <f>+'F. Caja Libre Proyecto'!T52/T$26</f>
        <v>0</v>
      </c>
      <c r="U43" s="22">
        <f>+'F. Caja Libre Proyecto'!U52/U$26</f>
        <v>0</v>
      </c>
      <c r="V43" s="22">
        <f>+'F. Caja Libre Proyecto'!V52/V$26</f>
        <v>0</v>
      </c>
      <c r="W43" s="22">
        <f>+'F. Caja Libre Proyecto'!W52/W$26</f>
        <v>0</v>
      </c>
      <c r="X43" s="22">
        <f>+'F. Caja Libre Proyecto'!X52/X$26</f>
        <v>0</v>
      </c>
      <c r="Y43" s="22">
        <f>+'F. Caja Libre Proyecto'!Y52/Y$26</f>
        <v>0</v>
      </c>
      <c r="Z43" s="22">
        <f>+'F. Caja Libre Proyecto'!Z52/Z$26</f>
        <v>0</v>
      </c>
      <c r="AA43" s="22">
        <f>+'F. Caja Libre Proyecto'!AA52/AA$26</f>
        <v>0</v>
      </c>
      <c r="AB43" s="22">
        <f>+'F. Caja Libre Proyecto'!AB52/AB$26</f>
        <v>0</v>
      </c>
      <c r="AC43" s="22">
        <f>+'F. Caja Libre Proyecto'!AC52/AC$26</f>
        <v>0</v>
      </c>
      <c r="AD43" s="22">
        <f>+'F. Caja Libre Proyecto'!AD52/AD$26</f>
        <v>0</v>
      </c>
      <c r="AE43" s="22">
        <f>+'F. Caja Libre Proyecto'!AE52/AE$26</f>
        <v>0</v>
      </c>
      <c r="AF43" s="22">
        <f>+'F. Caja Libre Proyecto'!AF52/AF$26</f>
        <v>0</v>
      </c>
      <c r="AG43" s="22">
        <f>+'F. Caja Libre Proyecto'!AG52/AG$26</f>
        <v>0</v>
      </c>
      <c r="AH43" s="22">
        <f>+'F. Caja Libre Proyecto'!AH52/AH$26</f>
        <v>0</v>
      </c>
      <c r="AI43" s="22">
        <f>+'F. Caja Libre Proyecto'!AI52/AI$26</f>
        <v>17630980.086287007</v>
      </c>
    </row>
    <row r="44" spans="3:35">
      <c r="C44" s="24" t="s">
        <v>12</v>
      </c>
      <c r="D44" s="27"/>
      <c r="E44" s="23">
        <f>+'F. Caja Libre Proyecto'!E53/E$26</f>
        <v>-28000000</v>
      </c>
      <c r="F44" s="23">
        <f>+'F. Caja Libre Proyecto'!F53/F$26</f>
        <v>0</v>
      </c>
      <c r="G44" s="23">
        <f>+'F. Caja Libre Proyecto'!G53/G$26</f>
        <v>0</v>
      </c>
      <c r="H44" s="23">
        <f>+'F. Caja Libre Proyecto'!H53/H$26</f>
        <v>0</v>
      </c>
      <c r="I44" s="23">
        <f>+'F. Caja Libre Proyecto'!I53/I$26</f>
        <v>0</v>
      </c>
      <c r="J44" s="23">
        <f>+'F. Caja Libre Proyecto'!J53/J$26</f>
        <v>0</v>
      </c>
      <c r="K44" s="23">
        <f>+'F. Caja Libre Proyecto'!K53/K$26</f>
        <v>0</v>
      </c>
      <c r="L44" s="23">
        <f>+'F. Caja Libre Proyecto'!L53/L$26</f>
        <v>0</v>
      </c>
      <c r="M44" s="23">
        <f>+'F. Caja Libre Proyecto'!M53/M$26</f>
        <v>0</v>
      </c>
      <c r="N44" s="23">
        <f>+'F. Caja Libre Proyecto'!N53/N$26</f>
        <v>0</v>
      </c>
      <c r="O44" s="23">
        <f>+'F. Caja Libre Proyecto'!O53/O$26</f>
        <v>0</v>
      </c>
      <c r="P44" s="23">
        <f>+'F. Caja Libre Proyecto'!P53/P$26</f>
        <v>0</v>
      </c>
      <c r="Q44" s="23">
        <f>+'F. Caja Libre Proyecto'!Q53/Q$26</f>
        <v>0</v>
      </c>
      <c r="R44" s="23">
        <f>+'F. Caja Libre Proyecto'!R53/R$26</f>
        <v>0</v>
      </c>
      <c r="S44" s="23">
        <f>+'F. Caja Libre Proyecto'!S53/S$26</f>
        <v>0</v>
      </c>
      <c r="T44" s="23">
        <f>+'F. Caja Libre Proyecto'!T53/T$26</f>
        <v>0</v>
      </c>
      <c r="U44" s="23">
        <f>+'F. Caja Libre Proyecto'!U53/U$26</f>
        <v>0</v>
      </c>
      <c r="V44" s="23">
        <f>+'F. Caja Libre Proyecto'!V53/V$26</f>
        <v>0</v>
      </c>
      <c r="W44" s="23">
        <f>+'F. Caja Libre Proyecto'!W53/W$26</f>
        <v>0</v>
      </c>
      <c r="X44" s="23">
        <f>+'F. Caja Libre Proyecto'!X53/X$26</f>
        <v>0</v>
      </c>
      <c r="Y44" s="23">
        <f>+'F. Caja Libre Proyecto'!Y53/Y$26</f>
        <v>0</v>
      </c>
      <c r="Z44" s="23">
        <f>+'F. Caja Libre Proyecto'!Z53/Z$26</f>
        <v>0</v>
      </c>
      <c r="AA44" s="23">
        <f>+'F. Caja Libre Proyecto'!AA53/AA$26</f>
        <v>0</v>
      </c>
      <c r="AB44" s="23">
        <f>+'F. Caja Libre Proyecto'!AB53/AB$26</f>
        <v>0</v>
      </c>
      <c r="AC44" s="23">
        <f>+'F. Caja Libre Proyecto'!AC53/AC$26</f>
        <v>0</v>
      </c>
      <c r="AD44" s="23">
        <f>+'F. Caja Libre Proyecto'!AD53/AD$26</f>
        <v>0</v>
      </c>
      <c r="AE44" s="23">
        <f>+'F. Caja Libre Proyecto'!AE53/AE$26</f>
        <v>0</v>
      </c>
      <c r="AF44" s="23">
        <f>+'F. Caja Libre Proyecto'!AF53/AF$26</f>
        <v>0</v>
      </c>
      <c r="AG44" s="23">
        <f>+'F. Caja Libre Proyecto'!AG53/AG$26</f>
        <v>0</v>
      </c>
      <c r="AH44" s="23">
        <f>+'F. Caja Libre Proyecto'!AH53/AH$26</f>
        <v>0</v>
      </c>
      <c r="AI44" s="23">
        <f>+'F. Caja Libre Proyecto'!AI53/AI$26</f>
        <v>7052392.0345148025</v>
      </c>
    </row>
    <row r="45" spans="3:35">
      <c r="C45" s="24" t="s">
        <v>13</v>
      </c>
      <c r="D45" s="27"/>
      <c r="E45" s="23">
        <f>+'F. Caja Libre Proyecto'!E54/E$26</f>
        <v>-10500000</v>
      </c>
      <c r="F45" s="23">
        <f>+'F. Caja Libre Proyecto'!F54/F$26</f>
        <v>0</v>
      </c>
      <c r="G45" s="23">
        <f>+'F. Caja Libre Proyecto'!G54/G$26</f>
        <v>0</v>
      </c>
      <c r="H45" s="23">
        <f>+'F. Caja Libre Proyecto'!H54/H$26</f>
        <v>0</v>
      </c>
      <c r="I45" s="23">
        <f>+'F. Caja Libre Proyecto'!I54/I$26</f>
        <v>0</v>
      </c>
      <c r="J45" s="23">
        <f>+'F. Caja Libre Proyecto'!J54/J$26</f>
        <v>0</v>
      </c>
      <c r="K45" s="23">
        <f>+'F. Caja Libre Proyecto'!K54/K$26</f>
        <v>0</v>
      </c>
      <c r="L45" s="23">
        <f>+'F. Caja Libre Proyecto'!L54/L$26</f>
        <v>0</v>
      </c>
      <c r="M45" s="23">
        <f>+'F. Caja Libre Proyecto'!M54/M$26</f>
        <v>0</v>
      </c>
      <c r="N45" s="23">
        <f>+'F. Caja Libre Proyecto'!N54/N$26</f>
        <v>0</v>
      </c>
      <c r="O45" s="23">
        <f>+'F. Caja Libre Proyecto'!O54/O$26</f>
        <v>0</v>
      </c>
      <c r="P45" s="23">
        <f>+'F. Caja Libre Proyecto'!P54/P$26</f>
        <v>0</v>
      </c>
      <c r="Q45" s="23">
        <f>+'F. Caja Libre Proyecto'!Q54/Q$26</f>
        <v>0</v>
      </c>
      <c r="R45" s="23">
        <f>+'F. Caja Libre Proyecto'!R54/R$26</f>
        <v>0</v>
      </c>
      <c r="S45" s="23">
        <f>+'F. Caja Libre Proyecto'!S54/S$26</f>
        <v>0</v>
      </c>
      <c r="T45" s="23">
        <f>+'F. Caja Libre Proyecto'!T54/T$26</f>
        <v>0</v>
      </c>
      <c r="U45" s="23">
        <f>+'F. Caja Libre Proyecto'!U54/U$26</f>
        <v>0</v>
      </c>
      <c r="V45" s="23">
        <f>+'F. Caja Libre Proyecto'!V54/V$26</f>
        <v>0</v>
      </c>
      <c r="W45" s="23">
        <f>+'F. Caja Libre Proyecto'!W54/W$26</f>
        <v>0</v>
      </c>
      <c r="X45" s="23">
        <f>+'F. Caja Libre Proyecto'!X54/X$26</f>
        <v>0</v>
      </c>
      <c r="Y45" s="23">
        <f>+'F. Caja Libre Proyecto'!Y54/Y$26</f>
        <v>0</v>
      </c>
      <c r="Z45" s="23">
        <f>+'F. Caja Libre Proyecto'!Z54/Z$26</f>
        <v>0</v>
      </c>
      <c r="AA45" s="23">
        <f>+'F. Caja Libre Proyecto'!AA54/AA$26</f>
        <v>0</v>
      </c>
      <c r="AB45" s="23">
        <f>+'F. Caja Libre Proyecto'!AB54/AB$26</f>
        <v>0</v>
      </c>
      <c r="AC45" s="23">
        <f>+'F. Caja Libre Proyecto'!AC54/AC$26</f>
        <v>0</v>
      </c>
      <c r="AD45" s="23">
        <f>+'F. Caja Libre Proyecto'!AD54/AD$26</f>
        <v>0</v>
      </c>
      <c r="AE45" s="23">
        <f>+'F. Caja Libre Proyecto'!AE54/AE$26</f>
        <v>0</v>
      </c>
      <c r="AF45" s="23">
        <f>+'F. Caja Libre Proyecto'!AF54/AF$26</f>
        <v>0</v>
      </c>
      <c r="AG45" s="23">
        <f>+'F. Caja Libre Proyecto'!AG54/AG$26</f>
        <v>0</v>
      </c>
      <c r="AH45" s="23">
        <f>+'F. Caja Libre Proyecto'!AH54/AH$26</f>
        <v>0</v>
      </c>
      <c r="AI45" s="23">
        <f>+'F. Caja Libre Proyecto'!AI54/AI$26</f>
        <v>2644647.0129430508</v>
      </c>
    </row>
    <row r="46" spans="3:35">
      <c r="C46" s="34" t="s">
        <v>14</v>
      </c>
      <c r="D46" s="27"/>
      <c r="E46" s="23">
        <f>+'F. Caja Libre Proyecto'!E55/E$26</f>
        <v>-31500000</v>
      </c>
      <c r="F46" s="23">
        <f>+'F. Caja Libre Proyecto'!F55/F$26</f>
        <v>0</v>
      </c>
      <c r="G46" s="23">
        <f>+'F. Caja Libre Proyecto'!G55/G$26</f>
        <v>0</v>
      </c>
      <c r="H46" s="23">
        <f>+'F. Caja Libre Proyecto'!H55/H$26</f>
        <v>0</v>
      </c>
      <c r="I46" s="23">
        <f>+'F. Caja Libre Proyecto'!I55/I$26</f>
        <v>0</v>
      </c>
      <c r="J46" s="23">
        <f>+'F. Caja Libre Proyecto'!J55/J$26</f>
        <v>0</v>
      </c>
      <c r="K46" s="23">
        <f>+'F. Caja Libre Proyecto'!K55/K$26</f>
        <v>0</v>
      </c>
      <c r="L46" s="23">
        <f>+'F. Caja Libre Proyecto'!L55/L$26</f>
        <v>0</v>
      </c>
      <c r="M46" s="23">
        <f>+'F. Caja Libre Proyecto'!M55/M$26</f>
        <v>0</v>
      </c>
      <c r="N46" s="23">
        <f>+'F. Caja Libre Proyecto'!N55/N$26</f>
        <v>0</v>
      </c>
      <c r="O46" s="23">
        <f>+'F. Caja Libre Proyecto'!O55/O$26</f>
        <v>0</v>
      </c>
      <c r="P46" s="23">
        <f>+'F. Caja Libre Proyecto'!P55/P$26</f>
        <v>0</v>
      </c>
      <c r="Q46" s="23">
        <f>+'F. Caja Libre Proyecto'!Q55/Q$26</f>
        <v>0</v>
      </c>
      <c r="R46" s="23">
        <f>+'F. Caja Libre Proyecto'!R55/R$26</f>
        <v>0</v>
      </c>
      <c r="S46" s="23">
        <f>+'F. Caja Libre Proyecto'!S55/S$26</f>
        <v>0</v>
      </c>
      <c r="T46" s="23">
        <f>+'F. Caja Libre Proyecto'!T55/T$26</f>
        <v>0</v>
      </c>
      <c r="U46" s="23">
        <f>+'F. Caja Libre Proyecto'!U55/U$26</f>
        <v>0</v>
      </c>
      <c r="V46" s="23">
        <f>+'F. Caja Libre Proyecto'!V55/V$26</f>
        <v>0</v>
      </c>
      <c r="W46" s="23">
        <f>+'F. Caja Libre Proyecto'!W55/W$26</f>
        <v>0</v>
      </c>
      <c r="X46" s="23">
        <f>+'F. Caja Libre Proyecto'!X55/X$26</f>
        <v>0</v>
      </c>
      <c r="Y46" s="23">
        <f>+'F. Caja Libre Proyecto'!Y55/Y$26</f>
        <v>0</v>
      </c>
      <c r="Z46" s="23">
        <f>+'F. Caja Libre Proyecto'!Z55/Z$26</f>
        <v>0</v>
      </c>
      <c r="AA46" s="23">
        <f>+'F. Caja Libre Proyecto'!AA55/AA$26</f>
        <v>0</v>
      </c>
      <c r="AB46" s="23">
        <f>+'F. Caja Libre Proyecto'!AB55/AB$26</f>
        <v>0</v>
      </c>
      <c r="AC46" s="23">
        <f>+'F. Caja Libre Proyecto'!AC55/AC$26</f>
        <v>0</v>
      </c>
      <c r="AD46" s="23">
        <f>+'F. Caja Libre Proyecto'!AD55/AD$26</f>
        <v>0</v>
      </c>
      <c r="AE46" s="23">
        <f>+'F. Caja Libre Proyecto'!AE55/AE$26</f>
        <v>0</v>
      </c>
      <c r="AF46" s="23">
        <f>+'F. Caja Libre Proyecto'!AF55/AF$26</f>
        <v>0</v>
      </c>
      <c r="AG46" s="23">
        <f>+'F. Caja Libre Proyecto'!AG55/AG$26</f>
        <v>0</v>
      </c>
      <c r="AH46" s="23">
        <f>+'F. Caja Libre Proyecto'!AH55/AH$26</f>
        <v>0</v>
      </c>
      <c r="AI46" s="23">
        <f>+'F. Caja Libre Proyecto'!AI55/AI$26</f>
        <v>7933941.0388291525</v>
      </c>
    </row>
    <row r="49" spans="3:35" ht="15.75">
      <c r="C49" s="281" t="s">
        <v>489</v>
      </c>
    </row>
    <row r="51" spans="3:35">
      <c r="D51" s="18"/>
      <c r="E51" s="6">
        <v>0</v>
      </c>
      <c r="F51" s="6">
        <v>1</v>
      </c>
      <c r="G51" s="6">
        <v>2</v>
      </c>
      <c r="H51" s="6">
        <v>3</v>
      </c>
      <c r="I51" s="6">
        <v>4</v>
      </c>
      <c r="J51" s="6">
        <v>5</v>
      </c>
      <c r="K51" s="6">
        <v>6</v>
      </c>
      <c r="L51" s="6">
        <v>7</v>
      </c>
      <c r="M51" s="6">
        <v>8</v>
      </c>
      <c r="N51" s="6">
        <v>9</v>
      </c>
      <c r="O51" s="6">
        <v>10</v>
      </c>
      <c r="P51" s="6">
        <v>11</v>
      </c>
      <c r="Q51" s="6">
        <v>12</v>
      </c>
      <c r="R51" s="6">
        <v>13</v>
      </c>
      <c r="S51" s="6">
        <v>14</v>
      </c>
      <c r="T51" s="6">
        <v>15</v>
      </c>
      <c r="U51" s="6">
        <v>16</v>
      </c>
      <c r="V51" s="6">
        <v>17</v>
      </c>
      <c r="W51" s="6">
        <v>18</v>
      </c>
      <c r="X51" s="6">
        <v>19</v>
      </c>
      <c r="Y51" s="6">
        <v>20</v>
      </c>
      <c r="Z51" s="6">
        <v>21</v>
      </c>
      <c r="AA51" s="6">
        <v>22</v>
      </c>
      <c r="AB51" s="6">
        <v>23</v>
      </c>
      <c r="AC51" s="6">
        <v>24</v>
      </c>
      <c r="AD51" s="6">
        <v>25</v>
      </c>
      <c r="AE51" s="6">
        <v>26</v>
      </c>
      <c r="AF51" s="6">
        <v>27</v>
      </c>
      <c r="AG51" s="6">
        <v>28</v>
      </c>
      <c r="AH51" s="6">
        <v>29</v>
      </c>
      <c r="AI51" s="6">
        <v>30</v>
      </c>
    </row>
    <row r="52" spans="3:35">
      <c r="C52" s="20" t="s">
        <v>131</v>
      </c>
      <c r="E52" s="105">
        <f t="shared" ref="E52:AD52" si="14">+E53+E54</f>
        <v>0</v>
      </c>
      <c r="F52" s="105">
        <f t="shared" si="14"/>
        <v>0</v>
      </c>
      <c r="G52" s="105">
        <f t="shared" si="14"/>
        <v>1526864.5013777879</v>
      </c>
      <c r="H52" s="105">
        <f t="shared" si="14"/>
        <v>2197396.1472543706</v>
      </c>
      <c r="I52" s="105">
        <f t="shared" si="14"/>
        <v>2845903.1857146868</v>
      </c>
      <c r="J52" s="105">
        <f t="shared" si="14"/>
        <v>3468982.2031142577</v>
      </c>
      <c r="K52" s="105">
        <f t="shared" si="14"/>
        <v>4063169.3971469495</v>
      </c>
      <c r="L52" s="105">
        <f t="shared" si="14"/>
        <v>4624951.8558198065</v>
      </c>
      <c r="M52" s="105">
        <f t="shared" si="14"/>
        <v>5093307.4805222554</v>
      </c>
      <c r="N52" s="105">
        <f t="shared" si="14"/>
        <v>6158440.4342368077</v>
      </c>
      <c r="O52" s="105">
        <f t="shared" si="14"/>
        <v>7314386.9706226345</v>
      </c>
      <c r="P52" s="105">
        <f t="shared" si="14"/>
        <v>8431146.383047292</v>
      </c>
      <c r="Q52" s="105">
        <f t="shared" si="14"/>
        <v>9443407.1810685657</v>
      </c>
      <c r="R52" s="105">
        <f t="shared" si="14"/>
        <v>10471881.676390493</v>
      </c>
      <c r="S52" s="105">
        <f t="shared" si="14"/>
        <v>11452467.21477489</v>
      </c>
      <c r="T52" s="105">
        <f t="shared" si="14"/>
        <v>12382423.256895231</v>
      </c>
      <c r="U52" s="105">
        <f t="shared" si="14"/>
        <v>13259116.920932837</v>
      </c>
      <c r="V52" s="105">
        <f t="shared" si="14"/>
        <v>14147175.34965877</v>
      </c>
      <c r="W52" s="105">
        <f t="shared" si="14"/>
        <v>15046742.229939276</v>
      </c>
      <c r="X52" s="105">
        <f t="shared" si="14"/>
        <v>15957963.002174517</v>
      </c>
      <c r="Y52" s="105">
        <f t="shared" si="14"/>
        <v>16880984.880575083</v>
      </c>
      <c r="Z52" s="105">
        <f t="shared" si="14"/>
        <v>17815956.873652201</v>
      </c>
      <c r="AA52" s="105">
        <f t="shared" si="14"/>
        <v>18763029.804923475</v>
      </c>
      <c r="AB52" s="105">
        <f t="shared" si="14"/>
        <v>19722356.333836328</v>
      </c>
      <c r="AC52" s="105">
        <f t="shared" si="14"/>
        <v>20694090.976910453</v>
      </c>
      <c r="AD52" s="105">
        <f t="shared" si="14"/>
        <v>21678390.129101694</v>
      </c>
      <c r="AE52" s="105">
        <f t="shared" ref="AE52:AI52" si="15">+AE53+AE54</f>
        <v>22675392.085388862</v>
      </c>
      <c r="AF52" s="105">
        <f t="shared" si="15"/>
        <v>23685277.062585603</v>
      </c>
      <c r="AG52" s="105">
        <f t="shared" si="15"/>
        <v>24708207.221379034</v>
      </c>
      <c r="AH52" s="105">
        <f t="shared" si="15"/>
        <v>25744346.688597169</v>
      </c>
      <c r="AI52" s="105">
        <f t="shared" si="15"/>
        <v>26793861.579707053</v>
      </c>
    </row>
    <row r="53" spans="3:35">
      <c r="C53" s="24" t="s">
        <v>16</v>
      </c>
      <c r="E53" s="106">
        <f t="shared" ref="E53:AD53" si="16">+E37</f>
        <v>0</v>
      </c>
      <c r="F53" s="106">
        <f t="shared" si="16"/>
        <v>0</v>
      </c>
      <c r="G53" s="106">
        <f t="shared" si="16"/>
        <v>1168240.9860323509</v>
      </c>
      <c r="H53" s="106">
        <f t="shared" si="16"/>
        <v>1669247.4485202166</v>
      </c>
      <c r="I53" s="106">
        <f t="shared" si="16"/>
        <v>2151929.8599022664</v>
      </c>
      <c r="J53" s="106">
        <f t="shared" si="16"/>
        <v>2613650.1262521269</v>
      </c>
      <c r="K53" s="106">
        <f t="shared" si="16"/>
        <v>3051728.2859024163</v>
      </c>
      <c r="L53" s="106">
        <f t="shared" si="16"/>
        <v>3463451.4101496185</v>
      </c>
      <c r="M53" s="106">
        <f t="shared" si="16"/>
        <v>3801538.5561814178</v>
      </c>
      <c r="N53" s="106">
        <f t="shared" si="16"/>
        <v>4602925.4956752891</v>
      </c>
      <c r="O53" s="106">
        <f t="shared" si="16"/>
        <v>5474206.218351325</v>
      </c>
      <c r="P53" s="106">
        <f t="shared" si="16"/>
        <v>6314162.0157305561</v>
      </c>
      <c r="Q53" s="106">
        <f t="shared" si="16"/>
        <v>7072317.0951401256</v>
      </c>
      <c r="R53" s="106">
        <f t="shared" si="16"/>
        <v>7842111.9689153433</v>
      </c>
      <c r="S53" s="106">
        <f t="shared" si="16"/>
        <v>8573991.4222726617</v>
      </c>
      <c r="T53" s="106">
        <f t="shared" si="16"/>
        <v>9265891.8517129663</v>
      </c>
      <c r="U53" s="106">
        <f t="shared" si="16"/>
        <v>9915837.5446728393</v>
      </c>
      <c r="V53" s="106">
        <f t="shared" si="16"/>
        <v>10573746.782754874</v>
      </c>
      <c r="W53" s="106">
        <f t="shared" si="16"/>
        <v>11239712.234531825</v>
      </c>
      <c r="X53" s="106">
        <f t="shared" si="16"/>
        <v>11913827.556835957</v>
      </c>
      <c r="Y53" s="106">
        <f t="shared" si="16"/>
        <v>12596187.403556447</v>
      </c>
      <c r="Z53" s="106">
        <f t="shared" si="16"/>
        <v>13286887.434478285</v>
      </c>
      <c r="AA53" s="106">
        <f t="shared" si="16"/>
        <v>13986024.324161954</v>
      </c>
      <c r="AB53" s="106">
        <f t="shared" si="16"/>
        <v>14693695.770863382</v>
      </c>
      <c r="AC53" s="106">
        <f t="shared" si="16"/>
        <v>15410000.505492914</v>
      </c>
      <c r="AD53" s="106">
        <f t="shared" si="16"/>
        <v>16135038.300612893</v>
      </c>
      <c r="AE53" s="106">
        <f t="shared" ref="AE53:AI53" si="17">+AE37</f>
        <v>16868889.97947273</v>
      </c>
      <c r="AF53" s="106">
        <f t="shared" si="17"/>
        <v>17611677.425080732</v>
      </c>
      <c r="AG53" s="106">
        <f t="shared" si="17"/>
        <v>18363503.589311589</v>
      </c>
      <c r="AH53" s="106">
        <f t="shared" si="17"/>
        <v>19124472.502048712</v>
      </c>
      <c r="AI53" s="106">
        <f t="shared" si="17"/>
        <v>19894689.280360371</v>
      </c>
    </row>
    <row r="54" spans="3:35">
      <c r="C54" s="31" t="s">
        <v>30</v>
      </c>
      <c r="D54" s="18"/>
      <c r="E54" s="107">
        <f t="shared" ref="E54:AD54" si="18">+E38</f>
        <v>0</v>
      </c>
      <c r="F54" s="107">
        <f t="shared" si="18"/>
        <v>0</v>
      </c>
      <c r="G54" s="107">
        <f t="shared" si="18"/>
        <v>358623.5153454371</v>
      </c>
      <c r="H54" s="107">
        <f t="shared" si="18"/>
        <v>528148.69873415388</v>
      </c>
      <c r="I54" s="107">
        <f t="shared" si="18"/>
        <v>693973.32581242034</v>
      </c>
      <c r="J54" s="107">
        <f t="shared" si="18"/>
        <v>855332.0768621309</v>
      </c>
      <c r="K54" s="107">
        <f t="shared" si="18"/>
        <v>1011441.1112445333</v>
      </c>
      <c r="L54" s="107">
        <f t="shared" si="18"/>
        <v>1161500.4456701879</v>
      </c>
      <c r="M54" s="107">
        <f t="shared" si="18"/>
        <v>1291768.9243408379</v>
      </c>
      <c r="N54" s="107">
        <f t="shared" si="18"/>
        <v>1555514.9385615187</v>
      </c>
      <c r="O54" s="107">
        <f t="shared" si="18"/>
        <v>1840180.7522713097</v>
      </c>
      <c r="P54" s="107">
        <f t="shared" si="18"/>
        <v>2116984.3673167354</v>
      </c>
      <c r="Q54" s="107">
        <f t="shared" si="18"/>
        <v>2371090.0859284392</v>
      </c>
      <c r="R54" s="107">
        <f t="shared" si="18"/>
        <v>2629769.7074751505</v>
      </c>
      <c r="S54" s="107">
        <f t="shared" si="18"/>
        <v>2878475.7925022277</v>
      </c>
      <c r="T54" s="107">
        <f t="shared" si="18"/>
        <v>3116531.4051822647</v>
      </c>
      <c r="U54" s="107">
        <f t="shared" si="18"/>
        <v>3343279.3762599975</v>
      </c>
      <c r="V54" s="107">
        <f t="shared" si="18"/>
        <v>3573428.5669038962</v>
      </c>
      <c r="W54" s="107">
        <f t="shared" si="18"/>
        <v>3807029.9954074509</v>
      </c>
      <c r="X54" s="107">
        <f t="shared" si="18"/>
        <v>4044135.4453385598</v>
      </c>
      <c r="Y54" s="107">
        <f t="shared" si="18"/>
        <v>4284797.4770186376</v>
      </c>
      <c r="Z54" s="107">
        <f t="shared" si="18"/>
        <v>4529069.4391739164</v>
      </c>
      <c r="AA54" s="107">
        <f t="shared" si="18"/>
        <v>4777005.4807615224</v>
      </c>
      <c r="AB54" s="107">
        <f t="shared" si="18"/>
        <v>5028660.5629729452</v>
      </c>
      <c r="AC54" s="107">
        <f t="shared" si="18"/>
        <v>5284090.4714175398</v>
      </c>
      <c r="AD54" s="107">
        <f t="shared" si="18"/>
        <v>5543351.8284888016</v>
      </c>
      <c r="AE54" s="107">
        <f t="shared" ref="AE54:AI54" si="19">+AE38</f>
        <v>5806502.1059161322</v>
      </c>
      <c r="AF54" s="107">
        <f t="shared" si="19"/>
        <v>6073599.6375048729</v>
      </c>
      <c r="AG54" s="107">
        <f t="shared" si="19"/>
        <v>6344703.6320674447</v>
      </c>
      <c r="AH54" s="107">
        <f t="shared" si="19"/>
        <v>6619874.1865484556</v>
      </c>
      <c r="AI54" s="107">
        <f t="shared" si="19"/>
        <v>6899172.2993466817</v>
      </c>
    </row>
    <row r="55" spans="3:35">
      <c r="C55" s="20" t="s">
        <v>189</v>
      </c>
      <c r="E55" s="105">
        <f t="shared" ref="E55:AD55" si="20">+SUM(E56:E58)</f>
        <v>0</v>
      </c>
      <c r="F55" s="105">
        <f t="shared" si="20"/>
        <v>0</v>
      </c>
      <c r="G55" s="105">
        <f t="shared" si="20"/>
        <v>-784937.21921232413</v>
      </c>
      <c r="H55" s="105">
        <f t="shared" si="20"/>
        <v>-1155985.4643543786</v>
      </c>
      <c r="I55" s="105">
        <f t="shared" si="20"/>
        <v>-1518934.1168719342</v>
      </c>
      <c r="J55" s="105">
        <f t="shared" si="20"/>
        <v>-1872108.0832319907</v>
      </c>
      <c r="K55" s="105">
        <f t="shared" si="20"/>
        <v>-2213791.7322364748</v>
      </c>
      <c r="L55" s="105">
        <f t="shared" si="20"/>
        <v>-2542234.1004606262</v>
      </c>
      <c r="M55" s="105">
        <f t="shared" si="20"/>
        <v>-2827359.2331510051</v>
      </c>
      <c r="N55" s="105">
        <f t="shared" si="20"/>
        <v>-3404633.3217765279</v>
      </c>
      <c r="O55" s="105">
        <f t="shared" si="20"/>
        <v>-4027695.6215338334</v>
      </c>
      <c r="P55" s="105">
        <f t="shared" si="20"/>
        <v>-4633549.5339645091</v>
      </c>
      <c r="Q55" s="105">
        <f t="shared" si="20"/>
        <v>-5189723.4255758701</v>
      </c>
      <c r="R55" s="105">
        <f t="shared" si="20"/>
        <v>-5755908.4472362343</v>
      </c>
      <c r="S55" s="105">
        <f t="shared" si="20"/>
        <v>-6300263.8908392591</v>
      </c>
      <c r="T55" s="105">
        <f t="shared" si="20"/>
        <v>-6821308.1130926842</v>
      </c>
      <c r="U55" s="105">
        <f t="shared" si="20"/>
        <v>-7317602.7347890679</v>
      </c>
      <c r="V55" s="105">
        <f t="shared" si="20"/>
        <v>-7821341.7758109048</v>
      </c>
      <c r="W55" s="105">
        <f t="shared" si="20"/>
        <v>-8332636.9024480581</v>
      </c>
      <c r="X55" s="105">
        <f t="shared" si="20"/>
        <v>-8851601.4559847824</v>
      </c>
      <c r="Y55" s="105">
        <f t="shared" si="20"/>
        <v>-9378350.4778245501</v>
      </c>
      <c r="Z55" s="105">
        <f t="shared" si="20"/>
        <v>-9913000.7349919137</v>
      </c>
      <c r="AA55" s="105">
        <f t="shared" si="20"/>
        <v>-10455670.746016787</v>
      </c>
      <c r="AB55" s="105">
        <f t="shared" si="20"/>
        <v>-11006480.807207037</v>
      </c>
      <c r="AC55" s="105">
        <f t="shared" si="20"/>
        <v>-11565553.01931514</v>
      </c>
      <c r="AD55" s="105">
        <f t="shared" si="20"/>
        <v>-12133011.314604871</v>
      </c>
      <c r="AE55" s="105">
        <f t="shared" ref="AE55:AI55" si="21">+SUM(AE56:AE58)</f>
        <v>-12708981.484323937</v>
      </c>
      <c r="AF55" s="105">
        <f t="shared" si="21"/>
        <v>-13293591.20658879</v>
      </c>
      <c r="AG55" s="105">
        <f t="shared" si="21"/>
        <v>-13886970.074687621</v>
      </c>
      <c r="AH55" s="105">
        <f t="shared" si="21"/>
        <v>-14489249.625807937</v>
      </c>
      <c r="AI55" s="105">
        <f t="shared" si="21"/>
        <v>-15100563.370195046</v>
      </c>
    </row>
    <row r="56" spans="3:35">
      <c r="C56" s="24" t="s">
        <v>12</v>
      </c>
      <c r="D56" s="27"/>
      <c r="E56" s="106">
        <f t="shared" ref="E56:AI56" si="22">+E40*(1-$D$30)</f>
        <v>0</v>
      </c>
      <c r="F56" s="106">
        <f t="shared" si="22"/>
        <v>0</v>
      </c>
      <c r="G56" s="106">
        <f t="shared" si="22"/>
        <v>-473383.04025597608</v>
      </c>
      <c r="H56" s="106">
        <f t="shared" si="22"/>
        <v>-697156.28232908226</v>
      </c>
      <c r="I56" s="106">
        <f t="shared" si="22"/>
        <v>-916044.79007239407</v>
      </c>
      <c r="J56" s="106">
        <f t="shared" si="22"/>
        <v>-1129038.3414580144</v>
      </c>
      <c r="K56" s="106">
        <f t="shared" si="22"/>
        <v>-1335102.2668427855</v>
      </c>
      <c r="L56" s="106">
        <f t="shared" si="22"/>
        <v>-1533180.5882846497</v>
      </c>
      <c r="M56" s="106">
        <f t="shared" si="22"/>
        <v>-1705134.9801299039</v>
      </c>
      <c r="N56" s="106">
        <f t="shared" si="22"/>
        <v>-2053279.7189012067</v>
      </c>
      <c r="O56" s="106">
        <f t="shared" si="22"/>
        <v>-2429038.5929981316</v>
      </c>
      <c r="P56" s="106">
        <f t="shared" si="22"/>
        <v>-2794419.3648580932</v>
      </c>
      <c r="Q56" s="106">
        <f t="shared" si="22"/>
        <v>-3129838.9134255392</v>
      </c>
      <c r="R56" s="106">
        <f t="shared" si="22"/>
        <v>-3471296.0138671976</v>
      </c>
      <c r="S56" s="106">
        <f t="shared" si="22"/>
        <v>-3799588.0461029462</v>
      </c>
      <c r="T56" s="106">
        <f t="shared" si="22"/>
        <v>-4113821.4548405912</v>
      </c>
      <c r="U56" s="106">
        <f t="shared" si="22"/>
        <v>-4413128.7766631963</v>
      </c>
      <c r="V56" s="106">
        <f t="shared" si="22"/>
        <v>-4716925.7083131447</v>
      </c>
      <c r="W56" s="106">
        <f t="shared" si="22"/>
        <v>-5025279.5939378347</v>
      </c>
      <c r="X56" s="106">
        <f t="shared" si="22"/>
        <v>-5338258.7878469052</v>
      </c>
      <c r="Y56" s="106">
        <f t="shared" si="22"/>
        <v>-5655932.6696646055</v>
      </c>
      <c r="Z56" s="106">
        <f t="shared" si="22"/>
        <v>-5978371.6597095719</v>
      </c>
      <c r="AA56" s="106">
        <f t="shared" si="22"/>
        <v>-6305647.2346052118</v>
      </c>
      <c r="AB56" s="106">
        <f t="shared" si="22"/>
        <v>-6637831.9431242896</v>
      </c>
      <c r="AC56" s="106">
        <f t="shared" si="22"/>
        <v>-6974999.422271152</v>
      </c>
      <c r="AD56" s="106">
        <f t="shared" si="22"/>
        <v>-7317224.4136052225</v>
      </c>
      <c r="AE56" s="106">
        <f t="shared" si="22"/>
        <v>-7664582.7798092971</v>
      </c>
      <c r="AF56" s="106">
        <f t="shared" si="22"/>
        <v>-8017151.5215064306</v>
      </c>
      <c r="AG56" s="106">
        <f t="shared" si="22"/>
        <v>-8375008.7943290286</v>
      </c>
      <c r="AH56" s="106">
        <f t="shared" si="22"/>
        <v>-8738233.9262439646</v>
      </c>
      <c r="AI56" s="106">
        <f t="shared" si="22"/>
        <v>-9106907.4351376165</v>
      </c>
    </row>
    <row r="57" spans="3:35">
      <c r="C57" s="24" t="s">
        <v>13</v>
      </c>
      <c r="D57" s="27"/>
      <c r="E57" s="106">
        <f t="shared" ref="E57:AI57" si="23">+E41*(1-$D$31)</f>
        <v>0</v>
      </c>
      <c r="F57" s="106">
        <f t="shared" si="23"/>
        <v>0</v>
      </c>
      <c r="G57" s="106">
        <f t="shared" si="23"/>
        <v>-87414.481865450143</v>
      </c>
      <c r="H57" s="106">
        <f t="shared" si="23"/>
        <v>-128736.24531644986</v>
      </c>
      <c r="I57" s="106">
        <f t="shared" si="23"/>
        <v>-169155.99816677731</v>
      </c>
      <c r="J57" s="106">
        <f t="shared" si="23"/>
        <v>-208487.19373514471</v>
      </c>
      <c r="K57" s="106">
        <f t="shared" si="23"/>
        <v>-246538.77086585527</v>
      </c>
      <c r="L57" s="106">
        <f t="shared" si="23"/>
        <v>-283115.7336321086</v>
      </c>
      <c r="M57" s="106">
        <f t="shared" si="23"/>
        <v>-314868.67530807882</v>
      </c>
      <c r="N57" s="106">
        <f t="shared" si="23"/>
        <v>-379156.76627437054</v>
      </c>
      <c r="O57" s="106">
        <f t="shared" si="23"/>
        <v>-448544.05836613232</v>
      </c>
      <c r="P57" s="106">
        <f t="shared" si="23"/>
        <v>-516014.93953345472</v>
      </c>
      <c r="Q57" s="106">
        <f t="shared" si="23"/>
        <v>-577953.20844505704</v>
      </c>
      <c r="R57" s="106">
        <f t="shared" si="23"/>
        <v>-641006.36619706778</v>
      </c>
      <c r="S57" s="106">
        <f t="shared" si="23"/>
        <v>-701628.47442241909</v>
      </c>
      <c r="T57" s="106">
        <f t="shared" si="23"/>
        <v>-759654.53001317731</v>
      </c>
      <c r="U57" s="106">
        <f t="shared" si="23"/>
        <v>-814924.34796337422</v>
      </c>
      <c r="V57" s="106">
        <f t="shared" si="23"/>
        <v>-871023.21318282501</v>
      </c>
      <c r="W57" s="106">
        <f t="shared" si="23"/>
        <v>-927963.5613805661</v>
      </c>
      <c r="X57" s="106">
        <f t="shared" si="23"/>
        <v>-985758.0148012751</v>
      </c>
      <c r="Y57" s="106">
        <f t="shared" si="23"/>
        <v>-1044419.3850232937</v>
      </c>
      <c r="Z57" s="106">
        <f t="shared" si="23"/>
        <v>-1103960.6757986427</v>
      </c>
      <c r="AA57" s="106">
        <f t="shared" si="23"/>
        <v>-1164395.0859356215</v>
      </c>
      <c r="AB57" s="106">
        <f t="shared" si="23"/>
        <v>-1225736.0122246558</v>
      </c>
      <c r="AC57" s="106">
        <f t="shared" si="23"/>
        <v>-1287997.0524080254</v>
      </c>
      <c r="AD57" s="106">
        <f t="shared" si="23"/>
        <v>-1351192.0081941462</v>
      </c>
      <c r="AE57" s="106">
        <f t="shared" si="23"/>
        <v>-1415334.8883170576</v>
      </c>
      <c r="AF57" s="106">
        <f t="shared" si="23"/>
        <v>-1480439.9116418127</v>
      </c>
      <c r="AG57" s="106">
        <f t="shared" si="23"/>
        <v>-1546521.5103164399</v>
      </c>
      <c r="AH57" s="106">
        <f t="shared" si="23"/>
        <v>-1613594.3329711866</v>
      </c>
      <c r="AI57" s="106">
        <f t="shared" si="23"/>
        <v>-1681673.2479657531</v>
      </c>
    </row>
    <row r="58" spans="3:35">
      <c r="C58" s="34" t="s">
        <v>14</v>
      </c>
      <c r="D58" s="27"/>
      <c r="E58" s="106">
        <f t="shared" ref="E58:AD58" si="24">+E42</f>
        <v>0</v>
      </c>
      <c r="F58" s="106">
        <f t="shared" si="24"/>
        <v>0</v>
      </c>
      <c r="G58" s="106">
        <f t="shared" si="24"/>
        <v>-224139.69709089794</v>
      </c>
      <c r="H58" s="106">
        <f t="shared" si="24"/>
        <v>-330092.93670884636</v>
      </c>
      <c r="I58" s="106">
        <f t="shared" si="24"/>
        <v>-433733.32863276295</v>
      </c>
      <c r="J58" s="106">
        <f t="shared" si="24"/>
        <v>-534582.54803883145</v>
      </c>
      <c r="K58" s="106">
        <f t="shared" si="24"/>
        <v>-632150.69452783372</v>
      </c>
      <c r="L58" s="106">
        <f t="shared" si="24"/>
        <v>-725937.77854386787</v>
      </c>
      <c r="M58" s="106">
        <f t="shared" si="24"/>
        <v>-807355.57771302259</v>
      </c>
      <c r="N58" s="106">
        <f t="shared" si="24"/>
        <v>-972196.83660095022</v>
      </c>
      <c r="O58" s="106">
        <f t="shared" si="24"/>
        <v>-1150112.9701695694</v>
      </c>
      <c r="P58" s="106">
        <f t="shared" si="24"/>
        <v>-1323115.2295729606</v>
      </c>
      <c r="Q58" s="106">
        <f t="shared" si="24"/>
        <v>-1481931.3037052744</v>
      </c>
      <c r="R58" s="106">
        <f t="shared" si="24"/>
        <v>-1643606.0671719692</v>
      </c>
      <c r="S58" s="106">
        <f t="shared" si="24"/>
        <v>-1799047.3703138942</v>
      </c>
      <c r="T58" s="106">
        <f t="shared" si="24"/>
        <v>-1947832.1282389155</v>
      </c>
      <c r="U58" s="106">
        <f t="shared" si="24"/>
        <v>-2089549.610162498</v>
      </c>
      <c r="V58" s="106">
        <f t="shared" si="24"/>
        <v>-2233392.8543149354</v>
      </c>
      <c r="W58" s="106">
        <f t="shared" si="24"/>
        <v>-2379393.7471296573</v>
      </c>
      <c r="X58" s="106">
        <f t="shared" si="24"/>
        <v>-2527584.6533366027</v>
      </c>
      <c r="Y58" s="106">
        <f t="shared" si="24"/>
        <v>-2677998.4231366506</v>
      </c>
      <c r="Z58" s="106">
        <f t="shared" si="24"/>
        <v>-2830668.3994836994</v>
      </c>
      <c r="AA58" s="106">
        <f t="shared" si="24"/>
        <v>-2985628.4254759536</v>
      </c>
      <c r="AB58" s="106">
        <f t="shared" si="24"/>
        <v>-3142912.8518580915</v>
      </c>
      <c r="AC58" s="106">
        <f t="shared" si="24"/>
        <v>-3302556.5446359627</v>
      </c>
      <c r="AD58" s="106">
        <f t="shared" si="24"/>
        <v>-3464594.8928055027</v>
      </c>
      <c r="AE58" s="106">
        <f t="shared" ref="AE58:AI58" si="25">+AE42</f>
        <v>-3629063.8161975835</v>
      </c>
      <c r="AF58" s="106">
        <f t="shared" si="25"/>
        <v>-3795999.7734405464</v>
      </c>
      <c r="AG58" s="106">
        <f t="shared" si="25"/>
        <v>-3965439.7700421535</v>
      </c>
      <c r="AH58" s="106">
        <f t="shared" si="25"/>
        <v>-4137421.3665927863</v>
      </c>
      <c r="AI58" s="106">
        <f t="shared" si="25"/>
        <v>-4311982.6870916756</v>
      </c>
    </row>
    <row r="59" spans="3:35">
      <c r="C59" s="33" t="s">
        <v>190</v>
      </c>
      <c r="E59" s="108">
        <f t="shared" ref="E59:AD59" si="26">+SUM(E60:E62)</f>
        <v>-62965000</v>
      </c>
      <c r="F59" s="108">
        <f t="shared" si="26"/>
        <v>0</v>
      </c>
      <c r="G59" s="108">
        <f t="shared" si="26"/>
        <v>0</v>
      </c>
      <c r="H59" s="108">
        <f t="shared" si="26"/>
        <v>0</v>
      </c>
      <c r="I59" s="108">
        <f t="shared" si="26"/>
        <v>0</v>
      </c>
      <c r="J59" s="108">
        <f t="shared" si="26"/>
        <v>0</v>
      </c>
      <c r="K59" s="108">
        <f t="shared" si="26"/>
        <v>0</v>
      </c>
      <c r="L59" s="108">
        <f t="shared" si="26"/>
        <v>0</v>
      </c>
      <c r="M59" s="108">
        <f t="shared" si="26"/>
        <v>0</v>
      </c>
      <c r="N59" s="108">
        <f t="shared" si="26"/>
        <v>0</v>
      </c>
      <c r="O59" s="108">
        <f t="shared" si="26"/>
        <v>0</v>
      </c>
      <c r="P59" s="108">
        <f t="shared" si="26"/>
        <v>0</v>
      </c>
      <c r="Q59" s="108">
        <f t="shared" si="26"/>
        <v>0</v>
      </c>
      <c r="R59" s="108">
        <f t="shared" si="26"/>
        <v>0</v>
      </c>
      <c r="S59" s="108">
        <f t="shared" si="26"/>
        <v>0</v>
      </c>
      <c r="T59" s="108">
        <f t="shared" si="26"/>
        <v>0</v>
      </c>
      <c r="U59" s="108">
        <f t="shared" si="26"/>
        <v>0</v>
      </c>
      <c r="V59" s="108">
        <f t="shared" si="26"/>
        <v>0</v>
      </c>
      <c r="W59" s="108">
        <f t="shared" si="26"/>
        <v>0</v>
      </c>
      <c r="X59" s="108">
        <f t="shared" si="26"/>
        <v>0</v>
      </c>
      <c r="Y59" s="108">
        <f t="shared" si="26"/>
        <v>0</v>
      </c>
      <c r="Z59" s="108">
        <f t="shared" si="26"/>
        <v>0</v>
      </c>
      <c r="AA59" s="108">
        <f t="shared" si="26"/>
        <v>0</v>
      </c>
      <c r="AB59" s="108">
        <f t="shared" si="26"/>
        <v>0</v>
      </c>
      <c r="AC59" s="108">
        <f t="shared" si="26"/>
        <v>0</v>
      </c>
      <c r="AD59" s="108">
        <f t="shared" si="26"/>
        <v>0</v>
      </c>
      <c r="AE59" s="108">
        <f t="shared" ref="AE59:AI59" si="27">+SUM(AE60:AE62)</f>
        <v>0</v>
      </c>
      <c r="AF59" s="108">
        <f t="shared" si="27"/>
        <v>0</v>
      </c>
      <c r="AG59" s="108">
        <f t="shared" si="27"/>
        <v>0</v>
      </c>
      <c r="AH59" s="108">
        <f t="shared" si="27"/>
        <v>0</v>
      </c>
      <c r="AI59" s="108">
        <f t="shared" si="27"/>
        <v>15859066.587615162</v>
      </c>
    </row>
    <row r="60" spans="3:35">
      <c r="C60" s="24" t="s">
        <v>12</v>
      </c>
      <c r="D60" s="27"/>
      <c r="E60" s="106">
        <f t="shared" ref="E60:AI60" si="28">+E44*(1-$D$30)</f>
        <v>-24640000</v>
      </c>
      <c r="F60" s="106">
        <f t="shared" si="28"/>
        <v>0</v>
      </c>
      <c r="G60" s="106">
        <f t="shared" si="28"/>
        <v>0</v>
      </c>
      <c r="H60" s="106">
        <f t="shared" si="28"/>
        <v>0</v>
      </c>
      <c r="I60" s="106">
        <f t="shared" si="28"/>
        <v>0</v>
      </c>
      <c r="J60" s="106">
        <f t="shared" si="28"/>
        <v>0</v>
      </c>
      <c r="K60" s="106">
        <f t="shared" si="28"/>
        <v>0</v>
      </c>
      <c r="L60" s="106">
        <f t="shared" si="28"/>
        <v>0</v>
      </c>
      <c r="M60" s="106">
        <f t="shared" si="28"/>
        <v>0</v>
      </c>
      <c r="N60" s="106">
        <f t="shared" si="28"/>
        <v>0</v>
      </c>
      <c r="O60" s="106">
        <f t="shared" si="28"/>
        <v>0</v>
      </c>
      <c r="P60" s="106">
        <f t="shared" si="28"/>
        <v>0</v>
      </c>
      <c r="Q60" s="106">
        <f t="shared" si="28"/>
        <v>0</v>
      </c>
      <c r="R60" s="106">
        <f t="shared" si="28"/>
        <v>0</v>
      </c>
      <c r="S60" s="106">
        <f t="shared" si="28"/>
        <v>0</v>
      </c>
      <c r="T60" s="106">
        <f t="shared" si="28"/>
        <v>0</v>
      </c>
      <c r="U60" s="106">
        <f t="shared" si="28"/>
        <v>0</v>
      </c>
      <c r="V60" s="106">
        <f t="shared" si="28"/>
        <v>0</v>
      </c>
      <c r="W60" s="106">
        <f t="shared" si="28"/>
        <v>0</v>
      </c>
      <c r="X60" s="106">
        <f t="shared" si="28"/>
        <v>0</v>
      </c>
      <c r="Y60" s="106">
        <f t="shared" si="28"/>
        <v>0</v>
      </c>
      <c r="Z60" s="106">
        <f t="shared" si="28"/>
        <v>0</v>
      </c>
      <c r="AA60" s="106">
        <f t="shared" si="28"/>
        <v>0</v>
      </c>
      <c r="AB60" s="106">
        <f t="shared" si="28"/>
        <v>0</v>
      </c>
      <c r="AC60" s="106">
        <f t="shared" si="28"/>
        <v>0</v>
      </c>
      <c r="AD60" s="106">
        <f t="shared" si="28"/>
        <v>0</v>
      </c>
      <c r="AE60" s="106">
        <f t="shared" si="28"/>
        <v>0</v>
      </c>
      <c r="AF60" s="106">
        <f t="shared" si="28"/>
        <v>0</v>
      </c>
      <c r="AG60" s="106">
        <f t="shared" si="28"/>
        <v>0</v>
      </c>
      <c r="AH60" s="106">
        <f t="shared" si="28"/>
        <v>0</v>
      </c>
      <c r="AI60" s="106">
        <f t="shared" si="28"/>
        <v>6206104.9903730266</v>
      </c>
    </row>
    <row r="61" spans="3:35">
      <c r="C61" s="24" t="s">
        <v>13</v>
      </c>
      <c r="D61" s="27"/>
      <c r="E61" s="106">
        <f t="shared" ref="E61:AI61" si="29">+E45*(1-$D$31)</f>
        <v>-6825000</v>
      </c>
      <c r="F61" s="106">
        <f t="shared" si="29"/>
        <v>0</v>
      </c>
      <c r="G61" s="106">
        <f t="shared" si="29"/>
        <v>0</v>
      </c>
      <c r="H61" s="106">
        <f t="shared" si="29"/>
        <v>0</v>
      </c>
      <c r="I61" s="106">
        <f t="shared" si="29"/>
        <v>0</v>
      </c>
      <c r="J61" s="106">
        <f t="shared" si="29"/>
        <v>0</v>
      </c>
      <c r="K61" s="106">
        <f t="shared" si="29"/>
        <v>0</v>
      </c>
      <c r="L61" s="106">
        <f t="shared" si="29"/>
        <v>0</v>
      </c>
      <c r="M61" s="106">
        <f t="shared" si="29"/>
        <v>0</v>
      </c>
      <c r="N61" s="106">
        <f t="shared" si="29"/>
        <v>0</v>
      </c>
      <c r="O61" s="106">
        <f t="shared" si="29"/>
        <v>0</v>
      </c>
      <c r="P61" s="106">
        <f t="shared" si="29"/>
        <v>0</v>
      </c>
      <c r="Q61" s="106">
        <f t="shared" si="29"/>
        <v>0</v>
      </c>
      <c r="R61" s="106">
        <f t="shared" si="29"/>
        <v>0</v>
      </c>
      <c r="S61" s="106">
        <f t="shared" si="29"/>
        <v>0</v>
      </c>
      <c r="T61" s="106">
        <f t="shared" si="29"/>
        <v>0</v>
      </c>
      <c r="U61" s="106">
        <f t="shared" si="29"/>
        <v>0</v>
      </c>
      <c r="V61" s="106">
        <f t="shared" si="29"/>
        <v>0</v>
      </c>
      <c r="W61" s="106">
        <f t="shared" si="29"/>
        <v>0</v>
      </c>
      <c r="X61" s="106">
        <f t="shared" si="29"/>
        <v>0</v>
      </c>
      <c r="Y61" s="106">
        <f t="shared" si="29"/>
        <v>0</v>
      </c>
      <c r="Z61" s="106">
        <f t="shared" si="29"/>
        <v>0</v>
      </c>
      <c r="AA61" s="106">
        <f t="shared" si="29"/>
        <v>0</v>
      </c>
      <c r="AB61" s="106">
        <f t="shared" si="29"/>
        <v>0</v>
      </c>
      <c r="AC61" s="106">
        <f t="shared" si="29"/>
        <v>0</v>
      </c>
      <c r="AD61" s="106">
        <f t="shared" si="29"/>
        <v>0</v>
      </c>
      <c r="AE61" s="106">
        <f t="shared" si="29"/>
        <v>0</v>
      </c>
      <c r="AF61" s="106">
        <f t="shared" si="29"/>
        <v>0</v>
      </c>
      <c r="AG61" s="106">
        <f t="shared" si="29"/>
        <v>0</v>
      </c>
      <c r="AH61" s="106">
        <f t="shared" si="29"/>
        <v>0</v>
      </c>
      <c r="AI61" s="106">
        <f t="shared" si="29"/>
        <v>1719020.5584129831</v>
      </c>
    </row>
    <row r="62" spans="3:35">
      <c r="C62" s="31" t="s">
        <v>14</v>
      </c>
      <c r="D62" s="35"/>
      <c r="E62" s="107">
        <f t="shared" ref="E62:AD62" si="30">+E46</f>
        <v>-31500000</v>
      </c>
      <c r="F62" s="107">
        <f t="shared" si="30"/>
        <v>0</v>
      </c>
      <c r="G62" s="107">
        <f t="shared" si="30"/>
        <v>0</v>
      </c>
      <c r="H62" s="107">
        <f t="shared" si="30"/>
        <v>0</v>
      </c>
      <c r="I62" s="107">
        <f t="shared" si="30"/>
        <v>0</v>
      </c>
      <c r="J62" s="107">
        <f t="shared" si="30"/>
        <v>0</v>
      </c>
      <c r="K62" s="107">
        <f t="shared" si="30"/>
        <v>0</v>
      </c>
      <c r="L62" s="107">
        <f t="shared" si="30"/>
        <v>0</v>
      </c>
      <c r="M62" s="107">
        <f t="shared" si="30"/>
        <v>0</v>
      </c>
      <c r="N62" s="107">
        <f t="shared" si="30"/>
        <v>0</v>
      </c>
      <c r="O62" s="107">
        <f t="shared" si="30"/>
        <v>0</v>
      </c>
      <c r="P62" s="107">
        <f t="shared" si="30"/>
        <v>0</v>
      </c>
      <c r="Q62" s="107">
        <f t="shared" si="30"/>
        <v>0</v>
      </c>
      <c r="R62" s="107">
        <f t="shared" si="30"/>
        <v>0</v>
      </c>
      <c r="S62" s="107">
        <f t="shared" si="30"/>
        <v>0</v>
      </c>
      <c r="T62" s="107">
        <f t="shared" si="30"/>
        <v>0</v>
      </c>
      <c r="U62" s="107">
        <f t="shared" si="30"/>
        <v>0</v>
      </c>
      <c r="V62" s="107">
        <f t="shared" si="30"/>
        <v>0</v>
      </c>
      <c r="W62" s="107">
        <f t="shared" si="30"/>
        <v>0</v>
      </c>
      <c r="X62" s="107">
        <f t="shared" si="30"/>
        <v>0</v>
      </c>
      <c r="Y62" s="107">
        <f t="shared" si="30"/>
        <v>0</v>
      </c>
      <c r="Z62" s="107">
        <f t="shared" si="30"/>
        <v>0</v>
      </c>
      <c r="AA62" s="107">
        <f t="shared" si="30"/>
        <v>0</v>
      </c>
      <c r="AB62" s="107">
        <f t="shared" si="30"/>
        <v>0</v>
      </c>
      <c r="AC62" s="107">
        <f t="shared" si="30"/>
        <v>0</v>
      </c>
      <c r="AD62" s="107">
        <f t="shared" si="30"/>
        <v>0</v>
      </c>
      <c r="AE62" s="107">
        <f t="shared" ref="AE62:AI62" si="31">+AE46</f>
        <v>0</v>
      </c>
      <c r="AF62" s="107">
        <f t="shared" si="31"/>
        <v>0</v>
      </c>
      <c r="AG62" s="107">
        <f t="shared" si="31"/>
        <v>0</v>
      </c>
      <c r="AH62" s="107">
        <f t="shared" si="31"/>
        <v>0</v>
      </c>
      <c r="AI62" s="107">
        <f t="shared" si="31"/>
        <v>7933941.0388291525</v>
      </c>
    </row>
    <row r="63" spans="3:35">
      <c r="C63" s="36" t="s">
        <v>186</v>
      </c>
      <c r="E63" s="110">
        <f>+E52+E55+E59</f>
        <v>-62965000</v>
      </c>
      <c r="F63" s="110">
        <f t="shared" ref="F63:AI63" si="32">+F52+F55+F59</f>
        <v>0</v>
      </c>
      <c r="G63" s="110">
        <f t="shared" si="32"/>
        <v>741927.28216546378</v>
      </c>
      <c r="H63" s="110">
        <f t="shared" si="32"/>
        <v>1041410.682899992</v>
      </c>
      <c r="I63" s="110">
        <f t="shared" si="32"/>
        <v>1326969.0688427526</v>
      </c>
      <c r="J63" s="110">
        <f t="shared" si="32"/>
        <v>1596874.119882267</v>
      </c>
      <c r="K63" s="110">
        <f t="shared" si="32"/>
        <v>1849377.6649104748</v>
      </c>
      <c r="L63" s="110">
        <f t="shared" si="32"/>
        <v>2082717.7553591803</v>
      </c>
      <c r="M63" s="110">
        <f t="shared" si="32"/>
        <v>2265948.2473712503</v>
      </c>
      <c r="N63" s="110">
        <f t="shared" si="32"/>
        <v>2753807.1124602798</v>
      </c>
      <c r="O63" s="110">
        <f t="shared" si="32"/>
        <v>3286691.3490888011</v>
      </c>
      <c r="P63" s="110">
        <f t="shared" si="32"/>
        <v>3797596.8490827829</v>
      </c>
      <c r="Q63" s="110">
        <f t="shared" si="32"/>
        <v>4253683.7554926956</v>
      </c>
      <c r="R63" s="110">
        <f t="shared" si="32"/>
        <v>4715973.229154259</v>
      </c>
      <c r="S63" s="110">
        <f t="shared" si="32"/>
        <v>5152203.3239356307</v>
      </c>
      <c r="T63" s="110">
        <f t="shared" si="32"/>
        <v>5561115.1438025469</v>
      </c>
      <c r="U63" s="110">
        <f t="shared" si="32"/>
        <v>5941514.186143769</v>
      </c>
      <c r="V63" s="110">
        <f t="shared" si="32"/>
        <v>6325833.5738478657</v>
      </c>
      <c r="W63" s="110">
        <f t="shared" si="32"/>
        <v>6714105.3274912182</v>
      </c>
      <c r="X63" s="110">
        <f t="shared" si="32"/>
        <v>7106361.5461897347</v>
      </c>
      <c r="Y63" s="110">
        <f t="shared" si="32"/>
        <v>7502634.4027505331</v>
      </c>
      <c r="Z63" s="110">
        <f t="shared" si="32"/>
        <v>7902956.1386602875</v>
      </c>
      <c r="AA63" s="110">
        <f t="shared" si="32"/>
        <v>8307359.0589066874</v>
      </c>
      <c r="AB63" s="110">
        <f t="shared" si="32"/>
        <v>8715875.5266292915</v>
      </c>
      <c r="AC63" s="110">
        <f t="shared" si="32"/>
        <v>9128537.957595313</v>
      </c>
      <c r="AD63" s="110">
        <f t="shared" si="32"/>
        <v>9545378.8144968227</v>
      </c>
      <c r="AE63" s="110">
        <f t="shared" si="32"/>
        <v>9966410.6010649242</v>
      </c>
      <c r="AF63" s="110">
        <f t="shared" si="32"/>
        <v>10391685.855996814</v>
      </c>
      <c r="AG63" s="110">
        <f t="shared" si="32"/>
        <v>10821237.146691414</v>
      </c>
      <c r="AH63" s="110">
        <f t="shared" si="32"/>
        <v>11255097.062789232</v>
      </c>
      <c r="AI63" s="110">
        <f t="shared" si="32"/>
        <v>27552364.797127169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/>
  </sheetPr>
  <dimension ref="C1:AI60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7" customWidth="1"/>
    <col min="4" max="4" width="14.42578125" customWidth="1"/>
    <col min="5" max="35" width="13.7109375" customWidth="1"/>
  </cols>
  <sheetData>
    <row r="1" spans="3:35" ht="21">
      <c r="C1" s="483" t="s">
        <v>376</v>
      </c>
    </row>
    <row r="3" spans="3:35" ht="21">
      <c r="C3" s="74" t="s">
        <v>354</v>
      </c>
    </row>
    <row r="4" spans="3:35" ht="15.75" thickBot="1"/>
    <row r="5" spans="3:35" ht="15.75" thickBot="1">
      <c r="C5" s="12"/>
      <c r="D5" s="340"/>
      <c r="E5" s="339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52">
        <v>30</v>
      </c>
    </row>
    <row r="6" spans="3:35" ht="15.75" thickBot="1">
      <c r="C6" s="13" t="s">
        <v>21</v>
      </c>
      <c r="E6" s="253">
        <f>+E50/1000000</f>
        <v>0</v>
      </c>
      <c r="F6" s="254">
        <f t="shared" ref="F6:AI6" si="0">+F50/1000000</f>
        <v>0</v>
      </c>
      <c r="G6" s="254">
        <f t="shared" si="0"/>
        <v>2.9957681243044503</v>
      </c>
      <c r="H6" s="254">
        <f t="shared" si="0"/>
        <v>4.2752769631425256</v>
      </c>
      <c r="I6" s="254">
        <f t="shared" si="0"/>
        <v>5.5071551844685827</v>
      </c>
      <c r="J6" s="254">
        <f t="shared" si="0"/>
        <v>6.6846229777183011</v>
      </c>
      <c r="K6" s="254">
        <f t="shared" si="0"/>
        <v>7.8007950586582782</v>
      </c>
      <c r="L6" s="254">
        <f t="shared" si="0"/>
        <v>8.8487036118422697</v>
      </c>
      <c r="M6" s="254">
        <f t="shared" si="0"/>
        <v>9.7068465083701714</v>
      </c>
      <c r="N6" s="254">
        <f t="shared" si="0"/>
        <v>11.755963008946917</v>
      </c>
      <c r="O6" s="254">
        <f t="shared" si="0"/>
        <v>13.984489664846446</v>
      </c>
      <c r="P6" s="254">
        <f t="shared" si="0"/>
        <v>16.132103919509248</v>
      </c>
      <c r="Q6" s="254">
        <f t="shared" si="0"/>
        <v>18.069148891730837</v>
      </c>
      <c r="R6" s="254">
        <f t="shared" si="0"/>
        <v>20.035708681282529</v>
      </c>
      <c r="S6" s="254">
        <f t="shared" si="0"/>
        <v>21.904485195226354</v>
      </c>
      <c r="T6" s="254">
        <f t="shared" si="0"/>
        <v>23.670201136173798</v>
      </c>
      <c r="U6" s="254">
        <f t="shared" si="0"/>
        <v>25.327806993707547</v>
      </c>
      <c r="V6" s="254">
        <f t="shared" si="0"/>
        <v>27.005515231711691</v>
      </c>
      <c r="W6" s="254">
        <f t="shared" si="0"/>
        <v>28.703555960282351</v>
      </c>
      <c r="X6" s="254">
        <f t="shared" si="0"/>
        <v>30.422161669783033</v>
      </c>
      <c r="Y6" s="254">
        <f t="shared" si="0"/>
        <v>32.16156725047766</v>
      </c>
      <c r="Z6" s="254">
        <f t="shared" si="0"/>
        <v>33.922010012217449</v>
      </c>
      <c r="AA6" s="254">
        <f t="shared" si="0"/>
        <v>35.703729704178038</v>
      </c>
      <c r="AB6" s="254">
        <f t="shared" si="0"/>
        <v>37.50696853464472</v>
      </c>
      <c r="AC6" s="254">
        <f t="shared" si="0"/>
        <v>39.331971190841934</v>
      </c>
      <c r="AD6" s="254">
        <f t="shared" si="0"/>
        <v>41.178984858804789</v>
      </c>
      <c r="AE6" s="254">
        <f t="shared" si="0"/>
        <v>43.048209243288589</v>
      </c>
      <c r="AF6" s="254">
        <f t="shared" si="0"/>
        <v>44.939946587713649</v>
      </c>
      <c r="AG6" s="254">
        <f t="shared" si="0"/>
        <v>46.854451694141758</v>
      </c>
      <c r="AH6" s="254">
        <f t="shared" si="0"/>
        <v>48.791981943280433</v>
      </c>
      <c r="AI6" s="255">
        <f t="shared" si="0"/>
        <v>50.752797314512094</v>
      </c>
    </row>
    <row r="7" spans="3:35" ht="15.75" thickBot="1">
      <c r="C7" s="14" t="s">
        <v>15</v>
      </c>
      <c r="E7" s="337">
        <f t="shared" ref="E7:E16" si="1">+E51/1000000</f>
        <v>0</v>
      </c>
      <c r="F7" s="257">
        <f t="shared" ref="F7:AI7" si="2">+F51/1000000</f>
        <v>0</v>
      </c>
      <c r="G7" s="257">
        <f t="shared" si="2"/>
        <v>2.9957681243044503</v>
      </c>
      <c r="H7" s="257">
        <f t="shared" si="2"/>
        <v>4.2752769631425256</v>
      </c>
      <c r="I7" s="257">
        <f t="shared" si="2"/>
        <v>5.5071551844685827</v>
      </c>
      <c r="J7" s="257">
        <f t="shared" si="2"/>
        <v>6.6846229777183011</v>
      </c>
      <c r="K7" s="257">
        <f t="shared" si="2"/>
        <v>7.8007950586582782</v>
      </c>
      <c r="L7" s="257">
        <f t="shared" si="2"/>
        <v>8.8487036118422697</v>
      </c>
      <c r="M7" s="257">
        <f t="shared" si="2"/>
        <v>9.7068465083701714</v>
      </c>
      <c r="N7" s="257">
        <f t="shared" si="2"/>
        <v>11.755963008946917</v>
      </c>
      <c r="O7" s="257">
        <f t="shared" si="2"/>
        <v>13.984489664846446</v>
      </c>
      <c r="P7" s="257">
        <f t="shared" si="2"/>
        <v>16.132103919509248</v>
      </c>
      <c r="Q7" s="257">
        <f t="shared" si="2"/>
        <v>18.069148891730837</v>
      </c>
      <c r="R7" s="257">
        <f t="shared" si="2"/>
        <v>20.035708681282529</v>
      </c>
      <c r="S7" s="257">
        <f t="shared" si="2"/>
        <v>21.904485195226354</v>
      </c>
      <c r="T7" s="257">
        <f t="shared" si="2"/>
        <v>23.670201136173798</v>
      </c>
      <c r="U7" s="257">
        <f t="shared" si="2"/>
        <v>25.327806993707547</v>
      </c>
      <c r="V7" s="257">
        <f t="shared" si="2"/>
        <v>27.005515231711691</v>
      </c>
      <c r="W7" s="257">
        <f t="shared" si="2"/>
        <v>28.703555960282351</v>
      </c>
      <c r="X7" s="257">
        <f t="shared" si="2"/>
        <v>30.422161669783033</v>
      </c>
      <c r="Y7" s="257">
        <f t="shared" si="2"/>
        <v>32.16156725047766</v>
      </c>
      <c r="Z7" s="257">
        <f t="shared" si="2"/>
        <v>33.922010012217449</v>
      </c>
      <c r="AA7" s="257">
        <f t="shared" si="2"/>
        <v>35.703729704178038</v>
      </c>
      <c r="AB7" s="257">
        <f t="shared" si="2"/>
        <v>37.50696853464472</v>
      </c>
      <c r="AC7" s="257">
        <f t="shared" si="2"/>
        <v>39.331971190841934</v>
      </c>
      <c r="AD7" s="257">
        <f t="shared" si="2"/>
        <v>41.178984858804789</v>
      </c>
      <c r="AE7" s="257">
        <f t="shared" si="2"/>
        <v>43.048209243288589</v>
      </c>
      <c r="AF7" s="257">
        <f t="shared" si="2"/>
        <v>44.939946587713649</v>
      </c>
      <c r="AG7" s="257">
        <f t="shared" si="2"/>
        <v>46.854451694141758</v>
      </c>
      <c r="AH7" s="257">
        <f t="shared" si="2"/>
        <v>48.791981943280433</v>
      </c>
      <c r="AI7" s="258">
        <f t="shared" si="2"/>
        <v>50.752797314512094</v>
      </c>
    </row>
    <row r="8" spans="3:35" ht="15.75" thickBot="1">
      <c r="C8" s="13" t="s">
        <v>22</v>
      </c>
      <c r="E8" s="253">
        <f t="shared" si="1"/>
        <v>0</v>
      </c>
      <c r="F8" s="254">
        <f t="shared" ref="F8:AI8" si="3">+F52/1000000</f>
        <v>0</v>
      </c>
      <c r="G8" s="254">
        <f t="shared" si="3"/>
        <v>-7.8706472039016512E-2</v>
      </c>
      <c r="H8" s="254">
        <f t="shared" si="3"/>
        <v>-0.98260587017304657</v>
      </c>
      <c r="I8" s="254">
        <f t="shared" si="3"/>
        <v>-1.865583676604222</v>
      </c>
      <c r="J8" s="254">
        <f t="shared" si="3"/>
        <v>-2.7234102833497325</v>
      </c>
      <c r="K8" s="254">
        <f t="shared" si="3"/>
        <v>-3.5517537902359035</v>
      </c>
      <c r="L8" s="254">
        <f t="shared" si="3"/>
        <v>-4.3461931203520541</v>
      </c>
      <c r="M8" s="254">
        <f t="shared" si="3"/>
        <v>-5.0309280768259059</v>
      </c>
      <c r="N8" s="254">
        <f t="shared" si="3"/>
        <v>-6.4784759708768149</v>
      </c>
      <c r="O8" s="254">
        <f t="shared" si="3"/>
        <v>-8.0485929662652236</v>
      </c>
      <c r="P8" s="254">
        <f t="shared" si="3"/>
        <v>-9.5753448255905269</v>
      </c>
      <c r="Q8" s="254">
        <f t="shared" si="3"/>
        <v>-10.97690303245116</v>
      </c>
      <c r="R8" s="254">
        <f t="shared" si="3"/>
        <v>-12.403689287035297</v>
      </c>
      <c r="S8" s="254">
        <f t="shared" si="3"/>
        <v>-13.77546500491488</v>
      </c>
      <c r="T8" s="254">
        <f t="shared" si="3"/>
        <v>-15.088496444993526</v>
      </c>
      <c r="U8" s="254">
        <f t="shared" si="3"/>
        <v>-16.339158891668404</v>
      </c>
      <c r="V8" s="254">
        <f t="shared" si="3"/>
        <v>-17.608581275043392</v>
      </c>
      <c r="W8" s="254">
        <f t="shared" si="3"/>
        <v>-18.897044994169043</v>
      </c>
      <c r="X8" s="254">
        <f t="shared" si="3"/>
        <v>-20.204835669081561</v>
      </c>
      <c r="Y8" s="254">
        <f t="shared" si="3"/>
        <v>-21.532243204117773</v>
      </c>
      <c r="Z8" s="254">
        <f t="shared" si="3"/>
        <v>-22.879561852179545</v>
      </c>
      <c r="AA8" s="254">
        <f t="shared" si="3"/>
        <v>-24.247090279962233</v>
      </c>
      <c r="AB8" s="254">
        <f t="shared" si="3"/>
        <v>-25.635131634161663</v>
      </c>
      <c r="AC8" s="254">
        <f t="shared" si="3"/>
        <v>-27.043993608674068</v>
      </c>
      <c r="AD8" s="254">
        <f t="shared" si="3"/>
        <v>-28.473988512804194</v>
      </c>
      <c r="AE8" s="254">
        <f t="shared" si="3"/>
        <v>-29.925433340496259</v>
      </c>
      <c r="AF8" s="254">
        <f t="shared" si="3"/>
        <v>-31.398649840603685</v>
      </c>
      <c r="AG8" s="254">
        <f t="shared" si="3"/>
        <v>-32.893964588212718</v>
      </c>
      <c r="AH8" s="254">
        <f t="shared" si="3"/>
        <v>-34.411709057035907</v>
      </c>
      <c r="AI8" s="255">
        <f t="shared" si="3"/>
        <v>-35.952219692891447</v>
      </c>
    </row>
    <row r="9" spans="3:35" ht="15.75" thickBot="1">
      <c r="C9" s="14" t="s">
        <v>18</v>
      </c>
      <c r="E9" s="337">
        <f t="shared" si="1"/>
        <v>0</v>
      </c>
      <c r="F9" s="257">
        <f t="shared" ref="F9:AI9" si="4">+F53/1000000</f>
        <v>0</v>
      </c>
      <c r="G9" s="257">
        <f t="shared" si="4"/>
        <v>-4.7466610207425521E-2</v>
      </c>
      <c r="H9" s="257">
        <f t="shared" si="4"/>
        <v>-0.59259383146929701</v>
      </c>
      <c r="I9" s="257">
        <f t="shared" si="4"/>
        <v>-1.1251035765243049</v>
      </c>
      <c r="J9" s="257">
        <f t="shared" si="4"/>
        <v>-1.642445036674653</v>
      </c>
      <c r="K9" s="257">
        <f t="shared" si="4"/>
        <v>-2.1420057124438108</v>
      </c>
      <c r="L9" s="257">
        <f t="shared" si="4"/>
        <v>-2.6211193232962704</v>
      </c>
      <c r="M9" s="257">
        <f t="shared" si="4"/>
        <v>-3.0340719869378385</v>
      </c>
      <c r="N9" s="257">
        <f t="shared" si="4"/>
        <v>-3.9070648916310207</v>
      </c>
      <c r="O9" s="257">
        <f t="shared" si="4"/>
        <v>-4.8539772543552697</v>
      </c>
      <c r="P9" s="257">
        <f t="shared" si="4"/>
        <v>-5.7747367994423744</v>
      </c>
      <c r="Q9" s="257">
        <f t="shared" si="4"/>
        <v>-6.6199940618323376</v>
      </c>
      <c r="R9" s="257">
        <f t="shared" si="4"/>
        <v>-7.4804659549453305</v>
      </c>
      <c r="S9" s="257">
        <f t="shared" si="4"/>
        <v>-8.3077618761793897</v>
      </c>
      <c r="T9" s="257">
        <f t="shared" si="4"/>
        <v>-9.0996300661982676</v>
      </c>
      <c r="U9" s="257">
        <f t="shared" si="4"/>
        <v>-9.8538845171912257</v>
      </c>
      <c r="V9" s="257">
        <f t="shared" si="4"/>
        <v>-10.61945278494907</v>
      </c>
      <c r="W9" s="257">
        <f t="shared" si="4"/>
        <v>-11.396504576723304</v>
      </c>
      <c r="X9" s="257">
        <f t="shared" si="4"/>
        <v>-12.185212145374145</v>
      </c>
      <c r="Y9" s="257">
        <f t="shared" si="4"/>
        <v>-12.985750327554749</v>
      </c>
      <c r="Z9" s="257">
        <f t="shared" si="4"/>
        <v>-13.798296582468076</v>
      </c>
      <c r="AA9" s="257">
        <f t="shared" si="4"/>
        <v>-14.623031031205095</v>
      </c>
      <c r="AB9" s="257">
        <f t="shared" si="4"/>
        <v>-15.460136496673165</v>
      </c>
      <c r="AC9" s="257">
        <f t="shared" si="4"/>
        <v>-16.30979854412325</v>
      </c>
      <c r="AD9" s="257">
        <f t="shared" si="4"/>
        <v>-17.172205522285111</v>
      </c>
      <c r="AE9" s="257">
        <f t="shared" si="4"/>
        <v>-18.047548605119388</v>
      </c>
      <c r="AF9" s="257">
        <f t="shared" si="4"/>
        <v>-18.936021834196168</v>
      </c>
      <c r="AG9" s="257">
        <f t="shared" si="4"/>
        <v>-19.837822161709099</v>
      </c>
      <c r="AH9" s="257">
        <f t="shared" si="4"/>
        <v>-20.753149494134735</v>
      </c>
      <c r="AI9" s="258">
        <f t="shared" si="4"/>
        <v>-21.682206736546753</v>
      </c>
    </row>
    <row r="10" spans="3:35" ht="15.75" thickBot="1">
      <c r="C10" s="14" t="s">
        <v>19</v>
      </c>
      <c r="E10" s="259">
        <f t="shared" si="1"/>
        <v>0</v>
      </c>
      <c r="F10" s="260">
        <f t="shared" ref="F10:AI10" si="5">+F54/1000000</f>
        <v>0</v>
      </c>
      <c r="G10" s="257">
        <f t="shared" si="5"/>
        <v>-8.7651410894393714E-3</v>
      </c>
      <c r="H10" s="257">
        <f t="shared" si="5"/>
        <v>-0.10942783819745543</v>
      </c>
      <c r="I10" s="257">
        <f t="shared" si="5"/>
        <v>-0.20776060361954493</v>
      </c>
      <c r="J10" s="257">
        <f t="shared" si="5"/>
        <v>-0.3032924073404899</v>
      </c>
      <c r="K10" s="257">
        <f t="shared" si="5"/>
        <v>-0.39554082758195375</v>
      </c>
      <c r="L10" s="257">
        <f t="shared" si="5"/>
        <v>-0.48401351140414078</v>
      </c>
      <c r="M10" s="257">
        <f t="shared" si="5"/>
        <v>-0.56026897486068039</v>
      </c>
      <c r="N10" s="257">
        <f t="shared" si="5"/>
        <v>-0.72147505101141007</v>
      </c>
      <c r="O10" s="257">
        <f t="shared" si="5"/>
        <v>-0.89633102708264922</v>
      </c>
      <c r="P10" s="257">
        <f t="shared" si="5"/>
        <v>-1.0663576476243022</v>
      </c>
      <c r="Q10" s="257">
        <f t="shared" si="5"/>
        <v>-1.2224420852815396</v>
      </c>
      <c r="R10" s="257">
        <f t="shared" si="5"/>
        <v>-1.3813360428166093</v>
      </c>
      <c r="S10" s="257">
        <f t="shared" si="5"/>
        <v>-1.5341037555444896</v>
      </c>
      <c r="T10" s="257">
        <f t="shared" si="5"/>
        <v>-1.6803294156332027</v>
      </c>
      <c r="U10" s="257">
        <f t="shared" si="5"/>
        <v>-1.8196093568676981</v>
      </c>
      <c r="V10" s="257">
        <f t="shared" si="5"/>
        <v>-1.9609784972207089</v>
      </c>
      <c r="W10" s="257">
        <f t="shared" si="5"/>
        <v>-2.104468174679019</v>
      </c>
      <c r="X10" s="257">
        <f t="shared" si="5"/>
        <v>-2.250110197299203</v>
      </c>
      <c r="Y10" s="257">
        <f t="shared" si="5"/>
        <v>-2.3979368502586893</v>
      </c>
      <c r="Z10" s="257">
        <f t="shared" si="5"/>
        <v>-2.5479809030125709</v>
      </c>
      <c r="AA10" s="257">
        <f t="shared" si="5"/>
        <v>-2.7002756165577591</v>
      </c>
      <c r="AB10" s="257">
        <f t="shared" si="5"/>
        <v>-2.8548547508061244</v>
      </c>
      <c r="AC10" s="257">
        <f t="shared" si="5"/>
        <v>-3.0117525720682141</v>
      </c>
      <c r="AD10" s="257">
        <f t="shared" si="5"/>
        <v>-3.1710038606492397</v>
      </c>
      <c r="AE10" s="257">
        <f t="shared" si="5"/>
        <v>-3.3326439185589778</v>
      </c>
      <c r="AF10" s="257">
        <f t="shared" si="5"/>
        <v>-3.496708577337361</v>
      </c>
      <c r="AG10" s="257">
        <f t="shared" si="5"/>
        <v>-3.6632342059974197</v>
      </c>
      <c r="AH10" s="257">
        <f t="shared" si="5"/>
        <v>-3.8322577190873806</v>
      </c>
      <c r="AI10" s="258">
        <f t="shared" si="5"/>
        <v>-4.0038165848736904</v>
      </c>
    </row>
    <row r="11" spans="3:35" ht="15.75" thickBot="1">
      <c r="C11" s="14" t="s">
        <v>20</v>
      </c>
      <c r="E11" s="261">
        <f t="shared" si="1"/>
        <v>0</v>
      </c>
      <c r="F11" s="257">
        <f t="shared" ref="F11:AI11" si="6">+F55/1000000</f>
        <v>0</v>
      </c>
      <c r="G11" s="257">
        <f t="shared" si="6"/>
        <v>-2.2474720742151628E-2</v>
      </c>
      <c r="H11" s="257">
        <f t="shared" si="6"/>
        <v>-0.28058420050629412</v>
      </c>
      <c r="I11" s="257">
        <f t="shared" si="6"/>
        <v>-0.5327194964603722</v>
      </c>
      <c r="J11" s="257">
        <f t="shared" si="6"/>
        <v>-0.77767283933458942</v>
      </c>
      <c r="K11" s="257">
        <f t="shared" si="6"/>
        <v>-1.0142072502101389</v>
      </c>
      <c r="L11" s="257">
        <f t="shared" si="6"/>
        <v>-1.2410602856516424</v>
      </c>
      <c r="M11" s="257">
        <f t="shared" si="6"/>
        <v>-1.4365871150273861</v>
      </c>
      <c r="N11" s="257">
        <f t="shared" si="6"/>
        <v>-1.8499360282343842</v>
      </c>
      <c r="O11" s="257">
        <f t="shared" si="6"/>
        <v>-2.2982846848273044</v>
      </c>
      <c r="P11" s="257">
        <f t="shared" si="6"/>
        <v>-2.7342503785238503</v>
      </c>
      <c r="Q11" s="257">
        <f t="shared" si="6"/>
        <v>-3.1344668853372832</v>
      </c>
      <c r="R11" s="257">
        <f t="shared" si="6"/>
        <v>-3.5418872892733568</v>
      </c>
      <c r="S11" s="257">
        <f t="shared" si="6"/>
        <v>-3.9335993731910004</v>
      </c>
      <c r="T11" s="257">
        <f t="shared" si="6"/>
        <v>-4.308536963162056</v>
      </c>
      <c r="U11" s="257">
        <f t="shared" si="6"/>
        <v>-4.6656650176094798</v>
      </c>
      <c r="V11" s="257">
        <f t="shared" si="6"/>
        <v>-5.0281499928736144</v>
      </c>
      <c r="W11" s="257">
        <f t="shared" si="6"/>
        <v>-5.396072242766718</v>
      </c>
      <c r="X11" s="257">
        <f t="shared" si="6"/>
        <v>-5.7695133264082141</v>
      </c>
      <c r="Y11" s="257">
        <f t="shared" si="6"/>
        <v>-6.1485560263043322</v>
      </c>
      <c r="Z11" s="257">
        <f t="shared" si="6"/>
        <v>-6.533284366698898</v>
      </c>
      <c r="AA11" s="257">
        <f t="shared" si="6"/>
        <v>-6.923783632199382</v>
      </c>
      <c r="AB11" s="257">
        <f t="shared" si="6"/>
        <v>-7.3201403866823718</v>
      </c>
      <c r="AC11" s="257">
        <f t="shared" si="6"/>
        <v>-7.7224424924826023</v>
      </c>
      <c r="AD11" s="257">
        <f t="shared" si="6"/>
        <v>-8.1307791298698451</v>
      </c>
      <c r="AE11" s="257">
        <f t="shared" si="6"/>
        <v>-8.545240816817893</v>
      </c>
      <c r="AF11" s="257">
        <f t="shared" si="6"/>
        <v>-8.9659194290701567</v>
      </c>
      <c r="AG11" s="257">
        <f t="shared" si="6"/>
        <v>-9.392908220506202</v>
      </c>
      <c r="AH11" s="257">
        <f t="shared" si="6"/>
        <v>-9.8263018438137948</v>
      </c>
      <c r="AI11" s="258">
        <f t="shared" si="6"/>
        <v>-10.266196371471001</v>
      </c>
    </row>
    <row r="12" spans="3:35" ht="15.75" thickBot="1">
      <c r="C12" s="13" t="s">
        <v>10</v>
      </c>
      <c r="E12" s="253">
        <f t="shared" si="1"/>
        <v>0</v>
      </c>
      <c r="F12" s="254">
        <f t="shared" ref="F12:AI12" si="7">+F56/1000000</f>
        <v>-44.975000000000001</v>
      </c>
      <c r="G12" s="254">
        <f t="shared" si="7"/>
        <v>0</v>
      </c>
      <c r="H12" s="254">
        <f t="shared" si="7"/>
        <v>0</v>
      </c>
      <c r="I12" s="254">
        <f t="shared" si="7"/>
        <v>0</v>
      </c>
      <c r="J12" s="254">
        <f t="shared" si="7"/>
        <v>0</v>
      </c>
      <c r="K12" s="254">
        <f t="shared" si="7"/>
        <v>0</v>
      </c>
      <c r="L12" s="254">
        <f t="shared" si="7"/>
        <v>0</v>
      </c>
      <c r="M12" s="254">
        <f t="shared" si="7"/>
        <v>0</v>
      </c>
      <c r="N12" s="254">
        <f t="shared" si="7"/>
        <v>0</v>
      </c>
      <c r="O12" s="254">
        <f t="shared" si="7"/>
        <v>0</v>
      </c>
      <c r="P12" s="254">
        <f t="shared" si="7"/>
        <v>0</v>
      </c>
      <c r="Q12" s="254">
        <f t="shared" si="7"/>
        <v>0</v>
      </c>
      <c r="R12" s="254">
        <f t="shared" si="7"/>
        <v>0</v>
      </c>
      <c r="S12" s="254">
        <f t="shared" si="7"/>
        <v>0</v>
      </c>
      <c r="T12" s="254">
        <f t="shared" si="7"/>
        <v>0</v>
      </c>
      <c r="U12" s="254">
        <f t="shared" si="7"/>
        <v>0</v>
      </c>
      <c r="V12" s="254">
        <f t="shared" si="7"/>
        <v>0</v>
      </c>
      <c r="W12" s="254">
        <f t="shared" si="7"/>
        <v>0</v>
      </c>
      <c r="X12" s="254">
        <f t="shared" si="7"/>
        <v>0</v>
      </c>
      <c r="Y12" s="254">
        <f t="shared" si="7"/>
        <v>0</v>
      </c>
      <c r="Z12" s="254">
        <f t="shared" si="7"/>
        <v>0</v>
      </c>
      <c r="AA12" s="254">
        <f t="shared" si="7"/>
        <v>0</v>
      </c>
      <c r="AB12" s="254">
        <f t="shared" si="7"/>
        <v>0</v>
      </c>
      <c r="AC12" s="254">
        <f t="shared" si="7"/>
        <v>0</v>
      </c>
      <c r="AD12" s="254">
        <f t="shared" si="7"/>
        <v>0</v>
      </c>
      <c r="AE12" s="254">
        <f t="shared" si="7"/>
        <v>0</v>
      </c>
      <c r="AF12" s="254">
        <f t="shared" si="7"/>
        <v>0</v>
      </c>
      <c r="AG12" s="254">
        <f t="shared" si="7"/>
        <v>0</v>
      </c>
      <c r="AH12" s="254">
        <f t="shared" si="7"/>
        <v>0</v>
      </c>
      <c r="AI12" s="255">
        <f t="shared" si="7"/>
        <v>0</v>
      </c>
    </row>
    <row r="13" spans="3:35" ht="15.75" thickBot="1">
      <c r="C13" s="14" t="s">
        <v>18</v>
      </c>
      <c r="E13" s="337">
        <f t="shared" si="1"/>
        <v>0</v>
      </c>
      <c r="F13" s="257">
        <f t="shared" ref="F13:AI13" si="8">+F57/1000000</f>
        <v>-17.600000000000001</v>
      </c>
      <c r="G13" s="257">
        <f t="shared" si="8"/>
        <v>0</v>
      </c>
      <c r="H13" s="257">
        <f t="shared" si="8"/>
        <v>0</v>
      </c>
      <c r="I13" s="257">
        <f t="shared" si="8"/>
        <v>0</v>
      </c>
      <c r="J13" s="257">
        <f t="shared" si="8"/>
        <v>0</v>
      </c>
      <c r="K13" s="257">
        <f t="shared" si="8"/>
        <v>0</v>
      </c>
      <c r="L13" s="257">
        <f t="shared" si="8"/>
        <v>0</v>
      </c>
      <c r="M13" s="257">
        <f t="shared" si="8"/>
        <v>0</v>
      </c>
      <c r="N13" s="257">
        <f t="shared" si="8"/>
        <v>0</v>
      </c>
      <c r="O13" s="257">
        <f t="shared" si="8"/>
        <v>0</v>
      </c>
      <c r="P13" s="257">
        <f t="shared" si="8"/>
        <v>0</v>
      </c>
      <c r="Q13" s="257">
        <f t="shared" si="8"/>
        <v>0</v>
      </c>
      <c r="R13" s="257">
        <f t="shared" si="8"/>
        <v>0</v>
      </c>
      <c r="S13" s="257">
        <f t="shared" si="8"/>
        <v>0</v>
      </c>
      <c r="T13" s="257">
        <f t="shared" si="8"/>
        <v>0</v>
      </c>
      <c r="U13" s="257">
        <f t="shared" si="8"/>
        <v>0</v>
      </c>
      <c r="V13" s="257">
        <f t="shared" si="8"/>
        <v>0</v>
      </c>
      <c r="W13" s="257">
        <f t="shared" si="8"/>
        <v>0</v>
      </c>
      <c r="X13" s="257">
        <f t="shared" si="8"/>
        <v>0</v>
      </c>
      <c r="Y13" s="257">
        <f t="shared" si="8"/>
        <v>0</v>
      </c>
      <c r="Z13" s="257">
        <f t="shared" si="8"/>
        <v>0</v>
      </c>
      <c r="AA13" s="257">
        <f t="shared" si="8"/>
        <v>0</v>
      </c>
      <c r="AB13" s="257">
        <f t="shared" si="8"/>
        <v>0</v>
      </c>
      <c r="AC13" s="257">
        <f t="shared" si="8"/>
        <v>0</v>
      </c>
      <c r="AD13" s="257">
        <f t="shared" si="8"/>
        <v>0</v>
      </c>
      <c r="AE13" s="257">
        <f t="shared" si="8"/>
        <v>0</v>
      </c>
      <c r="AF13" s="257">
        <f t="shared" si="8"/>
        <v>0</v>
      </c>
      <c r="AG13" s="257">
        <f t="shared" si="8"/>
        <v>0</v>
      </c>
      <c r="AH13" s="257">
        <f t="shared" si="8"/>
        <v>0</v>
      </c>
      <c r="AI13" s="258">
        <f t="shared" si="8"/>
        <v>0</v>
      </c>
    </row>
    <row r="14" spans="3:35" ht="15.75" thickBot="1">
      <c r="C14" s="14" t="s">
        <v>19</v>
      </c>
      <c r="E14" s="259">
        <f t="shared" si="1"/>
        <v>0</v>
      </c>
      <c r="F14" s="260">
        <f t="shared" ref="F14:AI14" si="9">+F58/1000000</f>
        <v>-4.875</v>
      </c>
      <c r="G14" s="257">
        <f t="shared" si="9"/>
        <v>0</v>
      </c>
      <c r="H14" s="257">
        <f t="shared" si="9"/>
        <v>0</v>
      </c>
      <c r="I14" s="257">
        <f t="shared" si="9"/>
        <v>0</v>
      </c>
      <c r="J14" s="257">
        <f t="shared" si="9"/>
        <v>0</v>
      </c>
      <c r="K14" s="257">
        <f t="shared" si="9"/>
        <v>0</v>
      </c>
      <c r="L14" s="257">
        <f t="shared" si="9"/>
        <v>0</v>
      </c>
      <c r="M14" s="257">
        <f t="shared" si="9"/>
        <v>0</v>
      </c>
      <c r="N14" s="257">
        <f t="shared" si="9"/>
        <v>0</v>
      </c>
      <c r="O14" s="257">
        <f t="shared" si="9"/>
        <v>0</v>
      </c>
      <c r="P14" s="257">
        <f t="shared" si="9"/>
        <v>0</v>
      </c>
      <c r="Q14" s="257">
        <f t="shared" si="9"/>
        <v>0</v>
      </c>
      <c r="R14" s="257">
        <f t="shared" si="9"/>
        <v>0</v>
      </c>
      <c r="S14" s="257">
        <f t="shared" si="9"/>
        <v>0</v>
      </c>
      <c r="T14" s="257">
        <f t="shared" si="9"/>
        <v>0</v>
      </c>
      <c r="U14" s="257">
        <f t="shared" si="9"/>
        <v>0</v>
      </c>
      <c r="V14" s="257">
        <f t="shared" si="9"/>
        <v>0</v>
      </c>
      <c r="W14" s="257">
        <f t="shared" si="9"/>
        <v>0</v>
      </c>
      <c r="X14" s="257">
        <f t="shared" si="9"/>
        <v>0</v>
      </c>
      <c r="Y14" s="257">
        <f t="shared" si="9"/>
        <v>0</v>
      </c>
      <c r="Z14" s="257">
        <f t="shared" si="9"/>
        <v>0</v>
      </c>
      <c r="AA14" s="257">
        <f t="shared" si="9"/>
        <v>0</v>
      </c>
      <c r="AB14" s="257">
        <f t="shared" si="9"/>
        <v>0</v>
      </c>
      <c r="AC14" s="257">
        <f t="shared" si="9"/>
        <v>0</v>
      </c>
      <c r="AD14" s="257">
        <f t="shared" si="9"/>
        <v>0</v>
      </c>
      <c r="AE14" s="257">
        <f t="shared" si="9"/>
        <v>0</v>
      </c>
      <c r="AF14" s="257">
        <f t="shared" si="9"/>
        <v>0</v>
      </c>
      <c r="AG14" s="257">
        <f t="shared" si="9"/>
        <v>0</v>
      </c>
      <c r="AH14" s="257">
        <f t="shared" si="9"/>
        <v>0</v>
      </c>
      <c r="AI14" s="258">
        <f t="shared" si="9"/>
        <v>0</v>
      </c>
    </row>
    <row r="15" spans="3:35" ht="15.75" thickBot="1">
      <c r="C15" s="14" t="s">
        <v>20</v>
      </c>
      <c r="E15" s="261">
        <f t="shared" si="1"/>
        <v>0</v>
      </c>
      <c r="F15" s="257">
        <f t="shared" ref="F15:AI15" si="10">+F59/1000000</f>
        <v>-22.5</v>
      </c>
      <c r="G15" s="257">
        <f t="shared" si="10"/>
        <v>0</v>
      </c>
      <c r="H15" s="257">
        <f t="shared" si="10"/>
        <v>0</v>
      </c>
      <c r="I15" s="257">
        <f t="shared" si="10"/>
        <v>0</v>
      </c>
      <c r="J15" s="257">
        <f t="shared" si="10"/>
        <v>0</v>
      </c>
      <c r="K15" s="257">
        <f t="shared" si="10"/>
        <v>0</v>
      </c>
      <c r="L15" s="257">
        <f t="shared" si="10"/>
        <v>0</v>
      </c>
      <c r="M15" s="257">
        <f t="shared" si="10"/>
        <v>0</v>
      </c>
      <c r="N15" s="257">
        <f t="shared" si="10"/>
        <v>0</v>
      </c>
      <c r="O15" s="257">
        <f t="shared" si="10"/>
        <v>0</v>
      </c>
      <c r="P15" s="257">
        <f t="shared" si="10"/>
        <v>0</v>
      </c>
      <c r="Q15" s="257">
        <f t="shared" si="10"/>
        <v>0</v>
      </c>
      <c r="R15" s="257">
        <f t="shared" si="10"/>
        <v>0</v>
      </c>
      <c r="S15" s="257">
        <f t="shared" si="10"/>
        <v>0</v>
      </c>
      <c r="T15" s="257">
        <f t="shared" si="10"/>
        <v>0</v>
      </c>
      <c r="U15" s="257">
        <f t="shared" si="10"/>
        <v>0</v>
      </c>
      <c r="V15" s="257">
        <f t="shared" si="10"/>
        <v>0</v>
      </c>
      <c r="W15" s="257">
        <f t="shared" si="10"/>
        <v>0</v>
      </c>
      <c r="X15" s="257">
        <f t="shared" si="10"/>
        <v>0</v>
      </c>
      <c r="Y15" s="257">
        <f t="shared" si="10"/>
        <v>0</v>
      </c>
      <c r="Z15" s="257">
        <f t="shared" si="10"/>
        <v>0</v>
      </c>
      <c r="AA15" s="257">
        <f t="shared" si="10"/>
        <v>0</v>
      </c>
      <c r="AB15" s="257">
        <f t="shared" si="10"/>
        <v>0</v>
      </c>
      <c r="AC15" s="257">
        <f t="shared" si="10"/>
        <v>0</v>
      </c>
      <c r="AD15" s="257">
        <f t="shared" si="10"/>
        <v>0</v>
      </c>
      <c r="AE15" s="257">
        <f t="shared" si="10"/>
        <v>0</v>
      </c>
      <c r="AF15" s="257">
        <f t="shared" si="10"/>
        <v>0</v>
      </c>
      <c r="AG15" s="257">
        <f t="shared" si="10"/>
        <v>0</v>
      </c>
      <c r="AH15" s="257">
        <f t="shared" si="10"/>
        <v>0</v>
      </c>
      <c r="AI15" s="258">
        <f t="shared" si="10"/>
        <v>0</v>
      </c>
    </row>
    <row r="16" spans="3:35" ht="15.75" thickBot="1">
      <c r="C16" s="15" t="s">
        <v>44</v>
      </c>
      <c r="E16" s="268">
        <f t="shared" si="1"/>
        <v>0</v>
      </c>
      <c r="F16" s="285">
        <f t="shared" ref="F16:AI16" si="11">+F60/1000000</f>
        <v>-44.975000000000001</v>
      </c>
      <c r="G16" s="285">
        <f t="shared" si="11"/>
        <v>2.9170616522654336</v>
      </c>
      <c r="H16" s="285">
        <f t="shared" si="11"/>
        <v>3.2926710929694791</v>
      </c>
      <c r="I16" s="285">
        <f t="shared" si="11"/>
        <v>3.6415715078643602</v>
      </c>
      <c r="J16" s="285">
        <f t="shared" si="11"/>
        <v>3.9612126943685686</v>
      </c>
      <c r="K16" s="285">
        <f t="shared" si="11"/>
        <v>4.2490412684223742</v>
      </c>
      <c r="L16" s="285">
        <f t="shared" si="11"/>
        <v>4.5025104914902148</v>
      </c>
      <c r="M16" s="285">
        <f t="shared" si="11"/>
        <v>4.6759184315442663</v>
      </c>
      <c r="N16" s="285">
        <f t="shared" si="11"/>
        <v>5.2774870380701033</v>
      </c>
      <c r="O16" s="285">
        <f t="shared" si="11"/>
        <v>5.9358966985812236</v>
      </c>
      <c r="P16" s="285">
        <f t="shared" si="11"/>
        <v>6.5567590939187204</v>
      </c>
      <c r="Q16" s="285">
        <f t="shared" si="11"/>
        <v>7.0922458592796769</v>
      </c>
      <c r="R16" s="285">
        <f t="shared" si="11"/>
        <v>7.6320193942472301</v>
      </c>
      <c r="S16" s="285">
        <f t="shared" si="11"/>
        <v>8.129020190311472</v>
      </c>
      <c r="T16" s="285">
        <f t="shared" si="11"/>
        <v>8.5817046911802741</v>
      </c>
      <c r="U16" s="285">
        <f t="shared" si="11"/>
        <v>8.9886481020391429</v>
      </c>
      <c r="V16" s="285">
        <f t="shared" si="11"/>
        <v>9.396933956668299</v>
      </c>
      <c r="W16" s="285">
        <f t="shared" si="11"/>
        <v>9.8065109661133096</v>
      </c>
      <c r="X16" s="285">
        <f t="shared" si="11"/>
        <v>10.217326000701473</v>
      </c>
      <c r="Y16" s="285">
        <f t="shared" si="11"/>
        <v>10.629324046359885</v>
      </c>
      <c r="Z16" s="285">
        <f t="shared" si="11"/>
        <v>11.042448160037901</v>
      </c>
      <c r="AA16" s="285">
        <f t="shared" si="11"/>
        <v>11.456639424215801</v>
      </c>
      <c r="AB16" s="285">
        <f t="shared" si="11"/>
        <v>11.871836900483061</v>
      </c>
      <c r="AC16" s="285">
        <f t="shared" si="11"/>
        <v>12.287977582167867</v>
      </c>
      <c r="AD16" s="285">
        <f t="shared" si="11"/>
        <v>12.704996346000597</v>
      </c>
      <c r="AE16" s="285">
        <f t="shared" si="11"/>
        <v>13.122775902792334</v>
      </c>
      <c r="AF16" s="285">
        <f t="shared" si="11"/>
        <v>13.541296747109964</v>
      </c>
      <c r="AG16" s="285">
        <f t="shared" si="11"/>
        <v>13.96048710592904</v>
      </c>
      <c r="AH16" s="285">
        <f t="shared" si="11"/>
        <v>14.380272886244528</v>
      </c>
      <c r="AI16" s="286">
        <f t="shared" si="11"/>
        <v>14.800577621620647</v>
      </c>
    </row>
    <row r="19" spans="3:35" ht="21">
      <c r="C19" s="74" t="s">
        <v>356</v>
      </c>
    </row>
    <row r="21" spans="3:35" ht="15.75">
      <c r="C21" s="281" t="s">
        <v>375</v>
      </c>
    </row>
    <row r="23" spans="3:35">
      <c r="E23" s="6">
        <v>0</v>
      </c>
      <c r="F23" s="6">
        <v>1</v>
      </c>
      <c r="G23" s="6">
        <v>2</v>
      </c>
      <c r="H23" s="6">
        <v>3</v>
      </c>
      <c r="I23" s="6">
        <v>4</v>
      </c>
      <c r="J23" s="6">
        <v>5</v>
      </c>
      <c r="K23" s="6">
        <v>6</v>
      </c>
      <c r="L23" s="6">
        <v>7</v>
      </c>
      <c r="M23" s="6">
        <v>8</v>
      </c>
      <c r="N23" s="6">
        <v>9</v>
      </c>
      <c r="O23" s="6">
        <v>10</v>
      </c>
      <c r="P23" s="6">
        <v>11</v>
      </c>
      <c r="Q23" s="6">
        <v>12</v>
      </c>
      <c r="R23" s="6">
        <v>13</v>
      </c>
      <c r="S23" s="6">
        <v>14</v>
      </c>
      <c r="T23" s="6">
        <v>15</v>
      </c>
      <c r="U23" s="6">
        <v>16</v>
      </c>
      <c r="V23" s="6">
        <v>17</v>
      </c>
      <c r="W23" s="6">
        <v>18</v>
      </c>
      <c r="X23" s="6">
        <v>19</v>
      </c>
      <c r="Y23" s="6">
        <v>20</v>
      </c>
      <c r="Z23" s="6">
        <v>21</v>
      </c>
      <c r="AA23" s="6">
        <v>22</v>
      </c>
      <c r="AB23" s="6">
        <v>23</v>
      </c>
      <c r="AC23" s="6">
        <v>24</v>
      </c>
      <c r="AD23" s="6">
        <v>25</v>
      </c>
      <c r="AE23" s="6">
        <v>26</v>
      </c>
      <c r="AF23" s="6">
        <v>27</v>
      </c>
      <c r="AG23" s="6">
        <v>28</v>
      </c>
      <c r="AH23" s="6">
        <v>29</v>
      </c>
      <c r="AI23" s="6">
        <v>30</v>
      </c>
    </row>
    <row r="24" spans="3:35">
      <c r="C24" s="43" t="s">
        <v>94</v>
      </c>
      <c r="E24" s="102">
        <f>+Inputs!E6</f>
        <v>1.4999999999999999E-2</v>
      </c>
      <c r="F24" s="102">
        <f>+Inputs!F6</f>
        <v>1.4E-2</v>
      </c>
      <c r="G24" s="102">
        <f>+Inputs!G6</f>
        <v>1.2999999999999999E-2</v>
      </c>
      <c r="H24" s="102">
        <f>+Inputs!H6</f>
        <v>1.2E-2</v>
      </c>
      <c r="I24" s="102">
        <f>+Inputs!I6</f>
        <v>1.0999999999999999E-2</v>
      </c>
      <c r="J24" s="102">
        <f>+Inputs!J6</f>
        <v>0.01</v>
      </c>
      <c r="K24" s="102">
        <f>+Inputs!K6</f>
        <v>0.01</v>
      </c>
      <c r="L24" s="102">
        <f>+Inputs!L6</f>
        <v>0.01</v>
      </c>
      <c r="M24" s="102">
        <f>+Inputs!M6</f>
        <v>0.01</v>
      </c>
      <c r="N24" s="102">
        <f>+Inputs!N6</f>
        <v>0.01</v>
      </c>
      <c r="O24" s="102">
        <f>+Inputs!O6</f>
        <v>0.01</v>
      </c>
      <c r="P24" s="102">
        <f>+Inputs!P6</f>
        <v>0.01</v>
      </c>
      <c r="Q24" s="102">
        <f>+Inputs!Q6</f>
        <v>0.01</v>
      </c>
      <c r="R24" s="102">
        <f>+Inputs!R6</f>
        <v>0.01</v>
      </c>
      <c r="S24" s="102">
        <f>+Inputs!S6</f>
        <v>0.01</v>
      </c>
      <c r="T24" s="102">
        <f>+Inputs!T6</f>
        <v>0.01</v>
      </c>
      <c r="U24" s="102">
        <f>+Inputs!U6</f>
        <v>0.01</v>
      </c>
      <c r="V24" s="102">
        <f>+Inputs!V6</f>
        <v>0.01</v>
      </c>
      <c r="W24" s="102">
        <f>+Inputs!W6</f>
        <v>0.01</v>
      </c>
      <c r="X24" s="102">
        <f>+Inputs!X6</f>
        <v>0.01</v>
      </c>
      <c r="Y24" s="102">
        <f>+Inputs!Y6</f>
        <v>0.01</v>
      </c>
      <c r="Z24" s="102">
        <f>+Inputs!Z6</f>
        <v>0.01</v>
      </c>
      <c r="AA24" s="102">
        <f>+Inputs!AA6</f>
        <v>0.01</v>
      </c>
      <c r="AB24" s="102">
        <f>+Inputs!AB6</f>
        <v>0.01</v>
      </c>
      <c r="AC24" s="102">
        <f>+Inputs!AC6</f>
        <v>0.01</v>
      </c>
      <c r="AD24" s="102">
        <f>+Inputs!AD6</f>
        <v>0.01</v>
      </c>
      <c r="AE24" s="102">
        <f>+Inputs!AE6</f>
        <v>0.01</v>
      </c>
      <c r="AF24" s="102">
        <f>+Inputs!AF6</f>
        <v>0.01</v>
      </c>
      <c r="AG24" s="102">
        <f>+Inputs!AG6</f>
        <v>0.01</v>
      </c>
      <c r="AH24" s="102">
        <f>+Inputs!AH6</f>
        <v>0.01</v>
      </c>
      <c r="AI24" s="102">
        <f>+Inputs!AI6</f>
        <v>0.01</v>
      </c>
    </row>
    <row r="25" spans="3:35">
      <c r="C25" s="1" t="s">
        <v>185</v>
      </c>
      <c r="E25" s="80">
        <v>1</v>
      </c>
      <c r="F25" s="80">
        <f>+E25*(1+F24)</f>
        <v>1.014</v>
      </c>
      <c r="G25" s="80">
        <f t="shared" ref="G25:AI25" si="12">+F25*(1+G24)</f>
        <v>1.0271819999999998</v>
      </c>
      <c r="H25" s="80">
        <f t="shared" si="12"/>
        <v>1.0395081839999998</v>
      </c>
      <c r="I25" s="80">
        <f t="shared" si="12"/>
        <v>1.0509427740239996</v>
      </c>
      <c r="J25" s="80">
        <f t="shared" si="12"/>
        <v>1.0614522017642396</v>
      </c>
      <c r="K25" s="80">
        <f t="shared" si="12"/>
        <v>1.0720667237818819</v>
      </c>
      <c r="L25" s="80">
        <f t="shared" si="12"/>
        <v>1.0827873910197008</v>
      </c>
      <c r="M25" s="80">
        <f t="shared" si="12"/>
        <v>1.0936152649298978</v>
      </c>
      <c r="N25" s="80">
        <f t="shared" si="12"/>
        <v>1.1045514175791968</v>
      </c>
      <c r="O25" s="80">
        <f t="shared" si="12"/>
        <v>1.1155969317549888</v>
      </c>
      <c r="P25" s="80">
        <f t="shared" si="12"/>
        <v>1.1267529010725386</v>
      </c>
      <c r="Q25" s="80">
        <f t="shared" si="12"/>
        <v>1.1380204300832639</v>
      </c>
      <c r="R25" s="80">
        <f t="shared" si="12"/>
        <v>1.1494006343840966</v>
      </c>
      <c r="S25" s="80">
        <f t="shared" si="12"/>
        <v>1.1608946407279375</v>
      </c>
      <c r="T25" s="80">
        <f t="shared" si="12"/>
        <v>1.1725035871352167</v>
      </c>
      <c r="U25" s="80">
        <f t="shared" si="12"/>
        <v>1.1842286230065688</v>
      </c>
      <c r="V25" s="80">
        <f t="shared" si="12"/>
        <v>1.1960709092366346</v>
      </c>
      <c r="W25" s="80">
        <f t="shared" si="12"/>
        <v>1.208031618329001</v>
      </c>
      <c r="X25" s="80">
        <f t="shared" si="12"/>
        <v>1.2201119345122911</v>
      </c>
      <c r="Y25" s="80">
        <f t="shared" si="12"/>
        <v>1.2323130538574141</v>
      </c>
      <c r="Z25" s="80">
        <f t="shared" si="12"/>
        <v>1.2446361843959883</v>
      </c>
      <c r="AA25" s="80">
        <f t="shared" si="12"/>
        <v>1.2570825462399482</v>
      </c>
      <c r="AB25" s="80">
        <f t="shared" si="12"/>
        <v>1.2696533717023477</v>
      </c>
      <c r="AC25" s="80">
        <f t="shared" si="12"/>
        <v>1.2823499054193712</v>
      </c>
      <c r="AD25" s="80">
        <f t="shared" si="12"/>
        <v>1.295173404473565</v>
      </c>
      <c r="AE25" s="80">
        <f t="shared" si="12"/>
        <v>1.3081251385183006</v>
      </c>
      <c r="AF25" s="80">
        <f t="shared" si="12"/>
        <v>1.3212063899034836</v>
      </c>
      <c r="AG25" s="80">
        <f t="shared" si="12"/>
        <v>1.3344184538025186</v>
      </c>
      <c r="AH25" s="80">
        <f t="shared" si="12"/>
        <v>1.3477626383405437</v>
      </c>
      <c r="AI25" s="80">
        <f t="shared" si="12"/>
        <v>1.3612402647239492</v>
      </c>
    </row>
    <row r="28" spans="3:35">
      <c r="C28" s="28" t="s">
        <v>191</v>
      </c>
    </row>
    <row r="29" spans="3:35">
      <c r="C29" t="s">
        <v>41</v>
      </c>
      <c r="D29" s="67">
        <f>+Inputs!D136</f>
        <v>0.12</v>
      </c>
    </row>
    <row r="30" spans="3:35">
      <c r="C30" t="s">
        <v>42</v>
      </c>
      <c r="D30" s="67">
        <f>+Inputs!D137</f>
        <v>0.35</v>
      </c>
    </row>
    <row r="32" spans="3:35" ht="15.75">
      <c r="C32" s="281" t="s">
        <v>490</v>
      </c>
    </row>
    <row r="34" spans="3:35">
      <c r="D34" s="18"/>
      <c r="E34" s="6">
        <v>0</v>
      </c>
      <c r="F34" s="6">
        <v>1</v>
      </c>
      <c r="G34" s="6">
        <v>2</v>
      </c>
      <c r="H34" s="6">
        <v>3</v>
      </c>
      <c r="I34" s="6">
        <v>4</v>
      </c>
      <c r="J34" s="6">
        <v>5</v>
      </c>
      <c r="K34" s="6">
        <v>6</v>
      </c>
      <c r="L34" s="6">
        <v>7</v>
      </c>
      <c r="M34" s="6">
        <v>8</v>
      </c>
      <c r="N34" s="6">
        <v>9</v>
      </c>
      <c r="O34" s="6">
        <v>10</v>
      </c>
      <c r="P34" s="6">
        <v>11</v>
      </c>
      <c r="Q34" s="6">
        <v>12</v>
      </c>
      <c r="R34" s="6">
        <v>13</v>
      </c>
      <c r="S34" s="6">
        <v>14</v>
      </c>
      <c r="T34" s="6">
        <v>15</v>
      </c>
      <c r="U34" s="6">
        <v>16</v>
      </c>
      <c r="V34" s="6">
        <v>17</v>
      </c>
      <c r="W34" s="6">
        <v>18</v>
      </c>
      <c r="X34" s="6">
        <v>19</v>
      </c>
      <c r="Y34" s="6">
        <v>20</v>
      </c>
      <c r="Z34" s="6">
        <v>21</v>
      </c>
      <c r="AA34" s="6">
        <v>22</v>
      </c>
      <c r="AB34" s="6">
        <v>23</v>
      </c>
      <c r="AC34" s="6">
        <v>24</v>
      </c>
      <c r="AD34" s="6">
        <v>25</v>
      </c>
      <c r="AE34" s="6">
        <v>26</v>
      </c>
      <c r="AF34" s="6">
        <v>27</v>
      </c>
      <c r="AG34" s="6">
        <v>28</v>
      </c>
      <c r="AH34" s="6">
        <v>29</v>
      </c>
      <c r="AI34" s="6">
        <v>30</v>
      </c>
    </row>
    <row r="35" spans="3:35">
      <c r="C35" s="20" t="s">
        <v>132</v>
      </c>
      <c r="E35" s="21">
        <f>+'F. Caja Libre Proyecto'!E68/E$25</f>
        <v>0</v>
      </c>
      <c r="F35" s="21">
        <f>+'F. Caja Libre Proyecto'!F68/F$25</f>
        <v>0</v>
      </c>
      <c r="G35" s="21">
        <f>+'F. Caja Libre Proyecto'!G68/G$25</f>
        <v>2995768.1243044501</v>
      </c>
      <c r="H35" s="21">
        <f>+'F. Caja Libre Proyecto'!H68/H$25</f>
        <v>4275276.9631425254</v>
      </c>
      <c r="I35" s="21">
        <f>+'F. Caja Libre Proyecto'!I68/I$25</f>
        <v>5507155.1844685823</v>
      </c>
      <c r="J35" s="21">
        <f>+'F. Caja Libre Proyecto'!J68/J$25</f>
        <v>6684622.9777183011</v>
      </c>
      <c r="K35" s="21">
        <f>+'F. Caja Libre Proyecto'!K68/K$25</f>
        <v>7800795.0586582785</v>
      </c>
      <c r="L35" s="21">
        <f>+'F. Caja Libre Proyecto'!L68/L$25</f>
        <v>8848703.6118422691</v>
      </c>
      <c r="M35" s="21">
        <f>+'F. Caja Libre Proyecto'!M68/M$25</f>
        <v>9706846.5083701722</v>
      </c>
      <c r="N35" s="21">
        <f>+'F. Caja Libre Proyecto'!N68/N$25</f>
        <v>11755963.008946918</v>
      </c>
      <c r="O35" s="21">
        <f>+'F. Caja Libre Proyecto'!O68/O$25</f>
        <v>13984489.664846446</v>
      </c>
      <c r="P35" s="21">
        <f>+'F. Caja Libre Proyecto'!P68/P$25</f>
        <v>16132103.919509247</v>
      </c>
      <c r="Q35" s="21">
        <f>+'F. Caja Libre Proyecto'!Q68/Q$25</f>
        <v>18069148.891730838</v>
      </c>
      <c r="R35" s="21">
        <f>+'F. Caja Libre Proyecto'!R68/R$25</f>
        <v>20035708.681282528</v>
      </c>
      <c r="S35" s="21">
        <f>+'F. Caja Libre Proyecto'!S68/S$25</f>
        <v>21904485.195226353</v>
      </c>
      <c r="T35" s="21">
        <f>+'F. Caja Libre Proyecto'!T68/T$25</f>
        <v>23670201.1361738</v>
      </c>
      <c r="U35" s="21">
        <f>+'F. Caja Libre Proyecto'!U68/U$25</f>
        <v>25327806.993707549</v>
      </c>
      <c r="V35" s="21">
        <f>+'F. Caja Libre Proyecto'!V68/V$25</f>
        <v>27005515.231711689</v>
      </c>
      <c r="W35" s="21">
        <f>+'F. Caja Libre Proyecto'!W68/W$25</f>
        <v>28703555.960282352</v>
      </c>
      <c r="X35" s="21">
        <f>+'F. Caja Libre Proyecto'!X68/X$25</f>
        <v>30422161.669783033</v>
      </c>
      <c r="Y35" s="21">
        <f>+'F. Caja Libre Proyecto'!Y68/Y$25</f>
        <v>32161567.250477657</v>
      </c>
      <c r="Z35" s="21">
        <f>+'F. Caja Libre Proyecto'!Z68/Z$25</f>
        <v>33922010.012217447</v>
      </c>
      <c r="AA35" s="21">
        <f>+'F. Caja Libre Proyecto'!AA68/AA$25</f>
        <v>35703729.704178035</v>
      </c>
      <c r="AB35" s="21">
        <f>+'F. Caja Libre Proyecto'!AB68/AB$25</f>
        <v>37506968.534644723</v>
      </c>
      <c r="AC35" s="21">
        <f>+'F. Caja Libre Proyecto'!AC68/AC$25</f>
        <v>39331971.190841936</v>
      </c>
      <c r="AD35" s="21">
        <f>+'F. Caja Libre Proyecto'!AD68/AD$25</f>
        <v>41178984.858804792</v>
      </c>
      <c r="AE35" s="21">
        <f>+'F. Caja Libre Proyecto'!AE68/AE$25</f>
        <v>43048209.243288592</v>
      </c>
      <c r="AF35" s="21">
        <f>+'F. Caja Libre Proyecto'!AF68/AF$25</f>
        <v>44939946.587713651</v>
      </c>
      <c r="AG35" s="21">
        <f>+'F. Caja Libre Proyecto'!AG68/AG$25</f>
        <v>46854451.69414176</v>
      </c>
      <c r="AH35" s="21">
        <f>+'F. Caja Libre Proyecto'!AH68/AH$25</f>
        <v>48791981.943280436</v>
      </c>
      <c r="AI35" s="21">
        <f>+'F. Caja Libre Proyecto'!AI68/AI$25</f>
        <v>50752797.314512096</v>
      </c>
    </row>
    <row r="36" spans="3:35">
      <c r="C36" s="24" t="s">
        <v>15</v>
      </c>
      <c r="D36" s="18"/>
      <c r="E36" s="23">
        <f>+'F. Caja Libre Proyecto'!E69/E$25</f>
        <v>0</v>
      </c>
      <c r="F36" s="23">
        <f>+'F. Caja Libre Proyecto'!F69/F$25</f>
        <v>0</v>
      </c>
      <c r="G36" s="23">
        <f>+'F. Caja Libre Proyecto'!G69/G$25</f>
        <v>2995768.1243044501</v>
      </c>
      <c r="H36" s="23">
        <f>+'F. Caja Libre Proyecto'!H69/H$25</f>
        <v>4275276.9631425254</v>
      </c>
      <c r="I36" s="23">
        <f>+'F. Caja Libre Proyecto'!I69/I$25</f>
        <v>5507155.1844685823</v>
      </c>
      <c r="J36" s="23">
        <f>+'F. Caja Libre Proyecto'!J69/J$25</f>
        <v>6684622.9777183011</v>
      </c>
      <c r="K36" s="23">
        <f>+'F. Caja Libre Proyecto'!K69/K$25</f>
        <v>7800795.0586582785</v>
      </c>
      <c r="L36" s="23">
        <f>+'F. Caja Libre Proyecto'!L69/L$25</f>
        <v>8848703.6118422691</v>
      </c>
      <c r="M36" s="23">
        <f>+'F. Caja Libre Proyecto'!M69/M$25</f>
        <v>9706846.5083701722</v>
      </c>
      <c r="N36" s="23">
        <f>+'F. Caja Libre Proyecto'!N69/N$25</f>
        <v>11755963.008946918</v>
      </c>
      <c r="O36" s="23">
        <f>+'F. Caja Libre Proyecto'!O69/O$25</f>
        <v>13984489.664846446</v>
      </c>
      <c r="P36" s="23">
        <f>+'F. Caja Libre Proyecto'!P69/P$25</f>
        <v>16132103.919509247</v>
      </c>
      <c r="Q36" s="23">
        <f>+'F. Caja Libre Proyecto'!Q69/Q$25</f>
        <v>18069148.891730838</v>
      </c>
      <c r="R36" s="23">
        <f>+'F. Caja Libre Proyecto'!R69/R$25</f>
        <v>20035708.681282528</v>
      </c>
      <c r="S36" s="23">
        <f>+'F. Caja Libre Proyecto'!S69/S$25</f>
        <v>21904485.195226353</v>
      </c>
      <c r="T36" s="23">
        <f>+'F. Caja Libre Proyecto'!T69/T$25</f>
        <v>23670201.1361738</v>
      </c>
      <c r="U36" s="23">
        <f>+'F. Caja Libre Proyecto'!U69/U$25</f>
        <v>25327806.993707549</v>
      </c>
      <c r="V36" s="23">
        <f>+'F. Caja Libre Proyecto'!V69/V$25</f>
        <v>27005515.231711689</v>
      </c>
      <c r="W36" s="23">
        <f>+'F. Caja Libre Proyecto'!W69/W$25</f>
        <v>28703555.960282352</v>
      </c>
      <c r="X36" s="23">
        <f>+'F. Caja Libre Proyecto'!X69/X$25</f>
        <v>30422161.669783033</v>
      </c>
      <c r="Y36" s="23">
        <f>+'F. Caja Libre Proyecto'!Y69/Y$25</f>
        <v>32161567.250477657</v>
      </c>
      <c r="Z36" s="23">
        <f>+'F. Caja Libre Proyecto'!Z69/Z$25</f>
        <v>33922010.012217447</v>
      </c>
      <c r="AA36" s="23">
        <f>+'F. Caja Libre Proyecto'!AA69/AA$25</f>
        <v>35703729.704178035</v>
      </c>
      <c r="AB36" s="23">
        <f>+'F. Caja Libre Proyecto'!AB69/AB$25</f>
        <v>37506968.534644723</v>
      </c>
      <c r="AC36" s="23">
        <f>+'F. Caja Libre Proyecto'!AC69/AC$25</f>
        <v>39331971.190841936</v>
      </c>
      <c r="AD36" s="23">
        <f>+'F. Caja Libre Proyecto'!AD69/AD$25</f>
        <v>41178984.858804792</v>
      </c>
      <c r="AE36" s="23">
        <f>+'F. Caja Libre Proyecto'!AE69/AE$25</f>
        <v>43048209.243288592</v>
      </c>
      <c r="AF36" s="23">
        <f>+'F. Caja Libre Proyecto'!AF69/AF$25</f>
        <v>44939946.587713651</v>
      </c>
      <c r="AG36" s="23">
        <f>+'F. Caja Libre Proyecto'!AG69/AG$25</f>
        <v>46854451.69414176</v>
      </c>
      <c r="AH36" s="23">
        <f>+'F. Caja Libre Proyecto'!AH69/AH$25</f>
        <v>48791981.943280436</v>
      </c>
      <c r="AI36" s="23">
        <f>+'F. Caja Libre Proyecto'!AI69/AI$25</f>
        <v>50752797.314512096</v>
      </c>
    </row>
    <row r="37" spans="3:35">
      <c r="C37" s="20" t="s">
        <v>192</v>
      </c>
      <c r="E37" s="21">
        <f>+'F. Caja Libre Proyecto'!E70/E$25</f>
        <v>0</v>
      </c>
      <c r="F37" s="21">
        <f>+'F. Caja Libre Proyecto'!F70/F$25</f>
        <v>0</v>
      </c>
      <c r="G37" s="21">
        <f>+'F. Caja Libre Proyecto'!G70/G$25</f>
        <v>-89898.882968606515</v>
      </c>
      <c r="H37" s="21">
        <f>+'F. Caja Libre Proyecto'!H70/H$25</f>
        <v>-1122336.8020251766</v>
      </c>
      <c r="I37" s="21">
        <f>+'F. Caja Libre Proyecto'!I70/I$25</f>
        <v>-2130877.9858414889</v>
      </c>
      <c r="J37" s="21">
        <f>+'F. Caja Libre Proyecto'!J70/J$25</f>
        <v>-3110691.3573383577</v>
      </c>
      <c r="K37" s="21">
        <f>+'F. Caja Libre Proyecto'!K70/K$25</f>
        <v>-4056829.0008405554</v>
      </c>
      <c r="L37" s="21">
        <f>+'F. Caja Libre Proyecto'!L70/L$25</f>
        <v>-4964241.1426065695</v>
      </c>
      <c r="M37" s="21">
        <f>+'F. Caja Libre Proyecto'!M70/M$25</f>
        <v>-5746348.4601095449</v>
      </c>
      <c r="N37" s="21">
        <f>+'F. Caja Libre Proyecto'!N70/N$25</f>
        <v>-7399744.112937537</v>
      </c>
      <c r="O37" s="21">
        <f>+'F. Caja Libre Proyecto'!O70/O$25</f>
        <v>-9193138.7393092178</v>
      </c>
      <c r="P37" s="21">
        <f>+'F. Caja Libre Proyecto'!P70/P$25</f>
        <v>-10937001.514095401</v>
      </c>
      <c r="Q37" s="21">
        <f>+'F. Caja Libre Proyecto'!Q70/Q$25</f>
        <v>-12537867.541349133</v>
      </c>
      <c r="R37" s="21">
        <f>+'F. Caja Libre Proyecto'!R70/R$25</f>
        <v>-14167549.157093428</v>
      </c>
      <c r="S37" s="21">
        <f>+'F. Caja Libre Proyecto'!S70/S$25</f>
        <v>-15734397.492764002</v>
      </c>
      <c r="T37" s="21">
        <f>+'F. Caja Libre Proyecto'!T70/T$25</f>
        <v>-17234147.852648225</v>
      </c>
      <c r="U37" s="21">
        <f>+'F. Caja Libre Proyecto'!U70/U$25</f>
        <v>-18662660.070437919</v>
      </c>
      <c r="V37" s="21">
        <f>+'F. Caja Libre Proyecto'!V70/V$25</f>
        <v>-20112599.971494459</v>
      </c>
      <c r="W37" s="21">
        <f>+'F. Caja Libre Proyecto'!W70/W$25</f>
        <v>-21584288.971066874</v>
      </c>
      <c r="X37" s="21">
        <f>+'F. Caja Libre Proyecto'!X70/X$25</f>
        <v>-23078053.305632856</v>
      </c>
      <c r="Y37" s="21">
        <f>+'F. Caja Libre Proyecto'!Y70/Y$25</f>
        <v>-24594224.10521733</v>
      </c>
      <c r="Z37" s="21">
        <f>+'F. Caja Libre Proyecto'!Z70/Z$25</f>
        <v>-26133137.466795594</v>
      </c>
      <c r="AA37" s="21">
        <f>+'F. Caja Libre Proyecto'!AA70/AA$25</f>
        <v>-27695134.52879753</v>
      </c>
      <c r="AB37" s="21">
        <f>+'F. Caja Libre Proyecto'!AB70/AB$25</f>
        <v>-29280561.546729486</v>
      </c>
      <c r="AC37" s="21">
        <f>+'F. Caja Libre Proyecto'!AC70/AC$25</f>
        <v>-30889769.96993041</v>
      </c>
      <c r="AD37" s="21">
        <f>+'F. Caja Libre Proyecto'!AD70/AD$25</f>
        <v>-32523116.519479383</v>
      </c>
      <c r="AE37" s="21">
        <f>+'F. Caja Libre Proyecto'!AE70/AE$25</f>
        <v>-34180963.267271571</v>
      </c>
      <c r="AF37" s="21">
        <f>+'F. Caja Libre Proyecto'!AF70/AF$25</f>
        <v>-35863677.716280624</v>
      </c>
      <c r="AG37" s="21">
        <f>+'F. Caja Libre Proyecto'!AG70/AG$25</f>
        <v>-37571632.88202481</v>
      </c>
      <c r="AH37" s="21">
        <f>+'F. Caja Libre Proyecto'!AH70/AH$25</f>
        <v>-39305207.375255182</v>
      </c>
      <c r="AI37" s="21">
        <f>+'F. Caja Libre Proyecto'!AI70/AI$25</f>
        <v>-41064785.485884003</v>
      </c>
    </row>
    <row r="38" spans="3:35">
      <c r="C38" s="24" t="s">
        <v>12</v>
      </c>
      <c r="D38" s="27"/>
      <c r="E38" s="23">
        <f>+'F. Caja Libre Proyecto'!E71/E$25</f>
        <v>0</v>
      </c>
      <c r="F38" s="23">
        <f>+'F. Caja Libre Proyecto'!F71/F$25</f>
        <v>0</v>
      </c>
      <c r="G38" s="23">
        <f>+'F. Caja Libre Proyecto'!G71/G$25</f>
        <v>-53939.329781165361</v>
      </c>
      <c r="H38" s="23">
        <f>+'F. Caja Libre Proyecto'!H71/H$25</f>
        <v>-673402.08121511026</v>
      </c>
      <c r="I38" s="23">
        <f>+'F. Caja Libre Proyecto'!I71/I$25</f>
        <v>-1278526.7915048918</v>
      </c>
      <c r="J38" s="23">
        <f>+'F. Caja Libre Proyecto'!J71/J$25</f>
        <v>-1866414.8144030147</v>
      </c>
      <c r="K38" s="23">
        <f>+'F. Caja Libre Proyecto'!K71/K$25</f>
        <v>-2434097.4005043306</v>
      </c>
      <c r="L38" s="23">
        <f>+'F. Caja Libre Proyecto'!L71/L$25</f>
        <v>-2978544.6855639433</v>
      </c>
      <c r="M38" s="23">
        <f>+'F. Caja Libre Proyecto'!M71/M$25</f>
        <v>-3447809.0760657256</v>
      </c>
      <c r="N38" s="23">
        <f>+'F. Caja Libre Proyecto'!N71/N$25</f>
        <v>-4439846.4677625233</v>
      </c>
      <c r="O38" s="23">
        <f>+'F. Caja Libre Proyecto'!O71/O$25</f>
        <v>-5515883.2435855335</v>
      </c>
      <c r="P38" s="23">
        <f>+'F. Caja Libre Proyecto'!P71/P$25</f>
        <v>-6562200.9084572438</v>
      </c>
      <c r="Q38" s="23">
        <f>+'F. Caja Libre Proyecto'!Q71/Q$25</f>
        <v>-7522720.5248094751</v>
      </c>
      <c r="R38" s="23">
        <f>+'F. Caja Libre Proyecto'!R71/R$25</f>
        <v>-8500529.4942560568</v>
      </c>
      <c r="S38" s="23">
        <f>+'F. Caja Libre Proyecto'!S71/S$25</f>
        <v>-9440638.4956583977</v>
      </c>
      <c r="T38" s="23">
        <f>+'F. Caja Libre Proyecto'!T71/T$25</f>
        <v>-10340488.71158894</v>
      </c>
      <c r="U38" s="23">
        <f>+'F. Caja Libre Proyecto'!U71/U$25</f>
        <v>-11197596.042262757</v>
      </c>
      <c r="V38" s="23">
        <f>+'F. Caja Libre Proyecto'!V71/V$25</f>
        <v>-12067559.982896671</v>
      </c>
      <c r="W38" s="23">
        <f>+'F. Caja Libre Proyecto'!W71/W$25</f>
        <v>-12950573.382640118</v>
      </c>
      <c r="X38" s="23">
        <f>+'F. Caja Libre Proyecto'!X71/X$25</f>
        <v>-13846831.98337971</v>
      </c>
      <c r="Y38" s="23">
        <f>+'F. Caja Libre Proyecto'!Y71/Y$25</f>
        <v>-14756534.463130396</v>
      </c>
      <c r="Z38" s="23">
        <f>+'F. Caja Libre Proyecto'!Z71/Z$25</f>
        <v>-15679882.480077358</v>
      </c>
      <c r="AA38" s="23">
        <f>+'F. Caja Libre Proyecto'!AA71/AA$25</f>
        <v>-16617080.717278518</v>
      </c>
      <c r="AB38" s="23">
        <f>+'F. Caja Libre Proyecto'!AB71/AB$25</f>
        <v>-17568336.928037688</v>
      </c>
      <c r="AC38" s="23">
        <f>+'F. Caja Libre Proyecto'!AC71/AC$25</f>
        <v>-18533861.98195824</v>
      </c>
      <c r="AD38" s="23">
        <f>+'F. Caja Libre Proyecto'!AD71/AD$25</f>
        <v>-19513869.911687627</v>
      </c>
      <c r="AE38" s="23">
        <f>+'F. Caja Libre Proyecto'!AE71/AE$25</f>
        <v>-20508577.960362941</v>
      </c>
      <c r="AF38" s="23">
        <f>+'F. Caja Libre Proyecto'!AF71/AF$25</f>
        <v>-21518206.629768375</v>
      </c>
      <c r="AG38" s="23">
        <f>+'F. Caja Libre Proyecto'!AG71/AG$25</f>
        <v>-22542979.729214888</v>
      </c>
      <c r="AH38" s="23">
        <f>+'F. Caja Libre Proyecto'!AH71/AH$25</f>
        <v>-23583124.42515311</v>
      </c>
      <c r="AI38" s="23">
        <f>+'F. Caja Libre Proyecto'!AI71/AI$25</f>
        <v>-24638871.291530404</v>
      </c>
    </row>
    <row r="39" spans="3:35">
      <c r="C39" s="24" t="s">
        <v>13</v>
      </c>
      <c r="D39" s="27"/>
      <c r="E39" s="23">
        <f>+'F. Caja Libre Proyecto'!E72/E$25</f>
        <v>0</v>
      </c>
      <c r="F39" s="23">
        <f>+'F. Caja Libre Proyecto'!F72/F$25</f>
        <v>0</v>
      </c>
      <c r="G39" s="23">
        <f>+'F. Caja Libre Proyecto'!G72/G$25</f>
        <v>-13484.83244529134</v>
      </c>
      <c r="H39" s="23">
        <f>+'F. Caja Libre Proyecto'!H72/H$25</f>
        <v>-168350.52030377756</v>
      </c>
      <c r="I39" s="23">
        <f>+'F. Caja Libre Proyecto'!I72/I$25</f>
        <v>-319631.69787622296</v>
      </c>
      <c r="J39" s="23">
        <f>+'F. Caja Libre Proyecto'!J72/J$25</f>
        <v>-466603.70360075368</v>
      </c>
      <c r="K39" s="23">
        <f>+'F. Caja Libre Proyecto'!K72/K$25</f>
        <v>-608524.35012608266</v>
      </c>
      <c r="L39" s="23">
        <f>+'F. Caja Libre Proyecto'!L72/L$25</f>
        <v>-744636.17139098584</v>
      </c>
      <c r="M39" s="23">
        <f>+'F. Caja Libre Proyecto'!M72/M$25</f>
        <v>-861952.26901643141</v>
      </c>
      <c r="N39" s="23">
        <f>+'F. Caja Libre Proyecto'!N72/N$25</f>
        <v>-1109961.6169406308</v>
      </c>
      <c r="O39" s="23">
        <f>+'F. Caja Libre Proyecto'!O72/O$25</f>
        <v>-1378970.8108963834</v>
      </c>
      <c r="P39" s="23">
        <f>+'F. Caja Libre Proyecto'!P72/P$25</f>
        <v>-1640550.227114311</v>
      </c>
      <c r="Q39" s="23">
        <f>+'F. Caja Libre Proyecto'!Q72/Q$25</f>
        <v>-1880680.1312023688</v>
      </c>
      <c r="R39" s="23">
        <f>+'F. Caja Libre Proyecto'!R72/R$25</f>
        <v>-2125132.3735640142</v>
      </c>
      <c r="S39" s="23">
        <f>+'F. Caja Libre Proyecto'!S72/S$25</f>
        <v>-2360159.6239145994</v>
      </c>
      <c r="T39" s="23">
        <f>+'F. Caja Libre Proyecto'!T72/T$25</f>
        <v>-2585122.1778972349</v>
      </c>
      <c r="U39" s="23">
        <f>+'F. Caja Libre Proyecto'!U72/U$25</f>
        <v>-2799399.0105656893</v>
      </c>
      <c r="V39" s="23">
        <f>+'F. Caja Libre Proyecto'!V72/V$25</f>
        <v>-3016889.9957241677</v>
      </c>
      <c r="W39" s="23">
        <f>+'F. Caja Libre Proyecto'!W72/W$25</f>
        <v>-3237643.3456600294</v>
      </c>
      <c r="X39" s="23">
        <f>+'F. Caja Libre Proyecto'!X72/X$25</f>
        <v>-3461707.9958449276</v>
      </c>
      <c r="Y39" s="23">
        <f>+'F. Caja Libre Proyecto'!Y72/Y$25</f>
        <v>-3689133.615782599</v>
      </c>
      <c r="Z39" s="23">
        <f>+'F. Caja Libre Proyecto'!Z72/Z$25</f>
        <v>-3919970.6200193395</v>
      </c>
      <c r="AA39" s="23">
        <f>+'F. Caja Libre Proyecto'!AA72/AA$25</f>
        <v>-4154270.1793196294</v>
      </c>
      <c r="AB39" s="23">
        <f>+'F. Caja Libre Proyecto'!AB72/AB$25</f>
        <v>-4392084.232009422</v>
      </c>
      <c r="AC39" s="23">
        <f>+'F. Caja Libre Proyecto'!AC72/AC$25</f>
        <v>-4633465.4954895601</v>
      </c>
      <c r="AD39" s="23">
        <f>+'F. Caja Libre Proyecto'!AD72/AD$25</f>
        <v>-4878467.4779219069</v>
      </c>
      <c r="AE39" s="23">
        <f>+'F. Caja Libre Proyecto'!AE72/AE$25</f>
        <v>-5127144.4900907353</v>
      </c>
      <c r="AF39" s="23">
        <f>+'F. Caja Libre Proyecto'!AF72/AF$25</f>
        <v>-5379551.6574420938</v>
      </c>
      <c r="AG39" s="23">
        <f>+'F. Caja Libre Proyecto'!AG72/AG$25</f>
        <v>-5635744.932303722</v>
      </c>
      <c r="AH39" s="23">
        <f>+'F. Caja Libre Proyecto'!AH72/AH$25</f>
        <v>-5895781.1062882775</v>
      </c>
      <c r="AI39" s="23">
        <f>+'F. Caja Libre Proyecto'!AI72/AI$25</f>
        <v>-6159717.8228826011</v>
      </c>
    </row>
    <row r="40" spans="3:35">
      <c r="C40" s="34" t="s">
        <v>14</v>
      </c>
      <c r="D40" s="27"/>
      <c r="E40" s="23">
        <f>+'F. Caja Libre Proyecto'!E73/E$25</f>
        <v>0</v>
      </c>
      <c r="F40" s="23">
        <f>+'F. Caja Libre Proyecto'!F73/F$25</f>
        <v>0</v>
      </c>
      <c r="G40" s="23">
        <f>+'F. Caja Libre Proyecto'!G73/G$25</f>
        <v>-22474.720742151629</v>
      </c>
      <c r="H40" s="23">
        <f>+'F. Caja Libre Proyecto'!H73/H$25</f>
        <v>-280584.20050629415</v>
      </c>
      <c r="I40" s="23">
        <f>+'F. Caja Libre Proyecto'!I73/I$25</f>
        <v>-532719.49646037223</v>
      </c>
      <c r="J40" s="23">
        <f>+'F. Caja Libre Proyecto'!J73/J$25</f>
        <v>-777672.83933458943</v>
      </c>
      <c r="K40" s="23">
        <f>+'F. Caja Libre Proyecto'!K73/K$25</f>
        <v>-1014207.2502101389</v>
      </c>
      <c r="L40" s="23">
        <f>+'F. Caja Libre Proyecto'!L73/L$25</f>
        <v>-1241060.2856516424</v>
      </c>
      <c r="M40" s="23">
        <f>+'F. Caja Libre Proyecto'!M73/M$25</f>
        <v>-1436587.1150273862</v>
      </c>
      <c r="N40" s="23">
        <f>+'F. Caja Libre Proyecto'!N73/N$25</f>
        <v>-1849936.0282343843</v>
      </c>
      <c r="O40" s="23">
        <f>+'F. Caja Libre Proyecto'!O73/O$25</f>
        <v>-2298284.6848273044</v>
      </c>
      <c r="P40" s="23">
        <f>+'F. Caja Libre Proyecto'!P73/P$25</f>
        <v>-2734250.3785238503</v>
      </c>
      <c r="Q40" s="23">
        <f>+'F. Caja Libre Proyecto'!Q73/Q$25</f>
        <v>-3134466.8853372834</v>
      </c>
      <c r="R40" s="23">
        <f>+'F. Caja Libre Proyecto'!R73/R$25</f>
        <v>-3541887.289273357</v>
      </c>
      <c r="S40" s="23">
        <f>+'F. Caja Libre Proyecto'!S73/S$25</f>
        <v>-3933599.3731910004</v>
      </c>
      <c r="T40" s="23">
        <f>+'F. Caja Libre Proyecto'!T73/T$25</f>
        <v>-4308536.9631620562</v>
      </c>
      <c r="U40" s="23">
        <f>+'F. Caja Libre Proyecto'!U73/U$25</f>
        <v>-4665665.0176094798</v>
      </c>
      <c r="V40" s="23">
        <f>+'F. Caja Libre Proyecto'!V73/V$25</f>
        <v>-5028149.9928736147</v>
      </c>
      <c r="W40" s="23">
        <f>+'F. Caja Libre Proyecto'!W73/W$25</f>
        <v>-5396072.2427667184</v>
      </c>
      <c r="X40" s="23">
        <f>+'F. Caja Libre Proyecto'!X73/X$25</f>
        <v>-5769513.3264082139</v>
      </c>
      <c r="Y40" s="23">
        <f>+'F. Caja Libre Proyecto'!Y73/Y$25</f>
        <v>-6148556.0263043325</v>
      </c>
      <c r="Z40" s="23">
        <f>+'F. Caja Libre Proyecto'!Z73/Z$25</f>
        <v>-6533284.3666988984</v>
      </c>
      <c r="AA40" s="23">
        <f>+'F. Caja Libre Proyecto'!AA73/AA$25</f>
        <v>-6923783.6321993824</v>
      </c>
      <c r="AB40" s="23">
        <f>+'F. Caja Libre Proyecto'!AB73/AB$25</f>
        <v>-7320140.3866823716</v>
      </c>
      <c r="AC40" s="23">
        <f>+'F. Caja Libre Proyecto'!AC73/AC$25</f>
        <v>-7722442.4924826026</v>
      </c>
      <c r="AD40" s="23">
        <f>+'F. Caja Libre Proyecto'!AD73/AD$25</f>
        <v>-8130779.1298698457</v>
      </c>
      <c r="AE40" s="23">
        <f>+'F. Caja Libre Proyecto'!AE73/AE$25</f>
        <v>-8545240.8168178927</v>
      </c>
      <c r="AF40" s="23">
        <f>+'F. Caja Libre Proyecto'!AF73/AF$25</f>
        <v>-8965919.4290701561</v>
      </c>
      <c r="AG40" s="23">
        <f>+'F. Caja Libre Proyecto'!AG73/AG$25</f>
        <v>-9392908.2205062024</v>
      </c>
      <c r="AH40" s="23">
        <f>+'F. Caja Libre Proyecto'!AH73/AH$25</f>
        <v>-9826301.8438137956</v>
      </c>
      <c r="AI40" s="23">
        <f>+'F. Caja Libre Proyecto'!AI73/AI$25</f>
        <v>-10266196.371471001</v>
      </c>
    </row>
    <row r="41" spans="3:35">
      <c r="C41" s="33" t="s">
        <v>193</v>
      </c>
      <c r="E41" s="22">
        <f>+'F. Caja Libre Proyecto'!E74/E$25</f>
        <v>0</v>
      </c>
      <c r="F41" s="103">
        <f>+'F. Caja Libre Proyecto'!F74/E$25</f>
        <v>-50000000</v>
      </c>
      <c r="G41" s="22">
        <f>+'F. Caja Libre Proyecto'!G74/G$25</f>
        <v>0</v>
      </c>
      <c r="H41" s="22">
        <f>+'F. Caja Libre Proyecto'!H74/H$25</f>
        <v>0</v>
      </c>
      <c r="I41" s="22">
        <f>+'F. Caja Libre Proyecto'!I74/I$25</f>
        <v>0</v>
      </c>
      <c r="J41" s="22">
        <f>+'F. Caja Libre Proyecto'!J74/J$25</f>
        <v>0</v>
      </c>
      <c r="K41" s="22">
        <f>+'F. Caja Libre Proyecto'!K74/K$25</f>
        <v>0</v>
      </c>
      <c r="L41" s="22">
        <f>+'F. Caja Libre Proyecto'!L74/L$25</f>
        <v>0</v>
      </c>
      <c r="M41" s="22">
        <f>+'F. Caja Libre Proyecto'!M74/M$25</f>
        <v>0</v>
      </c>
      <c r="N41" s="22">
        <f>+'F. Caja Libre Proyecto'!N74/N$25</f>
        <v>0</v>
      </c>
      <c r="O41" s="22">
        <f>+'F. Caja Libre Proyecto'!O74/O$25</f>
        <v>0</v>
      </c>
      <c r="P41" s="22">
        <f>+'F. Caja Libre Proyecto'!P74/P$25</f>
        <v>0</v>
      </c>
      <c r="Q41" s="22">
        <f>+'F. Caja Libre Proyecto'!Q74/Q$25</f>
        <v>0</v>
      </c>
      <c r="R41" s="22">
        <f>+'F. Caja Libre Proyecto'!R74/R$25</f>
        <v>0</v>
      </c>
      <c r="S41" s="22">
        <f>+'F. Caja Libre Proyecto'!S74/S$25</f>
        <v>0</v>
      </c>
      <c r="T41" s="22">
        <f>+'F. Caja Libre Proyecto'!T74/T$25</f>
        <v>0</v>
      </c>
      <c r="U41" s="22">
        <f>+'F. Caja Libre Proyecto'!U74/U$25</f>
        <v>0</v>
      </c>
      <c r="V41" s="22">
        <f>+'F. Caja Libre Proyecto'!V74/V$25</f>
        <v>0</v>
      </c>
      <c r="W41" s="22">
        <f>+'F. Caja Libre Proyecto'!W74/W$25</f>
        <v>0</v>
      </c>
      <c r="X41" s="22">
        <f>+'F. Caja Libre Proyecto'!X74/X$25</f>
        <v>0</v>
      </c>
      <c r="Y41" s="22">
        <f>+'F. Caja Libre Proyecto'!Y74/Y$25</f>
        <v>0</v>
      </c>
      <c r="Z41" s="22">
        <f>+'F. Caja Libre Proyecto'!Z74/Z$25</f>
        <v>0</v>
      </c>
      <c r="AA41" s="22">
        <f>+'F. Caja Libre Proyecto'!AA74/AA$25</f>
        <v>0</v>
      </c>
      <c r="AB41" s="22">
        <f>+'F. Caja Libre Proyecto'!AB74/AB$25</f>
        <v>0</v>
      </c>
      <c r="AC41" s="22">
        <f>+'F. Caja Libre Proyecto'!AC74/AC$25</f>
        <v>0</v>
      </c>
      <c r="AD41" s="22">
        <f>+'F. Caja Libre Proyecto'!AD74/AD$25</f>
        <v>0</v>
      </c>
      <c r="AE41" s="22">
        <f>+'F. Caja Libre Proyecto'!AE74/AE$25</f>
        <v>0</v>
      </c>
      <c r="AF41" s="22">
        <f>+'F. Caja Libre Proyecto'!AF74/AF$25</f>
        <v>0</v>
      </c>
      <c r="AG41" s="22">
        <f>+'F. Caja Libre Proyecto'!AG74/AG$25</f>
        <v>0</v>
      </c>
      <c r="AH41" s="22">
        <f>+'F. Caja Libre Proyecto'!AH74/AH$25</f>
        <v>0</v>
      </c>
      <c r="AI41" s="22">
        <f>+'F. Caja Libre Proyecto'!AI74/AI$25</f>
        <v>0</v>
      </c>
    </row>
    <row r="42" spans="3:35">
      <c r="C42" s="24" t="s">
        <v>12</v>
      </c>
      <c r="D42" s="27"/>
      <c r="E42" s="23">
        <f>+'F. Caja Libre Proyecto'!E75/E$25</f>
        <v>0</v>
      </c>
      <c r="F42" s="104">
        <f>+'F. Caja Libre Proyecto'!F75/E$25</f>
        <v>-20000000</v>
      </c>
      <c r="G42" s="23">
        <f>+'F. Caja Libre Proyecto'!G75/G$25</f>
        <v>0</v>
      </c>
      <c r="H42" s="23">
        <f>+'F. Caja Libre Proyecto'!H75/H$25</f>
        <v>0</v>
      </c>
      <c r="I42" s="23">
        <f>+'F. Caja Libre Proyecto'!I75/I$25</f>
        <v>0</v>
      </c>
      <c r="J42" s="23">
        <f>+'F. Caja Libre Proyecto'!J75/J$25</f>
        <v>0</v>
      </c>
      <c r="K42" s="23">
        <f>+'F. Caja Libre Proyecto'!K75/K$25</f>
        <v>0</v>
      </c>
      <c r="L42" s="23">
        <f>+'F. Caja Libre Proyecto'!L75/L$25</f>
        <v>0</v>
      </c>
      <c r="M42" s="23">
        <f>+'F. Caja Libre Proyecto'!M75/M$25</f>
        <v>0</v>
      </c>
      <c r="N42" s="23">
        <f>+'F. Caja Libre Proyecto'!N75/N$25</f>
        <v>0</v>
      </c>
      <c r="O42" s="23">
        <f>+'F. Caja Libre Proyecto'!O75/O$25</f>
        <v>0</v>
      </c>
      <c r="P42" s="23">
        <f>+'F. Caja Libre Proyecto'!P75/P$25</f>
        <v>0</v>
      </c>
      <c r="Q42" s="23">
        <f>+'F. Caja Libre Proyecto'!Q75/Q$25</f>
        <v>0</v>
      </c>
      <c r="R42" s="23">
        <f>+'F. Caja Libre Proyecto'!R75/R$25</f>
        <v>0</v>
      </c>
      <c r="S42" s="23">
        <f>+'F. Caja Libre Proyecto'!S75/S$25</f>
        <v>0</v>
      </c>
      <c r="T42" s="23">
        <f>+'F. Caja Libre Proyecto'!T75/T$25</f>
        <v>0</v>
      </c>
      <c r="U42" s="23">
        <f>+'F. Caja Libre Proyecto'!U75/U$25</f>
        <v>0</v>
      </c>
      <c r="V42" s="23">
        <f>+'F. Caja Libre Proyecto'!V75/V$25</f>
        <v>0</v>
      </c>
      <c r="W42" s="23">
        <f>+'F. Caja Libre Proyecto'!W75/W$25</f>
        <v>0</v>
      </c>
      <c r="X42" s="23">
        <f>+'F. Caja Libre Proyecto'!X75/X$25</f>
        <v>0</v>
      </c>
      <c r="Y42" s="23">
        <f>+'F. Caja Libre Proyecto'!Y75/Y$25</f>
        <v>0</v>
      </c>
      <c r="Z42" s="23">
        <f>+'F. Caja Libre Proyecto'!Z75/Z$25</f>
        <v>0</v>
      </c>
      <c r="AA42" s="23">
        <f>+'F. Caja Libre Proyecto'!AA75/AA$25</f>
        <v>0</v>
      </c>
      <c r="AB42" s="23">
        <f>+'F. Caja Libre Proyecto'!AB75/AB$25</f>
        <v>0</v>
      </c>
      <c r="AC42" s="23">
        <f>+'F. Caja Libre Proyecto'!AC75/AC$25</f>
        <v>0</v>
      </c>
      <c r="AD42" s="23">
        <f>+'F. Caja Libre Proyecto'!AD75/AD$25</f>
        <v>0</v>
      </c>
      <c r="AE42" s="23">
        <f>+'F. Caja Libre Proyecto'!AE75/AE$25</f>
        <v>0</v>
      </c>
      <c r="AF42" s="23">
        <f>+'F. Caja Libre Proyecto'!AF75/AF$25</f>
        <v>0</v>
      </c>
      <c r="AG42" s="23">
        <f>+'F. Caja Libre Proyecto'!AG75/AG$25</f>
        <v>0</v>
      </c>
      <c r="AH42" s="23">
        <f>+'F. Caja Libre Proyecto'!AH75/AH$25</f>
        <v>0</v>
      </c>
      <c r="AI42" s="23">
        <f>+'F. Caja Libre Proyecto'!AI75/AI$25</f>
        <v>0</v>
      </c>
    </row>
    <row r="43" spans="3:35">
      <c r="C43" s="24" t="s">
        <v>13</v>
      </c>
      <c r="D43" s="27"/>
      <c r="E43" s="23">
        <f>+'F. Caja Libre Proyecto'!E76/E$25</f>
        <v>0</v>
      </c>
      <c r="F43" s="104">
        <f>+'F. Caja Libre Proyecto'!F76/E$25</f>
        <v>-7500000</v>
      </c>
      <c r="G43" s="23">
        <f>+'F. Caja Libre Proyecto'!G76/G$25</f>
        <v>0</v>
      </c>
      <c r="H43" s="23">
        <f>+'F. Caja Libre Proyecto'!H76/H$25</f>
        <v>0</v>
      </c>
      <c r="I43" s="23">
        <f>+'F. Caja Libre Proyecto'!I76/I$25</f>
        <v>0</v>
      </c>
      <c r="J43" s="23">
        <f>+'F. Caja Libre Proyecto'!J76/J$25</f>
        <v>0</v>
      </c>
      <c r="K43" s="23">
        <f>+'F. Caja Libre Proyecto'!K76/K$25</f>
        <v>0</v>
      </c>
      <c r="L43" s="23">
        <f>+'F. Caja Libre Proyecto'!L76/L$25</f>
        <v>0</v>
      </c>
      <c r="M43" s="23">
        <f>+'F. Caja Libre Proyecto'!M76/M$25</f>
        <v>0</v>
      </c>
      <c r="N43" s="23">
        <f>+'F. Caja Libre Proyecto'!N76/N$25</f>
        <v>0</v>
      </c>
      <c r="O43" s="23">
        <f>+'F. Caja Libre Proyecto'!O76/O$25</f>
        <v>0</v>
      </c>
      <c r="P43" s="23">
        <f>+'F. Caja Libre Proyecto'!P76/P$25</f>
        <v>0</v>
      </c>
      <c r="Q43" s="23">
        <f>+'F. Caja Libre Proyecto'!Q76/Q$25</f>
        <v>0</v>
      </c>
      <c r="R43" s="23">
        <f>+'F. Caja Libre Proyecto'!R76/R$25</f>
        <v>0</v>
      </c>
      <c r="S43" s="23">
        <f>+'F. Caja Libre Proyecto'!S76/S$25</f>
        <v>0</v>
      </c>
      <c r="T43" s="23">
        <f>+'F. Caja Libre Proyecto'!T76/T$25</f>
        <v>0</v>
      </c>
      <c r="U43" s="23">
        <f>+'F. Caja Libre Proyecto'!U76/U$25</f>
        <v>0</v>
      </c>
      <c r="V43" s="23">
        <f>+'F. Caja Libre Proyecto'!V76/V$25</f>
        <v>0</v>
      </c>
      <c r="W43" s="23">
        <f>+'F. Caja Libre Proyecto'!W76/W$25</f>
        <v>0</v>
      </c>
      <c r="X43" s="23">
        <f>+'F. Caja Libre Proyecto'!X76/X$25</f>
        <v>0</v>
      </c>
      <c r="Y43" s="23">
        <f>+'F. Caja Libre Proyecto'!Y76/Y$25</f>
        <v>0</v>
      </c>
      <c r="Z43" s="23">
        <f>+'F. Caja Libre Proyecto'!Z76/Z$25</f>
        <v>0</v>
      </c>
      <c r="AA43" s="23">
        <f>+'F. Caja Libre Proyecto'!AA76/AA$25</f>
        <v>0</v>
      </c>
      <c r="AB43" s="23">
        <f>+'F. Caja Libre Proyecto'!AB76/AB$25</f>
        <v>0</v>
      </c>
      <c r="AC43" s="23">
        <f>+'F. Caja Libre Proyecto'!AC76/AC$25</f>
        <v>0</v>
      </c>
      <c r="AD43" s="23">
        <f>+'F. Caja Libre Proyecto'!AD76/AD$25</f>
        <v>0</v>
      </c>
      <c r="AE43" s="23">
        <f>+'F. Caja Libre Proyecto'!AE76/AE$25</f>
        <v>0</v>
      </c>
      <c r="AF43" s="23">
        <f>+'F. Caja Libre Proyecto'!AF76/AF$25</f>
        <v>0</v>
      </c>
      <c r="AG43" s="23">
        <f>+'F. Caja Libre Proyecto'!AG76/AG$25</f>
        <v>0</v>
      </c>
      <c r="AH43" s="23">
        <f>+'F. Caja Libre Proyecto'!AH76/AH$25</f>
        <v>0</v>
      </c>
      <c r="AI43" s="23">
        <f>+'F. Caja Libre Proyecto'!AI76/AI$25</f>
        <v>0</v>
      </c>
    </row>
    <row r="44" spans="3:35">
      <c r="C44" s="34" t="s">
        <v>14</v>
      </c>
      <c r="D44" s="27"/>
      <c r="E44" s="23">
        <f>+'F. Caja Libre Proyecto'!E77/E$25</f>
        <v>0</v>
      </c>
      <c r="F44" s="104">
        <f>+'F. Caja Libre Proyecto'!F77/E$25</f>
        <v>-22500000</v>
      </c>
      <c r="G44" s="23">
        <f>+'F. Caja Libre Proyecto'!G77/G$25</f>
        <v>0</v>
      </c>
      <c r="H44" s="23">
        <f>+'F. Caja Libre Proyecto'!H77/H$25</f>
        <v>0</v>
      </c>
      <c r="I44" s="23">
        <f>+'F. Caja Libre Proyecto'!I77/I$25</f>
        <v>0</v>
      </c>
      <c r="J44" s="23">
        <f>+'F. Caja Libre Proyecto'!J77/J$25</f>
        <v>0</v>
      </c>
      <c r="K44" s="23">
        <f>+'F. Caja Libre Proyecto'!K77/K$25</f>
        <v>0</v>
      </c>
      <c r="L44" s="23">
        <f>+'F. Caja Libre Proyecto'!L77/L$25</f>
        <v>0</v>
      </c>
      <c r="M44" s="23">
        <f>+'F. Caja Libre Proyecto'!M77/M$25</f>
        <v>0</v>
      </c>
      <c r="N44" s="23">
        <f>+'F. Caja Libre Proyecto'!N77/N$25</f>
        <v>0</v>
      </c>
      <c r="O44" s="23">
        <f>+'F. Caja Libre Proyecto'!O77/O$25</f>
        <v>0</v>
      </c>
      <c r="P44" s="23">
        <f>+'F. Caja Libre Proyecto'!P77/P$25</f>
        <v>0</v>
      </c>
      <c r="Q44" s="23">
        <f>+'F. Caja Libre Proyecto'!Q77/Q$25</f>
        <v>0</v>
      </c>
      <c r="R44" s="23">
        <f>+'F. Caja Libre Proyecto'!R77/R$25</f>
        <v>0</v>
      </c>
      <c r="S44" s="23">
        <f>+'F. Caja Libre Proyecto'!S77/S$25</f>
        <v>0</v>
      </c>
      <c r="T44" s="23">
        <f>+'F. Caja Libre Proyecto'!T77/T$25</f>
        <v>0</v>
      </c>
      <c r="U44" s="23">
        <f>+'F. Caja Libre Proyecto'!U77/U$25</f>
        <v>0</v>
      </c>
      <c r="V44" s="23">
        <f>+'F. Caja Libre Proyecto'!V77/V$25</f>
        <v>0</v>
      </c>
      <c r="W44" s="23">
        <f>+'F. Caja Libre Proyecto'!W77/W$25</f>
        <v>0</v>
      </c>
      <c r="X44" s="23">
        <f>+'F. Caja Libre Proyecto'!X77/X$25</f>
        <v>0</v>
      </c>
      <c r="Y44" s="23">
        <f>+'F. Caja Libre Proyecto'!Y77/Y$25</f>
        <v>0</v>
      </c>
      <c r="Z44" s="23">
        <f>+'F. Caja Libre Proyecto'!Z77/Z$25</f>
        <v>0</v>
      </c>
      <c r="AA44" s="23">
        <f>+'F. Caja Libre Proyecto'!AA77/AA$25</f>
        <v>0</v>
      </c>
      <c r="AB44" s="23">
        <f>+'F. Caja Libre Proyecto'!AB77/AB$25</f>
        <v>0</v>
      </c>
      <c r="AC44" s="23">
        <f>+'F. Caja Libre Proyecto'!AC77/AC$25</f>
        <v>0</v>
      </c>
      <c r="AD44" s="23">
        <f>+'F. Caja Libre Proyecto'!AD77/AD$25</f>
        <v>0</v>
      </c>
      <c r="AE44" s="23">
        <f>+'F. Caja Libre Proyecto'!AE77/AE$25</f>
        <v>0</v>
      </c>
      <c r="AF44" s="23">
        <f>+'F. Caja Libre Proyecto'!AF77/AF$25</f>
        <v>0</v>
      </c>
      <c r="AG44" s="23">
        <f>+'F. Caja Libre Proyecto'!AG77/AG$25</f>
        <v>0</v>
      </c>
      <c r="AH44" s="23">
        <f>+'F. Caja Libre Proyecto'!AH77/AH$25</f>
        <v>0</v>
      </c>
      <c r="AI44" s="23">
        <f>+'F. Caja Libre Proyecto'!AI77/AI$25</f>
        <v>0</v>
      </c>
    </row>
    <row r="47" spans="3:35" ht="15.75">
      <c r="C47" s="281" t="s">
        <v>489</v>
      </c>
    </row>
    <row r="49" spans="3:35">
      <c r="D49" s="18"/>
      <c r="E49" s="6">
        <v>0</v>
      </c>
      <c r="F49" s="6">
        <v>1</v>
      </c>
      <c r="G49" s="6">
        <v>2</v>
      </c>
      <c r="H49" s="6">
        <v>3</v>
      </c>
      <c r="I49" s="6">
        <v>4</v>
      </c>
      <c r="J49" s="6">
        <v>5</v>
      </c>
      <c r="K49" s="6">
        <v>6</v>
      </c>
      <c r="L49" s="6">
        <v>7</v>
      </c>
      <c r="M49" s="6">
        <v>8</v>
      </c>
      <c r="N49" s="6">
        <v>9</v>
      </c>
      <c r="O49" s="6">
        <v>10</v>
      </c>
      <c r="P49" s="6">
        <v>11</v>
      </c>
      <c r="Q49" s="6">
        <v>12</v>
      </c>
      <c r="R49" s="6">
        <v>13</v>
      </c>
      <c r="S49" s="6">
        <v>14</v>
      </c>
      <c r="T49" s="6">
        <v>15</v>
      </c>
      <c r="U49" s="6">
        <v>16</v>
      </c>
      <c r="V49" s="6">
        <v>17</v>
      </c>
      <c r="W49" s="6">
        <v>18</v>
      </c>
      <c r="X49" s="6">
        <v>19</v>
      </c>
      <c r="Y49" s="6">
        <v>20</v>
      </c>
      <c r="Z49" s="6">
        <v>21</v>
      </c>
      <c r="AA49" s="6">
        <v>22</v>
      </c>
      <c r="AB49" s="6">
        <v>23</v>
      </c>
      <c r="AC49" s="6">
        <v>24</v>
      </c>
      <c r="AD49" s="6">
        <v>25</v>
      </c>
      <c r="AE49" s="6">
        <v>26</v>
      </c>
      <c r="AF49" s="6">
        <v>27</v>
      </c>
      <c r="AG49" s="6">
        <v>28</v>
      </c>
      <c r="AH49" s="6">
        <v>29</v>
      </c>
      <c r="AI49" s="6">
        <v>30</v>
      </c>
    </row>
    <row r="50" spans="3:35">
      <c r="C50" s="20" t="s">
        <v>132</v>
      </c>
      <c r="E50" s="105">
        <f t="shared" ref="E50:AI50" si="13">+E51</f>
        <v>0</v>
      </c>
      <c r="F50" s="105">
        <f t="shared" si="13"/>
        <v>0</v>
      </c>
      <c r="G50" s="105">
        <f t="shared" si="13"/>
        <v>2995768.1243044501</v>
      </c>
      <c r="H50" s="105">
        <f t="shared" si="13"/>
        <v>4275276.9631425254</v>
      </c>
      <c r="I50" s="105">
        <f t="shared" si="13"/>
        <v>5507155.1844685823</v>
      </c>
      <c r="J50" s="105">
        <f t="shared" si="13"/>
        <v>6684622.9777183011</v>
      </c>
      <c r="K50" s="105">
        <f t="shared" si="13"/>
        <v>7800795.0586582785</v>
      </c>
      <c r="L50" s="105">
        <f t="shared" si="13"/>
        <v>8848703.6118422691</v>
      </c>
      <c r="M50" s="105">
        <f t="shared" si="13"/>
        <v>9706846.5083701722</v>
      </c>
      <c r="N50" s="105">
        <f t="shared" si="13"/>
        <v>11755963.008946918</v>
      </c>
      <c r="O50" s="105">
        <f t="shared" si="13"/>
        <v>13984489.664846446</v>
      </c>
      <c r="P50" s="105">
        <f t="shared" si="13"/>
        <v>16132103.919509247</v>
      </c>
      <c r="Q50" s="105">
        <f t="shared" si="13"/>
        <v>18069148.891730838</v>
      </c>
      <c r="R50" s="105">
        <f t="shared" si="13"/>
        <v>20035708.681282528</v>
      </c>
      <c r="S50" s="105">
        <f t="shared" si="13"/>
        <v>21904485.195226353</v>
      </c>
      <c r="T50" s="105">
        <f t="shared" si="13"/>
        <v>23670201.1361738</v>
      </c>
      <c r="U50" s="105">
        <f t="shared" si="13"/>
        <v>25327806.993707549</v>
      </c>
      <c r="V50" s="105">
        <f t="shared" si="13"/>
        <v>27005515.231711689</v>
      </c>
      <c r="W50" s="105">
        <f t="shared" si="13"/>
        <v>28703555.960282352</v>
      </c>
      <c r="X50" s="105">
        <f t="shared" si="13"/>
        <v>30422161.669783033</v>
      </c>
      <c r="Y50" s="105">
        <f t="shared" si="13"/>
        <v>32161567.250477657</v>
      </c>
      <c r="Z50" s="105">
        <f t="shared" si="13"/>
        <v>33922010.012217447</v>
      </c>
      <c r="AA50" s="105">
        <f t="shared" si="13"/>
        <v>35703729.704178035</v>
      </c>
      <c r="AB50" s="105">
        <f t="shared" si="13"/>
        <v>37506968.534644723</v>
      </c>
      <c r="AC50" s="105">
        <f t="shared" si="13"/>
        <v>39331971.190841936</v>
      </c>
      <c r="AD50" s="105">
        <f t="shared" si="13"/>
        <v>41178984.858804792</v>
      </c>
      <c r="AE50" s="105">
        <f t="shared" si="13"/>
        <v>43048209.243288592</v>
      </c>
      <c r="AF50" s="105">
        <f t="shared" si="13"/>
        <v>44939946.587713651</v>
      </c>
      <c r="AG50" s="105">
        <f t="shared" si="13"/>
        <v>46854451.69414176</v>
      </c>
      <c r="AH50" s="105">
        <f t="shared" si="13"/>
        <v>48791981.943280436</v>
      </c>
      <c r="AI50" s="105">
        <f t="shared" si="13"/>
        <v>50752797.314512096</v>
      </c>
    </row>
    <row r="51" spans="3:35">
      <c r="C51" s="24" t="s">
        <v>15</v>
      </c>
      <c r="D51" s="18"/>
      <c r="E51" s="106">
        <f t="shared" ref="E51:AD51" si="14">+E36</f>
        <v>0</v>
      </c>
      <c r="F51" s="106">
        <f t="shared" si="14"/>
        <v>0</v>
      </c>
      <c r="G51" s="106">
        <f t="shared" si="14"/>
        <v>2995768.1243044501</v>
      </c>
      <c r="H51" s="106">
        <f t="shared" si="14"/>
        <v>4275276.9631425254</v>
      </c>
      <c r="I51" s="106">
        <f t="shared" si="14"/>
        <v>5507155.1844685823</v>
      </c>
      <c r="J51" s="106">
        <f t="shared" si="14"/>
        <v>6684622.9777183011</v>
      </c>
      <c r="K51" s="106">
        <f t="shared" si="14"/>
        <v>7800795.0586582785</v>
      </c>
      <c r="L51" s="106">
        <f t="shared" si="14"/>
        <v>8848703.6118422691</v>
      </c>
      <c r="M51" s="106">
        <f t="shared" si="14"/>
        <v>9706846.5083701722</v>
      </c>
      <c r="N51" s="106">
        <f t="shared" si="14"/>
        <v>11755963.008946918</v>
      </c>
      <c r="O51" s="106">
        <f t="shared" si="14"/>
        <v>13984489.664846446</v>
      </c>
      <c r="P51" s="106">
        <f t="shared" si="14"/>
        <v>16132103.919509247</v>
      </c>
      <c r="Q51" s="106">
        <f t="shared" si="14"/>
        <v>18069148.891730838</v>
      </c>
      <c r="R51" s="106">
        <f t="shared" si="14"/>
        <v>20035708.681282528</v>
      </c>
      <c r="S51" s="106">
        <f t="shared" si="14"/>
        <v>21904485.195226353</v>
      </c>
      <c r="T51" s="106">
        <f t="shared" si="14"/>
        <v>23670201.1361738</v>
      </c>
      <c r="U51" s="106">
        <f t="shared" si="14"/>
        <v>25327806.993707549</v>
      </c>
      <c r="V51" s="106">
        <f t="shared" si="14"/>
        <v>27005515.231711689</v>
      </c>
      <c r="W51" s="106">
        <f t="shared" si="14"/>
        <v>28703555.960282352</v>
      </c>
      <c r="X51" s="106">
        <f t="shared" si="14"/>
        <v>30422161.669783033</v>
      </c>
      <c r="Y51" s="106">
        <f t="shared" si="14"/>
        <v>32161567.250477657</v>
      </c>
      <c r="Z51" s="106">
        <f t="shared" si="14"/>
        <v>33922010.012217447</v>
      </c>
      <c r="AA51" s="106">
        <f t="shared" si="14"/>
        <v>35703729.704178035</v>
      </c>
      <c r="AB51" s="106">
        <f t="shared" si="14"/>
        <v>37506968.534644723</v>
      </c>
      <c r="AC51" s="106">
        <f t="shared" si="14"/>
        <v>39331971.190841936</v>
      </c>
      <c r="AD51" s="106">
        <f t="shared" si="14"/>
        <v>41178984.858804792</v>
      </c>
      <c r="AE51" s="106">
        <f t="shared" ref="AE51:AI51" si="15">+AE36</f>
        <v>43048209.243288592</v>
      </c>
      <c r="AF51" s="106">
        <f t="shared" si="15"/>
        <v>44939946.587713651</v>
      </c>
      <c r="AG51" s="106">
        <f t="shared" si="15"/>
        <v>46854451.69414176</v>
      </c>
      <c r="AH51" s="106">
        <f t="shared" si="15"/>
        <v>48791981.943280436</v>
      </c>
      <c r="AI51" s="106">
        <f t="shared" si="15"/>
        <v>50752797.314512096</v>
      </c>
    </row>
    <row r="52" spans="3:35">
      <c r="C52" s="20" t="s">
        <v>194</v>
      </c>
      <c r="E52" s="105">
        <f t="shared" ref="E52:AD52" si="16">+SUM(E53:E55)</f>
        <v>0</v>
      </c>
      <c r="F52" s="105">
        <f t="shared" si="16"/>
        <v>0</v>
      </c>
      <c r="G52" s="105">
        <f t="shared" si="16"/>
        <v>-78706.472039016517</v>
      </c>
      <c r="H52" s="105">
        <f t="shared" si="16"/>
        <v>-982605.8701730466</v>
      </c>
      <c r="I52" s="105">
        <f t="shared" si="16"/>
        <v>-1865583.676604222</v>
      </c>
      <c r="J52" s="105">
        <f t="shared" si="16"/>
        <v>-2723410.2833497324</v>
      </c>
      <c r="K52" s="105">
        <f t="shared" si="16"/>
        <v>-3551753.7902359036</v>
      </c>
      <c r="L52" s="105">
        <f t="shared" si="16"/>
        <v>-4346193.120352054</v>
      </c>
      <c r="M52" s="105">
        <f t="shared" si="16"/>
        <v>-5030928.0768259056</v>
      </c>
      <c r="N52" s="105">
        <f t="shared" si="16"/>
        <v>-6478475.9708768148</v>
      </c>
      <c r="O52" s="105">
        <f t="shared" si="16"/>
        <v>-8048592.966265223</v>
      </c>
      <c r="P52" s="105">
        <f t="shared" si="16"/>
        <v>-9575344.8255905267</v>
      </c>
      <c r="Q52" s="105">
        <f t="shared" si="16"/>
        <v>-10976903.03245116</v>
      </c>
      <c r="R52" s="105">
        <f t="shared" si="16"/>
        <v>-12403689.287035298</v>
      </c>
      <c r="S52" s="105">
        <f t="shared" si="16"/>
        <v>-13775465.00491488</v>
      </c>
      <c r="T52" s="105">
        <f t="shared" si="16"/>
        <v>-15088496.444993526</v>
      </c>
      <c r="U52" s="105">
        <f t="shared" si="16"/>
        <v>-16339158.891668405</v>
      </c>
      <c r="V52" s="105">
        <f t="shared" si="16"/>
        <v>-17608581.275043391</v>
      </c>
      <c r="W52" s="105">
        <f t="shared" si="16"/>
        <v>-18897044.994169042</v>
      </c>
      <c r="X52" s="105">
        <f t="shared" si="16"/>
        <v>-20204835.669081561</v>
      </c>
      <c r="Y52" s="105">
        <f t="shared" si="16"/>
        <v>-21532243.204117771</v>
      </c>
      <c r="Z52" s="105">
        <f t="shared" si="16"/>
        <v>-22879561.852179546</v>
      </c>
      <c r="AA52" s="105">
        <f t="shared" si="16"/>
        <v>-24247090.279962234</v>
      </c>
      <c r="AB52" s="105">
        <f t="shared" si="16"/>
        <v>-25635131.634161662</v>
      </c>
      <c r="AC52" s="105">
        <f t="shared" si="16"/>
        <v>-27043993.608674068</v>
      </c>
      <c r="AD52" s="105">
        <f t="shared" si="16"/>
        <v>-28473988.512804195</v>
      </c>
      <c r="AE52" s="105">
        <f t="shared" ref="AE52:AI52" si="17">+SUM(AE53:AE55)</f>
        <v>-29925433.340496257</v>
      </c>
      <c r="AF52" s="105">
        <f t="shared" si="17"/>
        <v>-31398649.840603687</v>
      </c>
      <c r="AG52" s="105">
        <f t="shared" si="17"/>
        <v>-32893964.588212721</v>
      </c>
      <c r="AH52" s="105">
        <f t="shared" si="17"/>
        <v>-34411709.057035908</v>
      </c>
      <c r="AI52" s="105">
        <f t="shared" si="17"/>
        <v>-35952219.692891449</v>
      </c>
    </row>
    <row r="53" spans="3:35">
      <c r="C53" s="24" t="s">
        <v>12</v>
      </c>
      <c r="D53" s="27"/>
      <c r="E53" s="106">
        <f t="shared" ref="E53:AD53" si="18">+E38*(1-$D$29)</f>
        <v>0</v>
      </c>
      <c r="F53" s="106">
        <f t="shared" si="18"/>
        <v>0</v>
      </c>
      <c r="G53" s="106">
        <f t="shared" si="18"/>
        <v>-47466.610207425518</v>
      </c>
      <c r="H53" s="106">
        <f t="shared" si="18"/>
        <v>-592593.83146929706</v>
      </c>
      <c r="I53" s="106">
        <f t="shared" si="18"/>
        <v>-1125103.5765243049</v>
      </c>
      <c r="J53" s="106">
        <f t="shared" si="18"/>
        <v>-1642445.0366746529</v>
      </c>
      <c r="K53" s="106">
        <f t="shared" si="18"/>
        <v>-2142005.7124438109</v>
      </c>
      <c r="L53" s="106">
        <f t="shared" si="18"/>
        <v>-2621119.3232962703</v>
      </c>
      <c r="M53" s="106">
        <f t="shared" si="18"/>
        <v>-3034071.9869378386</v>
      </c>
      <c r="N53" s="106">
        <f t="shared" si="18"/>
        <v>-3907064.8916310207</v>
      </c>
      <c r="O53" s="106">
        <f t="shared" si="18"/>
        <v>-4853977.2543552695</v>
      </c>
      <c r="P53" s="106">
        <f t="shared" si="18"/>
        <v>-5774736.7994423741</v>
      </c>
      <c r="Q53" s="106">
        <f t="shared" si="18"/>
        <v>-6619994.0618323376</v>
      </c>
      <c r="R53" s="106">
        <f t="shared" si="18"/>
        <v>-7480465.9549453305</v>
      </c>
      <c r="S53" s="106">
        <f t="shared" si="18"/>
        <v>-8307761.8761793897</v>
      </c>
      <c r="T53" s="106">
        <f t="shared" si="18"/>
        <v>-9099630.066198267</v>
      </c>
      <c r="U53" s="106">
        <f t="shared" si="18"/>
        <v>-9853884.5171912257</v>
      </c>
      <c r="V53" s="106">
        <f t="shared" si="18"/>
        <v>-10619452.78494907</v>
      </c>
      <c r="W53" s="106">
        <f t="shared" si="18"/>
        <v>-11396504.576723304</v>
      </c>
      <c r="X53" s="106">
        <f t="shared" si="18"/>
        <v>-12185212.145374145</v>
      </c>
      <c r="Y53" s="106">
        <f t="shared" si="18"/>
        <v>-12985750.327554749</v>
      </c>
      <c r="Z53" s="106">
        <f t="shared" si="18"/>
        <v>-13798296.582468076</v>
      </c>
      <c r="AA53" s="106">
        <f t="shared" si="18"/>
        <v>-14623031.031205095</v>
      </c>
      <c r="AB53" s="106">
        <f t="shared" si="18"/>
        <v>-15460136.496673165</v>
      </c>
      <c r="AC53" s="106">
        <f t="shared" si="18"/>
        <v>-16309798.544123251</v>
      </c>
      <c r="AD53" s="106">
        <f t="shared" si="18"/>
        <v>-17172205.522285111</v>
      </c>
      <c r="AE53" s="106">
        <f t="shared" ref="AE53:AI53" si="19">+AE38*(1-$D$29)</f>
        <v>-18047548.605119389</v>
      </c>
      <c r="AF53" s="106">
        <f t="shared" si="19"/>
        <v>-18936021.834196169</v>
      </c>
      <c r="AG53" s="106">
        <f t="shared" si="19"/>
        <v>-19837822.1617091</v>
      </c>
      <c r="AH53" s="106">
        <f t="shared" si="19"/>
        <v>-20753149.494134735</v>
      </c>
      <c r="AI53" s="106">
        <f t="shared" si="19"/>
        <v>-21682206.736546755</v>
      </c>
    </row>
    <row r="54" spans="3:35">
      <c r="C54" s="24" t="s">
        <v>13</v>
      </c>
      <c r="D54" s="27"/>
      <c r="E54" s="106">
        <f t="shared" ref="E54:AD54" si="20">+E39*(1-$D$30)</f>
        <v>0</v>
      </c>
      <c r="F54" s="106">
        <f t="shared" si="20"/>
        <v>0</v>
      </c>
      <c r="G54" s="106">
        <f t="shared" si="20"/>
        <v>-8765.1410894393721</v>
      </c>
      <c r="H54" s="106">
        <f t="shared" si="20"/>
        <v>-109427.83819745542</v>
      </c>
      <c r="I54" s="106">
        <f t="shared" si="20"/>
        <v>-207760.60361954494</v>
      </c>
      <c r="J54" s="106">
        <f t="shared" si="20"/>
        <v>-303292.40734048991</v>
      </c>
      <c r="K54" s="106">
        <f t="shared" si="20"/>
        <v>-395540.82758195372</v>
      </c>
      <c r="L54" s="106">
        <f t="shared" si="20"/>
        <v>-484013.51140414079</v>
      </c>
      <c r="M54" s="106">
        <f t="shared" si="20"/>
        <v>-560268.97486068041</v>
      </c>
      <c r="N54" s="106">
        <f t="shared" si="20"/>
        <v>-721475.05101141008</v>
      </c>
      <c r="O54" s="106">
        <f t="shared" si="20"/>
        <v>-896331.02708264918</v>
      </c>
      <c r="P54" s="106">
        <f t="shared" si="20"/>
        <v>-1066357.6476243022</v>
      </c>
      <c r="Q54" s="106">
        <f t="shared" si="20"/>
        <v>-1222442.0852815397</v>
      </c>
      <c r="R54" s="106">
        <f t="shared" si="20"/>
        <v>-1381336.0428166094</v>
      </c>
      <c r="S54" s="106">
        <f t="shared" si="20"/>
        <v>-1534103.7555444897</v>
      </c>
      <c r="T54" s="106">
        <f t="shared" si="20"/>
        <v>-1680329.4156332028</v>
      </c>
      <c r="U54" s="106">
        <f t="shared" si="20"/>
        <v>-1819609.356867698</v>
      </c>
      <c r="V54" s="106">
        <f t="shared" si="20"/>
        <v>-1960978.497220709</v>
      </c>
      <c r="W54" s="106">
        <f t="shared" si="20"/>
        <v>-2104468.174679019</v>
      </c>
      <c r="X54" s="106">
        <f t="shared" si="20"/>
        <v>-2250110.1972992029</v>
      </c>
      <c r="Y54" s="106">
        <f t="shared" si="20"/>
        <v>-2397936.8502586894</v>
      </c>
      <c r="Z54" s="106">
        <f t="shared" si="20"/>
        <v>-2547980.9030125709</v>
      </c>
      <c r="AA54" s="106">
        <f t="shared" si="20"/>
        <v>-2700275.6165577592</v>
      </c>
      <c r="AB54" s="106">
        <f t="shared" si="20"/>
        <v>-2854854.7508061244</v>
      </c>
      <c r="AC54" s="106">
        <f t="shared" si="20"/>
        <v>-3011752.572068214</v>
      </c>
      <c r="AD54" s="106">
        <f t="shared" si="20"/>
        <v>-3171003.8606492397</v>
      </c>
      <c r="AE54" s="106">
        <f t="shared" ref="AE54:AI54" si="21">+AE39*(1-$D$30)</f>
        <v>-3332643.918558978</v>
      </c>
      <c r="AF54" s="106">
        <f t="shared" si="21"/>
        <v>-3496708.5773373609</v>
      </c>
      <c r="AG54" s="106">
        <f t="shared" si="21"/>
        <v>-3663234.2059974195</v>
      </c>
      <c r="AH54" s="106">
        <f t="shared" si="21"/>
        <v>-3832257.7190873805</v>
      </c>
      <c r="AI54" s="106">
        <f t="shared" si="21"/>
        <v>-4003816.5848736907</v>
      </c>
    </row>
    <row r="55" spans="3:35">
      <c r="C55" s="34" t="s">
        <v>14</v>
      </c>
      <c r="D55" s="27"/>
      <c r="E55" s="106">
        <f t="shared" ref="E55:AD55" si="22">+E40</f>
        <v>0</v>
      </c>
      <c r="F55" s="106">
        <f t="shared" si="22"/>
        <v>0</v>
      </c>
      <c r="G55" s="106">
        <f t="shared" si="22"/>
        <v>-22474.720742151629</v>
      </c>
      <c r="H55" s="106">
        <f t="shared" si="22"/>
        <v>-280584.20050629415</v>
      </c>
      <c r="I55" s="106">
        <f t="shared" si="22"/>
        <v>-532719.49646037223</v>
      </c>
      <c r="J55" s="106">
        <f t="shared" si="22"/>
        <v>-777672.83933458943</v>
      </c>
      <c r="K55" s="106">
        <f t="shared" si="22"/>
        <v>-1014207.2502101389</v>
      </c>
      <c r="L55" s="106">
        <f t="shared" si="22"/>
        <v>-1241060.2856516424</v>
      </c>
      <c r="M55" s="106">
        <f t="shared" si="22"/>
        <v>-1436587.1150273862</v>
      </c>
      <c r="N55" s="106">
        <f t="shared" si="22"/>
        <v>-1849936.0282343843</v>
      </c>
      <c r="O55" s="106">
        <f t="shared" si="22"/>
        <v>-2298284.6848273044</v>
      </c>
      <c r="P55" s="106">
        <f t="shared" si="22"/>
        <v>-2734250.3785238503</v>
      </c>
      <c r="Q55" s="106">
        <f t="shared" si="22"/>
        <v>-3134466.8853372834</v>
      </c>
      <c r="R55" s="106">
        <f t="shared" si="22"/>
        <v>-3541887.289273357</v>
      </c>
      <c r="S55" s="106">
        <f t="shared" si="22"/>
        <v>-3933599.3731910004</v>
      </c>
      <c r="T55" s="106">
        <f t="shared" si="22"/>
        <v>-4308536.9631620562</v>
      </c>
      <c r="U55" s="106">
        <f t="shared" si="22"/>
        <v>-4665665.0176094798</v>
      </c>
      <c r="V55" s="106">
        <f t="shared" si="22"/>
        <v>-5028149.9928736147</v>
      </c>
      <c r="W55" s="106">
        <f t="shared" si="22"/>
        <v>-5396072.2427667184</v>
      </c>
      <c r="X55" s="106">
        <f t="shared" si="22"/>
        <v>-5769513.3264082139</v>
      </c>
      <c r="Y55" s="106">
        <f t="shared" si="22"/>
        <v>-6148556.0263043325</v>
      </c>
      <c r="Z55" s="106">
        <f t="shared" si="22"/>
        <v>-6533284.3666988984</v>
      </c>
      <c r="AA55" s="106">
        <f t="shared" si="22"/>
        <v>-6923783.6321993824</v>
      </c>
      <c r="AB55" s="106">
        <f t="shared" si="22"/>
        <v>-7320140.3866823716</v>
      </c>
      <c r="AC55" s="106">
        <f t="shared" si="22"/>
        <v>-7722442.4924826026</v>
      </c>
      <c r="AD55" s="106">
        <f t="shared" si="22"/>
        <v>-8130779.1298698457</v>
      </c>
      <c r="AE55" s="106">
        <f t="shared" ref="AE55:AI55" si="23">+AE40</f>
        <v>-8545240.8168178927</v>
      </c>
      <c r="AF55" s="106">
        <f t="shared" si="23"/>
        <v>-8965919.4290701561</v>
      </c>
      <c r="AG55" s="106">
        <f t="shared" si="23"/>
        <v>-9392908.2205062024</v>
      </c>
      <c r="AH55" s="106">
        <f t="shared" si="23"/>
        <v>-9826301.8438137956</v>
      </c>
      <c r="AI55" s="106">
        <f t="shared" si="23"/>
        <v>-10266196.371471001</v>
      </c>
    </row>
    <row r="56" spans="3:35">
      <c r="C56" s="33" t="s">
        <v>195</v>
      </c>
      <c r="E56" s="108">
        <f t="shared" ref="E56:AD56" si="24">+SUM(E57:E59)</f>
        <v>0</v>
      </c>
      <c r="F56" s="108">
        <f t="shared" si="24"/>
        <v>-44975000</v>
      </c>
      <c r="G56" s="108">
        <f t="shared" si="24"/>
        <v>0</v>
      </c>
      <c r="H56" s="108">
        <f t="shared" si="24"/>
        <v>0</v>
      </c>
      <c r="I56" s="108">
        <f t="shared" si="24"/>
        <v>0</v>
      </c>
      <c r="J56" s="108">
        <f t="shared" si="24"/>
        <v>0</v>
      </c>
      <c r="K56" s="108">
        <f t="shared" si="24"/>
        <v>0</v>
      </c>
      <c r="L56" s="108">
        <f t="shared" si="24"/>
        <v>0</v>
      </c>
      <c r="M56" s="108">
        <f t="shared" si="24"/>
        <v>0</v>
      </c>
      <c r="N56" s="108">
        <f t="shared" si="24"/>
        <v>0</v>
      </c>
      <c r="O56" s="108">
        <f t="shared" si="24"/>
        <v>0</v>
      </c>
      <c r="P56" s="108">
        <f t="shared" si="24"/>
        <v>0</v>
      </c>
      <c r="Q56" s="108">
        <f t="shared" si="24"/>
        <v>0</v>
      </c>
      <c r="R56" s="108">
        <f t="shared" si="24"/>
        <v>0</v>
      </c>
      <c r="S56" s="108">
        <f t="shared" si="24"/>
        <v>0</v>
      </c>
      <c r="T56" s="108">
        <f t="shared" si="24"/>
        <v>0</v>
      </c>
      <c r="U56" s="108">
        <f t="shared" si="24"/>
        <v>0</v>
      </c>
      <c r="V56" s="108">
        <f t="shared" si="24"/>
        <v>0</v>
      </c>
      <c r="W56" s="108">
        <f t="shared" si="24"/>
        <v>0</v>
      </c>
      <c r="X56" s="108">
        <f t="shared" si="24"/>
        <v>0</v>
      </c>
      <c r="Y56" s="108">
        <f t="shared" si="24"/>
        <v>0</v>
      </c>
      <c r="Z56" s="108">
        <f t="shared" si="24"/>
        <v>0</v>
      </c>
      <c r="AA56" s="108">
        <f t="shared" si="24"/>
        <v>0</v>
      </c>
      <c r="AB56" s="108">
        <f t="shared" si="24"/>
        <v>0</v>
      </c>
      <c r="AC56" s="108">
        <f t="shared" si="24"/>
        <v>0</v>
      </c>
      <c r="AD56" s="108">
        <f t="shared" si="24"/>
        <v>0</v>
      </c>
      <c r="AE56" s="108">
        <f t="shared" ref="AE56:AI56" si="25">+SUM(AE57:AE59)</f>
        <v>0</v>
      </c>
      <c r="AF56" s="108">
        <f t="shared" si="25"/>
        <v>0</v>
      </c>
      <c r="AG56" s="108">
        <f t="shared" si="25"/>
        <v>0</v>
      </c>
      <c r="AH56" s="108">
        <f t="shared" si="25"/>
        <v>0</v>
      </c>
      <c r="AI56" s="108">
        <f t="shared" si="25"/>
        <v>0</v>
      </c>
    </row>
    <row r="57" spans="3:35">
      <c r="C57" s="24" t="s">
        <v>12</v>
      </c>
      <c r="D57" s="27"/>
      <c r="E57" s="106">
        <f t="shared" ref="E57:AD57" si="26">+E42*(1-$D$29)</f>
        <v>0</v>
      </c>
      <c r="F57" s="106">
        <f t="shared" si="26"/>
        <v>-17600000</v>
      </c>
      <c r="G57" s="106">
        <f t="shared" si="26"/>
        <v>0</v>
      </c>
      <c r="H57" s="106">
        <f t="shared" si="26"/>
        <v>0</v>
      </c>
      <c r="I57" s="106">
        <f t="shared" si="26"/>
        <v>0</v>
      </c>
      <c r="J57" s="106">
        <f t="shared" si="26"/>
        <v>0</v>
      </c>
      <c r="K57" s="106">
        <f t="shared" si="26"/>
        <v>0</v>
      </c>
      <c r="L57" s="106">
        <f t="shared" si="26"/>
        <v>0</v>
      </c>
      <c r="M57" s="106">
        <f t="shared" si="26"/>
        <v>0</v>
      </c>
      <c r="N57" s="106">
        <f t="shared" si="26"/>
        <v>0</v>
      </c>
      <c r="O57" s="106">
        <f t="shared" si="26"/>
        <v>0</v>
      </c>
      <c r="P57" s="106">
        <f t="shared" si="26"/>
        <v>0</v>
      </c>
      <c r="Q57" s="106">
        <f t="shared" si="26"/>
        <v>0</v>
      </c>
      <c r="R57" s="106">
        <f t="shared" si="26"/>
        <v>0</v>
      </c>
      <c r="S57" s="106">
        <f t="shared" si="26"/>
        <v>0</v>
      </c>
      <c r="T57" s="106">
        <f t="shared" si="26"/>
        <v>0</v>
      </c>
      <c r="U57" s="106">
        <f t="shared" si="26"/>
        <v>0</v>
      </c>
      <c r="V57" s="106">
        <f t="shared" si="26"/>
        <v>0</v>
      </c>
      <c r="W57" s="106">
        <f t="shared" si="26"/>
        <v>0</v>
      </c>
      <c r="X57" s="106">
        <f t="shared" si="26"/>
        <v>0</v>
      </c>
      <c r="Y57" s="106">
        <f t="shared" si="26"/>
        <v>0</v>
      </c>
      <c r="Z57" s="106">
        <f t="shared" si="26"/>
        <v>0</v>
      </c>
      <c r="AA57" s="106">
        <f t="shared" si="26"/>
        <v>0</v>
      </c>
      <c r="AB57" s="106">
        <f t="shared" si="26"/>
        <v>0</v>
      </c>
      <c r="AC57" s="106">
        <f t="shared" si="26"/>
        <v>0</v>
      </c>
      <c r="AD57" s="106">
        <f t="shared" si="26"/>
        <v>0</v>
      </c>
      <c r="AE57" s="106">
        <f t="shared" ref="AE57:AI57" si="27">+AE42*(1-$D$29)</f>
        <v>0</v>
      </c>
      <c r="AF57" s="106">
        <f t="shared" si="27"/>
        <v>0</v>
      </c>
      <c r="AG57" s="106">
        <f t="shared" si="27"/>
        <v>0</v>
      </c>
      <c r="AH57" s="106">
        <f t="shared" si="27"/>
        <v>0</v>
      </c>
      <c r="AI57" s="106">
        <f t="shared" si="27"/>
        <v>0</v>
      </c>
    </row>
    <row r="58" spans="3:35">
      <c r="C58" s="24" t="s">
        <v>13</v>
      </c>
      <c r="D58" s="27"/>
      <c r="E58" s="106">
        <f t="shared" ref="E58:AD58" si="28">+E43*(1-$D$30)</f>
        <v>0</v>
      </c>
      <c r="F58" s="106">
        <f t="shared" si="28"/>
        <v>-4875000</v>
      </c>
      <c r="G58" s="106">
        <f t="shared" si="28"/>
        <v>0</v>
      </c>
      <c r="H58" s="106">
        <f t="shared" si="28"/>
        <v>0</v>
      </c>
      <c r="I58" s="106">
        <f t="shared" si="28"/>
        <v>0</v>
      </c>
      <c r="J58" s="106">
        <f t="shared" si="28"/>
        <v>0</v>
      </c>
      <c r="K58" s="106">
        <f t="shared" si="28"/>
        <v>0</v>
      </c>
      <c r="L58" s="106">
        <f t="shared" si="28"/>
        <v>0</v>
      </c>
      <c r="M58" s="106">
        <f t="shared" si="28"/>
        <v>0</v>
      </c>
      <c r="N58" s="106">
        <f t="shared" si="28"/>
        <v>0</v>
      </c>
      <c r="O58" s="106">
        <f t="shared" si="28"/>
        <v>0</v>
      </c>
      <c r="P58" s="106">
        <f t="shared" si="28"/>
        <v>0</v>
      </c>
      <c r="Q58" s="106">
        <f t="shared" si="28"/>
        <v>0</v>
      </c>
      <c r="R58" s="106">
        <f t="shared" si="28"/>
        <v>0</v>
      </c>
      <c r="S58" s="106">
        <f t="shared" si="28"/>
        <v>0</v>
      </c>
      <c r="T58" s="106">
        <f t="shared" si="28"/>
        <v>0</v>
      </c>
      <c r="U58" s="106">
        <f t="shared" si="28"/>
        <v>0</v>
      </c>
      <c r="V58" s="106">
        <f t="shared" si="28"/>
        <v>0</v>
      </c>
      <c r="W58" s="106">
        <f t="shared" si="28"/>
        <v>0</v>
      </c>
      <c r="X58" s="106">
        <f t="shared" si="28"/>
        <v>0</v>
      </c>
      <c r="Y58" s="106">
        <f t="shared" si="28"/>
        <v>0</v>
      </c>
      <c r="Z58" s="106">
        <f t="shared" si="28"/>
        <v>0</v>
      </c>
      <c r="AA58" s="106">
        <f t="shared" si="28"/>
        <v>0</v>
      </c>
      <c r="AB58" s="106">
        <f t="shared" si="28"/>
        <v>0</v>
      </c>
      <c r="AC58" s="106">
        <f t="shared" si="28"/>
        <v>0</v>
      </c>
      <c r="AD58" s="106">
        <f t="shared" si="28"/>
        <v>0</v>
      </c>
      <c r="AE58" s="106">
        <f t="shared" ref="AE58:AI58" si="29">+AE43*(1-$D$30)</f>
        <v>0</v>
      </c>
      <c r="AF58" s="106">
        <f t="shared" si="29"/>
        <v>0</v>
      </c>
      <c r="AG58" s="106">
        <f t="shared" si="29"/>
        <v>0</v>
      </c>
      <c r="AH58" s="106">
        <f t="shared" si="29"/>
        <v>0</v>
      </c>
      <c r="AI58" s="106">
        <f t="shared" si="29"/>
        <v>0</v>
      </c>
    </row>
    <row r="59" spans="3:35">
      <c r="C59" s="31" t="s">
        <v>14</v>
      </c>
      <c r="D59" s="35"/>
      <c r="E59" s="107">
        <f t="shared" ref="E59:AD59" si="30">+E44</f>
        <v>0</v>
      </c>
      <c r="F59" s="107">
        <f t="shared" si="30"/>
        <v>-22500000</v>
      </c>
      <c r="G59" s="107">
        <f t="shared" si="30"/>
        <v>0</v>
      </c>
      <c r="H59" s="107">
        <f t="shared" si="30"/>
        <v>0</v>
      </c>
      <c r="I59" s="107">
        <f t="shared" si="30"/>
        <v>0</v>
      </c>
      <c r="J59" s="107">
        <f t="shared" si="30"/>
        <v>0</v>
      </c>
      <c r="K59" s="107">
        <f t="shared" si="30"/>
        <v>0</v>
      </c>
      <c r="L59" s="107">
        <f t="shared" si="30"/>
        <v>0</v>
      </c>
      <c r="M59" s="107">
        <f t="shared" si="30"/>
        <v>0</v>
      </c>
      <c r="N59" s="107">
        <f t="shared" si="30"/>
        <v>0</v>
      </c>
      <c r="O59" s="107">
        <f t="shared" si="30"/>
        <v>0</v>
      </c>
      <c r="P59" s="107">
        <f t="shared" si="30"/>
        <v>0</v>
      </c>
      <c r="Q59" s="107">
        <f t="shared" si="30"/>
        <v>0</v>
      </c>
      <c r="R59" s="107">
        <f t="shared" si="30"/>
        <v>0</v>
      </c>
      <c r="S59" s="107">
        <f t="shared" si="30"/>
        <v>0</v>
      </c>
      <c r="T59" s="107">
        <f t="shared" si="30"/>
        <v>0</v>
      </c>
      <c r="U59" s="107">
        <f t="shared" si="30"/>
        <v>0</v>
      </c>
      <c r="V59" s="107">
        <f t="shared" si="30"/>
        <v>0</v>
      </c>
      <c r="W59" s="107">
        <f t="shared" si="30"/>
        <v>0</v>
      </c>
      <c r="X59" s="107">
        <f t="shared" si="30"/>
        <v>0</v>
      </c>
      <c r="Y59" s="107">
        <f t="shared" si="30"/>
        <v>0</v>
      </c>
      <c r="Z59" s="107">
        <f t="shared" si="30"/>
        <v>0</v>
      </c>
      <c r="AA59" s="107">
        <f t="shared" si="30"/>
        <v>0</v>
      </c>
      <c r="AB59" s="107">
        <f t="shared" si="30"/>
        <v>0</v>
      </c>
      <c r="AC59" s="107">
        <f t="shared" si="30"/>
        <v>0</v>
      </c>
      <c r="AD59" s="107">
        <f t="shared" si="30"/>
        <v>0</v>
      </c>
      <c r="AE59" s="107">
        <f t="shared" ref="AE59:AI59" si="31">+AE44</f>
        <v>0</v>
      </c>
      <c r="AF59" s="107">
        <f t="shared" si="31"/>
        <v>0</v>
      </c>
      <c r="AG59" s="107">
        <f t="shared" si="31"/>
        <v>0</v>
      </c>
      <c r="AH59" s="107">
        <f t="shared" si="31"/>
        <v>0</v>
      </c>
      <c r="AI59" s="107">
        <f t="shared" si="31"/>
        <v>0</v>
      </c>
    </row>
    <row r="60" spans="3:35">
      <c r="C60" s="36" t="s">
        <v>196</v>
      </c>
      <c r="E60" s="110">
        <f>+E50+E52+E56</f>
        <v>0</v>
      </c>
      <c r="F60" s="110">
        <f t="shared" ref="F60:AD60" si="32">+F50+F52+F56</f>
        <v>-44975000</v>
      </c>
      <c r="G60" s="110">
        <f t="shared" si="32"/>
        <v>2917061.6522654337</v>
      </c>
      <c r="H60" s="110">
        <f t="shared" si="32"/>
        <v>3292671.092969479</v>
      </c>
      <c r="I60" s="110">
        <f t="shared" si="32"/>
        <v>3641571.5078643602</v>
      </c>
      <c r="J60" s="110">
        <f t="shared" si="32"/>
        <v>3961212.6943685687</v>
      </c>
      <c r="K60" s="110">
        <f t="shared" si="32"/>
        <v>4249041.2684223745</v>
      </c>
      <c r="L60" s="110">
        <f t="shared" si="32"/>
        <v>4502510.4914902151</v>
      </c>
      <c r="M60" s="110">
        <f t="shared" si="32"/>
        <v>4675918.4315442666</v>
      </c>
      <c r="N60" s="110">
        <f t="shared" si="32"/>
        <v>5277487.0380701032</v>
      </c>
      <c r="O60" s="110">
        <f t="shared" si="32"/>
        <v>5935896.6985812234</v>
      </c>
      <c r="P60" s="110">
        <f t="shared" si="32"/>
        <v>6556759.0939187203</v>
      </c>
      <c r="Q60" s="110">
        <f t="shared" si="32"/>
        <v>7092245.8592796773</v>
      </c>
      <c r="R60" s="110">
        <f t="shared" si="32"/>
        <v>7632019.3942472301</v>
      </c>
      <c r="S60" s="110">
        <f t="shared" si="32"/>
        <v>8129020.1903114729</v>
      </c>
      <c r="T60" s="110">
        <f t="shared" si="32"/>
        <v>8581704.6911802739</v>
      </c>
      <c r="U60" s="110">
        <f t="shared" si="32"/>
        <v>8988648.1020391434</v>
      </c>
      <c r="V60" s="110">
        <f t="shared" si="32"/>
        <v>9396933.9566682987</v>
      </c>
      <c r="W60" s="110">
        <f t="shared" si="32"/>
        <v>9806510.9661133103</v>
      </c>
      <c r="X60" s="110">
        <f t="shared" si="32"/>
        <v>10217326.000701472</v>
      </c>
      <c r="Y60" s="110">
        <f t="shared" si="32"/>
        <v>10629324.046359885</v>
      </c>
      <c r="Z60" s="110">
        <f t="shared" si="32"/>
        <v>11042448.160037901</v>
      </c>
      <c r="AA60" s="110">
        <f t="shared" si="32"/>
        <v>11456639.424215801</v>
      </c>
      <c r="AB60" s="110">
        <f t="shared" si="32"/>
        <v>11871836.900483061</v>
      </c>
      <c r="AC60" s="110">
        <f t="shared" si="32"/>
        <v>12287977.582167868</v>
      </c>
      <c r="AD60" s="110">
        <f t="shared" si="32"/>
        <v>12704996.346000597</v>
      </c>
      <c r="AE60" s="110">
        <f t="shared" ref="AE60:AI60" si="33">+AE50+AE52+AE56</f>
        <v>13122775.902792335</v>
      </c>
      <c r="AF60" s="110">
        <f t="shared" si="33"/>
        <v>13541296.747109964</v>
      </c>
      <c r="AG60" s="110">
        <f t="shared" si="33"/>
        <v>13960487.105929039</v>
      </c>
      <c r="AH60" s="110">
        <f t="shared" si="33"/>
        <v>14380272.886244528</v>
      </c>
      <c r="AI60" s="110">
        <f t="shared" si="33"/>
        <v>14800577.621620648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7"/>
  </sheetPr>
  <dimension ref="C1:AI81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52.5703125" customWidth="1"/>
    <col min="4" max="4" width="14.42578125" customWidth="1"/>
    <col min="5" max="35" width="13.7109375" customWidth="1"/>
  </cols>
  <sheetData>
    <row r="1" spans="3:35" ht="21.75" thickBot="1">
      <c r="C1" s="483" t="s">
        <v>379</v>
      </c>
      <c r="D1" s="349"/>
    </row>
    <row r="3" spans="3:35" ht="21">
      <c r="C3" s="74" t="s">
        <v>354</v>
      </c>
    </row>
    <row r="4" spans="3:35" ht="15.75" thickBot="1"/>
    <row r="5" spans="3:35" ht="15.75" thickBot="1">
      <c r="C5" s="12"/>
      <c r="E5" s="338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52">
        <v>30</v>
      </c>
    </row>
    <row r="6" spans="3:35" ht="15.75" thickBot="1">
      <c r="C6" s="13" t="s">
        <v>21</v>
      </c>
      <c r="E6" s="253">
        <f>+E67/1000000</f>
        <v>0</v>
      </c>
      <c r="F6" s="254">
        <f t="shared" ref="F6:AI6" si="0">+F67/1000000</f>
        <v>0</v>
      </c>
      <c r="G6" s="254">
        <f t="shared" si="0"/>
        <v>-1.3529818660244197</v>
      </c>
      <c r="H6" s="254">
        <f t="shared" si="0"/>
        <v>-1.8388501531557235</v>
      </c>
      <c r="I6" s="254">
        <f t="shared" si="0"/>
        <v>-2.2919496248322782</v>
      </c>
      <c r="J6" s="254">
        <f t="shared" si="0"/>
        <v>-2.7089579175835943</v>
      </c>
      <c r="K6" s="254">
        <f t="shared" si="0"/>
        <v>-3.0865381902400477</v>
      </c>
      <c r="L6" s="254">
        <f t="shared" si="0"/>
        <v>-3.4213515564277435</v>
      </c>
      <c r="M6" s="254">
        <f t="shared" si="0"/>
        <v>-3.6540021224992407</v>
      </c>
      <c r="N6" s="254">
        <f t="shared" si="0"/>
        <v>-4.4756868556567584</v>
      </c>
      <c r="O6" s="254">
        <f t="shared" si="0"/>
        <v>-5.3815341414261235</v>
      </c>
      <c r="P6" s="254">
        <f t="shared" si="0"/>
        <v>-6.2405798432912434</v>
      </c>
      <c r="Q6" s="254">
        <f t="shared" si="0"/>
        <v>-6.9904107698497437</v>
      </c>
      <c r="R6" s="254">
        <f t="shared" si="0"/>
        <v>-7.7477176618951189</v>
      </c>
      <c r="S6" s="254">
        <f t="shared" si="0"/>
        <v>-8.4511195118046167</v>
      </c>
      <c r="T6" s="254">
        <f t="shared" si="0"/>
        <v>-9.0984871240452794</v>
      </c>
      <c r="U6" s="254">
        <f t="shared" si="0"/>
        <v>-9.6878363764585202</v>
      </c>
      <c r="V6" s="254">
        <f t="shared" si="0"/>
        <v>-10.28066894684124</v>
      </c>
      <c r="W6" s="254">
        <f t="shared" si="0"/>
        <v>-10.876956731150749</v>
      </c>
      <c r="X6" s="254">
        <f t="shared" si="0"/>
        <v>-11.476669998476503</v>
      </c>
      <c r="Y6" s="254">
        <f t="shared" si="0"/>
        <v>-12.079777348557526</v>
      </c>
      <c r="Z6" s="254">
        <f t="shared" si="0"/>
        <v>-12.686245668391326</v>
      </c>
      <c r="AA6" s="254">
        <f t="shared" si="0"/>
        <v>-13.296040087916705</v>
      </c>
      <c r="AB6" s="254">
        <f t="shared" si="0"/>
        <v>-13.909123934752454</v>
      </c>
      <c r="AC6" s="254">
        <f t="shared" si="0"/>
        <v>-14.52545868797351</v>
      </c>
      <c r="AD6" s="254">
        <f t="shared" si="0"/>
        <v>-15.145003930905869</v>
      </c>
      <c r="AE6" s="254">
        <f t="shared" si="0"/>
        <v>-15.767717302921396</v>
      </c>
      <c r="AF6" s="254">
        <f t="shared" si="0"/>
        <v>-16.393554450212939</v>
      </c>
      <c r="AG6" s="254">
        <f t="shared" si="0"/>
        <v>-17.022468975530085</v>
      </c>
      <c r="AH6" s="254">
        <f t="shared" si="0"/>
        <v>-17.654412386855423</v>
      </c>
      <c r="AI6" s="255">
        <f t="shared" si="0"/>
        <v>-18.289334045001045</v>
      </c>
    </row>
    <row r="7" spans="3:35" ht="15.75" thickBot="1">
      <c r="C7" s="14" t="s">
        <v>16</v>
      </c>
      <c r="E7" s="337">
        <f t="shared" ref="E7:E13" si="1">+E68/1000000</f>
        <v>0</v>
      </c>
      <c r="F7" s="257">
        <f t="shared" ref="F7:AI7" si="2">+F68/1000000</f>
        <v>0</v>
      </c>
      <c r="G7" s="257">
        <f t="shared" si="2"/>
        <v>-1.0523192291301042</v>
      </c>
      <c r="H7" s="257">
        <f t="shared" si="2"/>
        <v>-1.4302167857877837</v>
      </c>
      <c r="I7" s="257">
        <f t="shared" si="2"/>
        <v>-1.7826274859806597</v>
      </c>
      <c r="J7" s="257">
        <f t="shared" si="2"/>
        <v>-2.1069672692316845</v>
      </c>
      <c r="K7" s="257">
        <f t="shared" si="2"/>
        <v>-2.4006408146311493</v>
      </c>
      <c r="L7" s="257">
        <f t="shared" si="2"/>
        <v>-2.6610512105549127</v>
      </c>
      <c r="M7" s="257">
        <f t="shared" si="2"/>
        <v>-2.8420016508327426</v>
      </c>
      <c r="N7" s="257">
        <f t="shared" si="2"/>
        <v>-3.4810897766219226</v>
      </c>
      <c r="O7" s="257">
        <f t="shared" si="2"/>
        <v>-4.185637665553652</v>
      </c>
      <c r="P7" s="257">
        <f t="shared" si="2"/>
        <v>-4.8537843225598563</v>
      </c>
      <c r="Q7" s="257">
        <f t="shared" si="2"/>
        <v>-5.4369861543275793</v>
      </c>
      <c r="R7" s="257">
        <f t="shared" si="2"/>
        <v>-6.0260026259184256</v>
      </c>
      <c r="S7" s="257">
        <f t="shared" si="2"/>
        <v>-6.5730929536258129</v>
      </c>
      <c r="T7" s="257">
        <f t="shared" si="2"/>
        <v>-7.0766010964796617</v>
      </c>
      <c r="U7" s="257">
        <f t="shared" si="2"/>
        <v>-7.5349838483566272</v>
      </c>
      <c r="V7" s="257">
        <f t="shared" si="2"/>
        <v>-7.996075847543187</v>
      </c>
      <c r="W7" s="257">
        <f t="shared" si="2"/>
        <v>-8.4598552353394698</v>
      </c>
      <c r="X7" s="257">
        <f t="shared" si="2"/>
        <v>-8.9262988877039469</v>
      </c>
      <c r="Y7" s="257">
        <f t="shared" si="2"/>
        <v>-9.3953823822114089</v>
      </c>
      <c r="Z7" s="257">
        <f t="shared" si="2"/>
        <v>-9.8670799643043647</v>
      </c>
      <c r="AA7" s="257">
        <f t="shared" si="2"/>
        <v>-10.341364512824104</v>
      </c>
      <c r="AB7" s="257">
        <f t="shared" si="2"/>
        <v>-10.818207504807464</v>
      </c>
      <c r="AC7" s="257">
        <f t="shared" si="2"/>
        <v>-11.297578979534954</v>
      </c>
      <c r="AD7" s="257">
        <f t="shared" si="2"/>
        <v>-11.779447501815676</v>
      </c>
      <c r="AE7" s="257">
        <f t="shared" si="2"/>
        <v>-12.263780124494419</v>
      </c>
      <c r="AF7" s="257">
        <f t="shared" si="2"/>
        <v>-12.75054235016562</v>
      </c>
      <c r="AG7" s="257">
        <f t="shared" si="2"/>
        <v>-13.239698092078953</v>
      </c>
      <c r="AH7" s="257">
        <f t="shared" si="2"/>
        <v>-13.731209634220884</v>
      </c>
      <c r="AI7" s="258">
        <f t="shared" si="2"/>
        <v>-14.225037590556369</v>
      </c>
    </row>
    <row r="8" spans="3:35" ht="15.75" thickBot="1">
      <c r="C8" s="14" t="s">
        <v>119</v>
      </c>
      <c r="E8" s="259">
        <f t="shared" si="1"/>
        <v>0</v>
      </c>
      <c r="F8" s="260">
        <f t="shared" ref="F8:AI8" si="3">+F69/1000000</f>
        <v>0</v>
      </c>
      <c r="G8" s="257">
        <f t="shared" si="3"/>
        <v>-0.30066263689431549</v>
      </c>
      <c r="H8" s="257">
        <f t="shared" si="3"/>
        <v>-0.40863336736794004</v>
      </c>
      <c r="I8" s="257">
        <f t="shared" si="3"/>
        <v>-0.50932213885161837</v>
      </c>
      <c r="J8" s="257">
        <f t="shared" si="3"/>
        <v>-0.60199064835190963</v>
      </c>
      <c r="K8" s="257">
        <f t="shared" si="3"/>
        <v>-0.68589737560889874</v>
      </c>
      <c r="L8" s="257">
        <f t="shared" si="3"/>
        <v>-0.76030034587283057</v>
      </c>
      <c r="M8" s="257">
        <f t="shared" si="3"/>
        <v>-0.81200047166649814</v>
      </c>
      <c r="N8" s="257">
        <f t="shared" si="3"/>
        <v>-0.99459707903483507</v>
      </c>
      <c r="O8" s="257">
        <f t="shared" si="3"/>
        <v>-1.1958964758724719</v>
      </c>
      <c r="P8" s="257">
        <f t="shared" si="3"/>
        <v>-1.3867955207313876</v>
      </c>
      <c r="Q8" s="257">
        <f t="shared" si="3"/>
        <v>-1.5534246155221649</v>
      </c>
      <c r="R8" s="257">
        <f t="shared" si="3"/>
        <v>-1.7217150359766931</v>
      </c>
      <c r="S8" s="257">
        <f t="shared" si="3"/>
        <v>-1.8780265581788029</v>
      </c>
      <c r="T8" s="257">
        <f t="shared" si="3"/>
        <v>-2.0218860275656172</v>
      </c>
      <c r="U8" s="257">
        <f t="shared" si="3"/>
        <v>-2.1528525281018931</v>
      </c>
      <c r="V8" s="257">
        <f t="shared" si="3"/>
        <v>-2.2845930992980525</v>
      </c>
      <c r="W8" s="257">
        <f t="shared" si="3"/>
        <v>-2.417101495811278</v>
      </c>
      <c r="X8" s="257">
        <f t="shared" si="3"/>
        <v>-2.5503711107725557</v>
      </c>
      <c r="Y8" s="257">
        <f t="shared" si="3"/>
        <v>-2.6843949663461166</v>
      </c>
      <c r="Z8" s="257">
        <f t="shared" si="3"/>
        <v>-2.8191657040869611</v>
      </c>
      <c r="AA8" s="257">
        <f t="shared" si="3"/>
        <v>-2.9546755750926006</v>
      </c>
      <c r="AB8" s="257">
        <f t="shared" si="3"/>
        <v>-3.0909164299449903</v>
      </c>
      <c r="AC8" s="257">
        <f t="shared" si="3"/>
        <v>-3.2278797084385564</v>
      </c>
      <c r="AD8" s="257">
        <f t="shared" si="3"/>
        <v>-3.3655564290901925</v>
      </c>
      <c r="AE8" s="257">
        <f t="shared" si="3"/>
        <v>-3.5039371784269773</v>
      </c>
      <c r="AF8" s="257">
        <f t="shared" si="3"/>
        <v>-3.6430121000473203</v>
      </c>
      <c r="AG8" s="257">
        <f t="shared" si="3"/>
        <v>-3.7827708834511302</v>
      </c>
      <c r="AH8" s="257">
        <f t="shared" si="3"/>
        <v>-3.9232027526345385</v>
      </c>
      <c r="AI8" s="258">
        <f t="shared" si="3"/>
        <v>-4.0642964544446762</v>
      </c>
    </row>
    <row r="9" spans="3:35" ht="15.75" thickBot="1">
      <c r="C9" s="13" t="s">
        <v>22</v>
      </c>
      <c r="E9" s="253">
        <f t="shared" si="1"/>
        <v>0</v>
      </c>
      <c r="F9" s="254">
        <f t="shared" ref="F9:AI9" si="4">+F70/1000000</f>
        <v>0</v>
      </c>
      <c r="G9" s="254">
        <f t="shared" si="4"/>
        <v>0.65807534650243305</v>
      </c>
      <c r="H9" s="254">
        <f t="shared" si="4"/>
        <v>0.89439628282657468</v>
      </c>
      <c r="I9" s="254">
        <f t="shared" si="4"/>
        <v>1.1147788314114806</v>
      </c>
      <c r="J9" s="254">
        <f t="shared" si="4"/>
        <v>1.3176070315802415</v>
      </c>
      <c r="K9" s="254">
        <f t="shared" si="4"/>
        <v>1.5012578808639772</v>
      </c>
      <c r="L9" s="254">
        <f t="shared" si="4"/>
        <v>1.6641073820291596</v>
      </c>
      <c r="M9" s="254">
        <f t="shared" si="4"/>
        <v>1.7772660323600455</v>
      </c>
      <c r="N9" s="254">
        <f t="shared" si="4"/>
        <v>2.1769243567374916</v>
      </c>
      <c r="O9" s="254">
        <f t="shared" si="4"/>
        <v>2.6175184115658729</v>
      </c>
      <c r="P9" s="254">
        <f t="shared" si="4"/>
        <v>3.0353486960008258</v>
      </c>
      <c r="Q9" s="254">
        <f t="shared" si="4"/>
        <v>3.4000581272241366</v>
      </c>
      <c r="R9" s="254">
        <f t="shared" si="4"/>
        <v>3.7684037849939869</v>
      </c>
      <c r="S9" s="254">
        <f t="shared" si="4"/>
        <v>4.1105306292138559</v>
      </c>
      <c r="T9" s="254">
        <f t="shared" si="4"/>
        <v>4.425403042834243</v>
      </c>
      <c r="U9" s="254">
        <f t="shared" si="4"/>
        <v>4.7120559708830143</v>
      </c>
      <c r="V9" s="254">
        <f t="shared" si="4"/>
        <v>5.0004031460886162</v>
      </c>
      <c r="W9" s="254">
        <f t="shared" si="4"/>
        <v>5.2904308989569344</v>
      </c>
      <c r="X9" s="254">
        <f t="shared" si="4"/>
        <v>5.5821247687034319</v>
      </c>
      <c r="Y9" s="254">
        <f t="shared" si="4"/>
        <v>5.8754694825900584</v>
      </c>
      <c r="Z9" s="254">
        <f t="shared" si="4"/>
        <v>6.1704489348203326</v>
      </c>
      <c r="AA9" s="254">
        <f t="shared" si="4"/>
        <v>6.467046164983925</v>
      </c>
      <c r="AB9" s="254">
        <f t="shared" si="4"/>
        <v>6.7652433360421016</v>
      </c>
      <c r="AC9" s="254">
        <f t="shared" si="4"/>
        <v>7.0650217118448921</v>
      </c>
      <c r="AD9" s="254">
        <f t="shared" si="4"/>
        <v>7.3663616341711595</v>
      </c>
      <c r="AE9" s="254">
        <f t="shared" si="4"/>
        <v>7.6692424992820403</v>
      </c>
      <c r="AF9" s="254">
        <f t="shared" si="4"/>
        <v>7.973642733978572</v>
      </c>
      <c r="AG9" s="254">
        <f t="shared" si="4"/>
        <v>8.2795397711536616</v>
      </c>
      <c r="AH9" s="254">
        <f t="shared" si="4"/>
        <v>8.5869100248288444</v>
      </c>
      <c r="AI9" s="255">
        <f t="shared" si="4"/>
        <v>8.8957288646657862</v>
      </c>
    </row>
    <row r="10" spans="3:35" ht="15.75" thickBot="1">
      <c r="C10" s="14" t="s">
        <v>18</v>
      </c>
      <c r="E10" s="337">
        <f t="shared" si="1"/>
        <v>0</v>
      </c>
      <c r="F10" s="257">
        <f t="shared" ref="F10:AI10" si="5">+F71/1000000</f>
        <v>0</v>
      </c>
      <c r="G10" s="257">
        <f t="shared" si="5"/>
        <v>0.39687468070049642</v>
      </c>
      <c r="H10" s="257">
        <f t="shared" si="5"/>
        <v>0.53939604492567839</v>
      </c>
      <c r="I10" s="257">
        <f t="shared" si="5"/>
        <v>0.67230522328413689</v>
      </c>
      <c r="J10" s="257">
        <f t="shared" si="5"/>
        <v>0.79462765582452011</v>
      </c>
      <c r="K10" s="257">
        <f t="shared" si="5"/>
        <v>0.90538453580374634</v>
      </c>
      <c r="L10" s="257">
        <f t="shared" si="5"/>
        <v>1.0035964565521374</v>
      </c>
      <c r="M10" s="257">
        <f t="shared" si="5"/>
        <v>1.0718406225997761</v>
      </c>
      <c r="N10" s="257">
        <f t="shared" si="5"/>
        <v>1.3128681443259802</v>
      </c>
      <c r="O10" s="257">
        <f t="shared" si="5"/>
        <v>1.5785833481516629</v>
      </c>
      <c r="P10" s="257">
        <f t="shared" si="5"/>
        <v>1.8305700873654323</v>
      </c>
      <c r="Q10" s="257">
        <f t="shared" si="5"/>
        <v>2.0505204924892566</v>
      </c>
      <c r="R10" s="257">
        <f t="shared" si="5"/>
        <v>2.2726638474892349</v>
      </c>
      <c r="S10" s="257">
        <f t="shared" si="5"/>
        <v>2.4789950567960202</v>
      </c>
      <c r="T10" s="257">
        <f t="shared" si="5"/>
        <v>2.6688895563866133</v>
      </c>
      <c r="U10" s="257">
        <f t="shared" si="5"/>
        <v>2.8417653370944964</v>
      </c>
      <c r="V10" s="257">
        <f t="shared" si="5"/>
        <v>3.0156628910734313</v>
      </c>
      <c r="W10" s="257">
        <f t="shared" si="5"/>
        <v>3.1905739744708863</v>
      </c>
      <c r="X10" s="257">
        <f t="shared" si="5"/>
        <v>3.3664898662197738</v>
      </c>
      <c r="Y10" s="257">
        <f t="shared" si="5"/>
        <v>3.5434013555768713</v>
      </c>
      <c r="Z10" s="257">
        <f t="shared" si="5"/>
        <v>3.7212987293947863</v>
      </c>
      <c r="AA10" s="257">
        <f t="shared" si="5"/>
        <v>3.9001717591222307</v>
      </c>
      <c r="AB10" s="257">
        <f t="shared" si="5"/>
        <v>4.0800096875273901</v>
      </c>
      <c r="AC10" s="257">
        <f t="shared" si="5"/>
        <v>4.2608012151388959</v>
      </c>
      <c r="AD10" s="257">
        <f t="shared" si="5"/>
        <v>4.4425344863990546</v>
      </c>
      <c r="AE10" s="257">
        <f t="shared" si="5"/>
        <v>4.6251970755236069</v>
      </c>
      <c r="AF10" s="257">
        <f t="shared" si="5"/>
        <v>4.8087759720624632</v>
      </c>
      <c r="AG10" s="257">
        <f t="shared" si="5"/>
        <v>4.9932575661554921</v>
      </c>
      <c r="AH10" s="257">
        <f t="shared" si="5"/>
        <v>5.1786276334775891</v>
      </c>
      <c r="AI10" s="258">
        <f t="shared" si="5"/>
        <v>5.3648713198669729</v>
      </c>
    </row>
    <row r="11" spans="3:35" ht="15.75" thickBot="1">
      <c r="C11" s="14" t="s">
        <v>19</v>
      </c>
      <c r="E11" s="259">
        <f t="shared" si="1"/>
        <v>0</v>
      </c>
      <c r="F11" s="260">
        <f t="shared" ref="F11:AI11" si="6">+F72/1000000</f>
        <v>0</v>
      </c>
      <c r="G11" s="257">
        <f t="shared" si="6"/>
        <v>7.3286517742989402E-2</v>
      </c>
      <c r="H11" s="257">
        <f t="shared" si="6"/>
        <v>9.960438329593492E-2</v>
      </c>
      <c r="I11" s="257">
        <f t="shared" si="6"/>
        <v>0.12414727134508209</v>
      </c>
      <c r="J11" s="257">
        <f t="shared" si="6"/>
        <v>0.14673522053577789</v>
      </c>
      <c r="K11" s="257">
        <f t="shared" si="6"/>
        <v>0.16718748530466906</v>
      </c>
      <c r="L11" s="257">
        <f t="shared" si="6"/>
        <v>0.18532320930650265</v>
      </c>
      <c r="M11" s="257">
        <f t="shared" si="6"/>
        <v>0.19792511496870865</v>
      </c>
      <c r="N11" s="257">
        <f t="shared" si="6"/>
        <v>0.24243303801474067</v>
      </c>
      <c r="O11" s="257">
        <f t="shared" si="6"/>
        <v>0.29149976599391503</v>
      </c>
      <c r="P11" s="257">
        <f t="shared" si="6"/>
        <v>0.33803140817827582</v>
      </c>
      <c r="Q11" s="257">
        <f t="shared" si="6"/>
        <v>0.3786472500335275</v>
      </c>
      <c r="R11" s="257">
        <f t="shared" si="6"/>
        <v>0.4196680400193189</v>
      </c>
      <c r="S11" s="257">
        <f t="shared" si="6"/>
        <v>0.45776897355608331</v>
      </c>
      <c r="T11" s="257">
        <f t="shared" si="6"/>
        <v>0.49283471921911892</v>
      </c>
      <c r="U11" s="257">
        <f t="shared" si="6"/>
        <v>0.52475780372483594</v>
      </c>
      <c r="V11" s="257">
        <f t="shared" si="6"/>
        <v>0.55686956795390063</v>
      </c>
      <c r="W11" s="257">
        <f t="shared" si="6"/>
        <v>0.58916848960399892</v>
      </c>
      <c r="X11" s="257">
        <f t="shared" si="6"/>
        <v>0.62165295825081046</v>
      </c>
      <c r="Y11" s="257">
        <f t="shared" si="6"/>
        <v>0.65432127304686549</v>
      </c>
      <c r="Z11" s="257">
        <f t="shared" si="6"/>
        <v>0.68717164037119627</v>
      </c>
      <c r="AA11" s="257">
        <f t="shared" si="6"/>
        <v>0.72020217142882093</v>
      </c>
      <c r="AB11" s="257">
        <f t="shared" si="6"/>
        <v>0.75341087979909183</v>
      </c>
      <c r="AC11" s="257">
        <f t="shared" si="6"/>
        <v>0.78679567893189828</v>
      </c>
      <c r="AD11" s="257">
        <f t="shared" si="6"/>
        <v>0.82035437959073454</v>
      </c>
      <c r="AE11" s="257">
        <f t="shared" si="6"/>
        <v>0.85408468724157505</v>
      </c>
      <c r="AF11" s="257">
        <f t="shared" si="6"/>
        <v>0.88798419938653428</v>
      </c>
      <c r="AG11" s="257">
        <f t="shared" si="6"/>
        <v>0.9220504028412132</v>
      </c>
      <c r="AH11" s="257">
        <f t="shared" si="6"/>
        <v>0.9562806709546684</v>
      </c>
      <c r="AI11" s="258">
        <f t="shared" si="6"/>
        <v>0.99067226077088988</v>
      </c>
    </row>
    <row r="12" spans="3:35" ht="15.75" thickBot="1">
      <c r="C12" s="14" t="s">
        <v>20</v>
      </c>
      <c r="E12" s="261">
        <f t="shared" si="1"/>
        <v>0</v>
      </c>
      <c r="F12" s="257">
        <f t="shared" ref="F12:AI12" si="7">+F73/1000000</f>
        <v>0</v>
      </c>
      <c r="G12" s="257">
        <f t="shared" si="7"/>
        <v>0.18791414805894718</v>
      </c>
      <c r="H12" s="257">
        <f t="shared" si="7"/>
        <v>0.25539585460496134</v>
      </c>
      <c r="I12" s="257">
        <f t="shared" si="7"/>
        <v>0.31832633678226174</v>
      </c>
      <c r="J12" s="257">
        <f t="shared" si="7"/>
        <v>0.37624415521994325</v>
      </c>
      <c r="K12" s="257">
        <f t="shared" si="7"/>
        <v>0.42868585975556167</v>
      </c>
      <c r="L12" s="257">
        <f t="shared" si="7"/>
        <v>0.47518771617051958</v>
      </c>
      <c r="M12" s="257">
        <f t="shared" si="7"/>
        <v>0.50750029479156067</v>
      </c>
      <c r="N12" s="257">
        <f t="shared" si="7"/>
        <v>0.62162317439677106</v>
      </c>
      <c r="O12" s="257">
        <f t="shared" si="7"/>
        <v>0.74743529742029491</v>
      </c>
      <c r="P12" s="257">
        <f t="shared" si="7"/>
        <v>0.86674720045711751</v>
      </c>
      <c r="Q12" s="257">
        <f t="shared" si="7"/>
        <v>0.97089038470135258</v>
      </c>
      <c r="R12" s="257">
        <f t="shared" si="7"/>
        <v>1.0760718974854331</v>
      </c>
      <c r="S12" s="257">
        <f t="shared" si="7"/>
        <v>1.1737665988617521</v>
      </c>
      <c r="T12" s="257">
        <f t="shared" si="7"/>
        <v>1.2636787672285101</v>
      </c>
      <c r="U12" s="257">
        <f t="shared" si="7"/>
        <v>1.345532830063682</v>
      </c>
      <c r="V12" s="257">
        <f t="shared" si="7"/>
        <v>1.4278706870612838</v>
      </c>
      <c r="W12" s="257">
        <f t="shared" si="7"/>
        <v>1.5106884348820486</v>
      </c>
      <c r="X12" s="257">
        <f t="shared" si="7"/>
        <v>1.5939819442328476</v>
      </c>
      <c r="Y12" s="257">
        <f t="shared" si="7"/>
        <v>1.6777468539663218</v>
      </c>
      <c r="Z12" s="257">
        <f t="shared" si="7"/>
        <v>1.7619785650543496</v>
      </c>
      <c r="AA12" s="257">
        <f t="shared" si="7"/>
        <v>1.8466722344328743</v>
      </c>
      <c r="AB12" s="257">
        <f t="shared" si="7"/>
        <v>1.93182276871562</v>
      </c>
      <c r="AC12" s="257">
        <f t="shared" si="7"/>
        <v>2.0174248177740983</v>
      </c>
      <c r="AD12" s="257">
        <f t="shared" si="7"/>
        <v>2.1034727681813705</v>
      </c>
      <c r="AE12" s="257">
        <f t="shared" si="7"/>
        <v>2.1899607365168592</v>
      </c>
      <c r="AF12" s="257">
        <f t="shared" si="7"/>
        <v>2.276882562529575</v>
      </c>
      <c r="AG12" s="257">
        <f t="shared" si="7"/>
        <v>2.3642318021569571</v>
      </c>
      <c r="AH12" s="257">
        <f t="shared" si="7"/>
        <v>2.4520017203965856</v>
      </c>
      <c r="AI12" s="258">
        <f t="shared" si="7"/>
        <v>2.5401852840279231</v>
      </c>
    </row>
    <row r="13" spans="3:35" ht="15.75" thickBot="1">
      <c r="C13" s="15" t="s">
        <v>44</v>
      </c>
      <c r="E13" s="268">
        <f t="shared" si="1"/>
        <v>0</v>
      </c>
      <c r="F13" s="285">
        <f t="shared" ref="F13:AI13" si="8">+F74/1000000</f>
        <v>0</v>
      </c>
      <c r="G13" s="285">
        <f t="shared" si="8"/>
        <v>-0.69490651952198657</v>
      </c>
      <c r="H13" s="285">
        <f t="shared" si="8"/>
        <v>-0.94445387032914896</v>
      </c>
      <c r="I13" s="285">
        <f t="shared" si="8"/>
        <v>-1.1771707934207976</v>
      </c>
      <c r="J13" s="285">
        <f t="shared" si="8"/>
        <v>-1.3913508860033528</v>
      </c>
      <c r="K13" s="285">
        <f t="shared" si="8"/>
        <v>-1.5852803093760708</v>
      </c>
      <c r="L13" s="285">
        <f t="shared" si="8"/>
        <v>-1.7572441743985836</v>
      </c>
      <c r="M13" s="285">
        <f t="shared" si="8"/>
        <v>-1.8767360901391952</v>
      </c>
      <c r="N13" s="285">
        <f t="shared" si="8"/>
        <v>-2.2987624989192663</v>
      </c>
      <c r="O13" s="285">
        <f t="shared" si="8"/>
        <v>-2.764015729860251</v>
      </c>
      <c r="P13" s="285">
        <f t="shared" si="8"/>
        <v>-3.205231147290418</v>
      </c>
      <c r="Q13" s="285">
        <f t="shared" si="8"/>
        <v>-3.5903526426256072</v>
      </c>
      <c r="R13" s="285">
        <f t="shared" si="8"/>
        <v>-3.9793138769011316</v>
      </c>
      <c r="S13" s="285">
        <f t="shared" si="8"/>
        <v>-4.3405888825907608</v>
      </c>
      <c r="T13" s="285">
        <f t="shared" si="8"/>
        <v>-4.6730840812110364</v>
      </c>
      <c r="U13" s="285">
        <f t="shared" si="8"/>
        <v>-4.975780405575505</v>
      </c>
      <c r="V13" s="285">
        <f t="shared" si="8"/>
        <v>-5.2802658007526242</v>
      </c>
      <c r="W13" s="285">
        <f t="shared" si="8"/>
        <v>-5.5865258321938143</v>
      </c>
      <c r="X13" s="285">
        <f t="shared" si="8"/>
        <v>-5.8945452297730716</v>
      </c>
      <c r="Y13" s="285">
        <f t="shared" si="8"/>
        <v>-6.2043078659674675</v>
      </c>
      <c r="Z13" s="285">
        <f t="shared" si="8"/>
        <v>-6.5157967335709941</v>
      </c>
      <c r="AA13" s="285">
        <f t="shared" si="8"/>
        <v>-6.8289939229327787</v>
      </c>
      <c r="AB13" s="285">
        <f t="shared" si="8"/>
        <v>-7.1438805987103535</v>
      </c>
      <c r="AC13" s="285">
        <f t="shared" si="8"/>
        <v>-7.4604369761286184</v>
      </c>
      <c r="AD13" s="285">
        <f t="shared" si="8"/>
        <v>-7.7786422967347093</v>
      </c>
      <c r="AE13" s="285">
        <f t="shared" si="8"/>
        <v>-8.0984748036393555</v>
      </c>
      <c r="AF13" s="285">
        <f t="shared" si="8"/>
        <v>-8.4199117162343668</v>
      </c>
      <c r="AG13" s="285">
        <f t="shared" si="8"/>
        <v>-8.7429292043764217</v>
      </c>
      <c r="AH13" s="285">
        <f t="shared" si="8"/>
        <v>-9.0675023620265804</v>
      </c>
      <c r="AI13" s="286">
        <f t="shared" si="8"/>
        <v>-9.3936051803352587</v>
      </c>
    </row>
    <row r="16" spans="3:35" ht="21">
      <c r="C16" s="74" t="s">
        <v>356</v>
      </c>
    </row>
    <row r="18" spans="3:35" ht="15.75">
      <c r="C18" s="281" t="s">
        <v>375</v>
      </c>
    </row>
    <row r="20" spans="3:35">
      <c r="C20" s="28" t="s">
        <v>191</v>
      </c>
    </row>
    <row r="21" spans="3:35">
      <c r="C21" t="s">
        <v>41</v>
      </c>
      <c r="D21" s="67">
        <f>+Inputs!D136</f>
        <v>0.12</v>
      </c>
    </row>
    <row r="22" spans="3:35">
      <c r="C22" t="s">
        <v>42</v>
      </c>
      <c r="D22" s="67">
        <f>+Inputs!D137</f>
        <v>0.35</v>
      </c>
    </row>
    <row r="25" spans="3:35" ht="15.75">
      <c r="C25" s="281" t="s">
        <v>488</v>
      </c>
    </row>
    <row r="27" spans="3:35">
      <c r="C27" s="76" t="s">
        <v>377</v>
      </c>
    </row>
    <row r="30" spans="3:35">
      <c r="C30" s="28" t="s">
        <v>200</v>
      </c>
      <c r="D30" s="81"/>
      <c r="E30" s="6">
        <v>0</v>
      </c>
      <c r="F30" s="6">
        <v>1</v>
      </c>
      <c r="G30" s="6">
        <v>2</v>
      </c>
      <c r="H30" s="6">
        <v>3</v>
      </c>
      <c r="I30" s="6">
        <v>4</v>
      </c>
      <c r="J30" s="6">
        <v>5</v>
      </c>
      <c r="K30" s="6">
        <v>6</v>
      </c>
      <c r="L30" s="6">
        <v>7</v>
      </c>
      <c r="M30" s="6">
        <v>8</v>
      </c>
      <c r="N30" s="6">
        <v>9</v>
      </c>
      <c r="O30" s="6">
        <v>10</v>
      </c>
      <c r="P30" s="6">
        <v>11</v>
      </c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  <c r="X30" s="6">
        <v>19</v>
      </c>
      <c r="Y30" s="6">
        <v>20</v>
      </c>
      <c r="Z30" s="6">
        <v>21</v>
      </c>
      <c r="AA30" s="6">
        <v>22</v>
      </c>
      <c r="AB30" s="6">
        <v>23</v>
      </c>
      <c r="AC30" s="6">
        <v>24</v>
      </c>
      <c r="AD30" s="6">
        <v>25</v>
      </c>
      <c r="AE30" s="6">
        <v>26</v>
      </c>
      <c r="AF30" s="6">
        <v>27</v>
      </c>
      <c r="AG30" s="6">
        <v>28</v>
      </c>
      <c r="AH30" s="6">
        <v>29</v>
      </c>
      <c r="AI30" s="6">
        <v>30</v>
      </c>
    </row>
    <row r="31" spans="3:35">
      <c r="C31" t="s">
        <v>123</v>
      </c>
      <c r="D31" s="79"/>
      <c r="E31" s="69">
        <f>+Demanda!E38</f>
        <v>1050000.0000000002</v>
      </c>
      <c r="F31" s="69">
        <f>+Demanda!F38</f>
        <v>1067216.1746555965</v>
      </c>
      <c r="G31" s="69">
        <f>+Demanda!G38</f>
        <v>1084714.6318538326</v>
      </c>
      <c r="H31" s="69">
        <f>+Demanda!H38</f>
        <v>1102500.0000000005</v>
      </c>
      <c r="I31" s="69">
        <f>+Demanda!I38</f>
        <v>1120576.9833883764</v>
      </c>
      <c r="J31" s="69">
        <f>+Demanda!J38</f>
        <v>1138950.3634465244</v>
      </c>
      <c r="K31" s="69">
        <f>+Demanda!K38</f>
        <v>1157625.0000000007</v>
      </c>
      <c r="L31" s="69">
        <f>+Demanda!L38</f>
        <v>1176605.8325577956</v>
      </c>
      <c r="M31" s="69">
        <f>+Demanda!M38</f>
        <v>1195897.8816188509</v>
      </c>
      <c r="N31" s="69">
        <f>+Demanda!N38</f>
        <v>1200000</v>
      </c>
      <c r="O31" s="69">
        <f>+Demanda!O38</f>
        <v>1200000</v>
      </c>
      <c r="P31" s="69">
        <f>+Demanda!P38</f>
        <v>1200000</v>
      </c>
      <c r="Q31" s="69">
        <f>+Demanda!Q38</f>
        <v>1200000</v>
      </c>
      <c r="R31" s="69">
        <f>+Demanda!R38</f>
        <v>1200000</v>
      </c>
      <c r="S31" s="69">
        <f>+Demanda!S38</f>
        <v>1200000</v>
      </c>
      <c r="T31" s="69">
        <f>+Demanda!T38</f>
        <v>1200000</v>
      </c>
      <c r="U31" s="69">
        <f>+Demanda!U38</f>
        <v>1200000</v>
      </c>
      <c r="V31" s="69">
        <f>+Demanda!V38</f>
        <v>1200000</v>
      </c>
      <c r="W31" s="69">
        <f>+Demanda!W38</f>
        <v>1200000</v>
      </c>
      <c r="X31" s="69">
        <f>+Demanda!X38</f>
        <v>1200000</v>
      </c>
      <c r="Y31" s="69">
        <f>+Demanda!Y38</f>
        <v>1200000</v>
      </c>
      <c r="Z31" s="69">
        <f>+Demanda!Z38</f>
        <v>1200000</v>
      </c>
      <c r="AA31" s="69">
        <f>+Demanda!AA38</f>
        <v>1200000</v>
      </c>
      <c r="AB31" s="69">
        <f>+Demanda!AB38</f>
        <v>1200000</v>
      </c>
      <c r="AC31" s="69">
        <f>+Demanda!AC38</f>
        <v>1200000</v>
      </c>
      <c r="AD31" s="69">
        <f>+Demanda!AD38</f>
        <v>1200000</v>
      </c>
      <c r="AE31" s="69">
        <f>+Demanda!AE38</f>
        <v>1200000</v>
      </c>
      <c r="AF31" s="69">
        <f>+Demanda!AF38</f>
        <v>1200000</v>
      </c>
      <c r="AG31" s="69">
        <f>+Demanda!AG38</f>
        <v>1200000</v>
      </c>
      <c r="AH31" s="69">
        <f>+Demanda!AH38</f>
        <v>1200000</v>
      </c>
      <c r="AI31" s="69">
        <f>+Demanda!AI38</f>
        <v>1200000</v>
      </c>
    </row>
    <row r="32" spans="3:35">
      <c r="C32" t="s">
        <v>198</v>
      </c>
      <c r="D32" s="79"/>
      <c r="E32" s="69">
        <f>+Demanda!E67</f>
        <v>0</v>
      </c>
      <c r="F32" s="69">
        <f>+Demanda!F67</f>
        <v>0</v>
      </c>
      <c r="G32" s="69">
        <f>+Demanda!G67</f>
        <v>30066.263689431595</v>
      </c>
      <c r="H32" s="69">
        <f>+Demanda!H67</f>
        <v>40863.336736793863</v>
      </c>
      <c r="I32" s="69">
        <f>+Demanda!I67</f>
        <v>50932.213885161793</v>
      </c>
      <c r="J32" s="69">
        <f>+Demanda!J67</f>
        <v>60199.064835191006</v>
      </c>
      <c r="K32" s="69">
        <f>+Demanda!K67</f>
        <v>68589.737560889916</v>
      </c>
      <c r="L32" s="69">
        <f>+Demanda!L67</f>
        <v>76030.034587283153</v>
      </c>
      <c r="M32" s="69">
        <f>+Demanda!M67</f>
        <v>81200.047166649718</v>
      </c>
      <c r="N32" s="69">
        <f>+Demanda!N67</f>
        <v>99459.707903483417</v>
      </c>
      <c r="O32" s="69">
        <f>+Demanda!O67</f>
        <v>119589.64758724719</v>
      </c>
      <c r="P32" s="69">
        <f>+Demanda!P67</f>
        <v>138679.55207313877</v>
      </c>
      <c r="Q32" s="69">
        <f>+Demanda!Q67</f>
        <v>155342.46155221644</v>
      </c>
      <c r="R32" s="69">
        <f>+Demanda!R67</f>
        <v>172171.5035976693</v>
      </c>
      <c r="S32" s="69">
        <f>+Demanda!S67</f>
        <v>187802.6558178803</v>
      </c>
      <c r="T32" s="69">
        <f>+Demanda!T67</f>
        <v>202188.60275656171</v>
      </c>
      <c r="U32" s="69">
        <f>+Demanda!U67</f>
        <v>215285.25281018927</v>
      </c>
      <c r="V32" s="69">
        <f>+Demanda!V67</f>
        <v>228459.30992980534</v>
      </c>
      <c r="W32" s="69">
        <f>+Demanda!W67</f>
        <v>241710.1495811278</v>
      </c>
      <c r="X32" s="69">
        <f>+Demanda!X67</f>
        <v>255037.11107725557</v>
      </c>
      <c r="Y32" s="69">
        <f>+Demanda!Y67</f>
        <v>268439.49663461163</v>
      </c>
      <c r="Z32" s="69">
        <f>+Demanda!Z67</f>
        <v>281916.57040869608</v>
      </c>
      <c r="AA32" s="69">
        <f>+Demanda!AA67</f>
        <v>295467.55750926002</v>
      </c>
      <c r="AB32" s="69">
        <f>+Demanda!AB67</f>
        <v>309091.64299449907</v>
      </c>
      <c r="AC32" s="69">
        <f>+Demanda!AC67</f>
        <v>322787.97084385576</v>
      </c>
      <c r="AD32" s="69">
        <f>+Demanda!AD67</f>
        <v>336555.64290901925</v>
      </c>
      <c r="AE32" s="69">
        <f>+Demanda!AE67</f>
        <v>350393.71784269763</v>
      </c>
      <c r="AF32" s="69">
        <f>+Demanda!AF67</f>
        <v>364301.21000473201</v>
      </c>
      <c r="AG32" s="69">
        <f>+Demanda!AG67</f>
        <v>378277.08834511298</v>
      </c>
      <c r="AH32" s="69">
        <f>+Demanda!AH67</f>
        <v>392320.27526345383</v>
      </c>
      <c r="AI32" s="69">
        <f>+Demanda!AI67</f>
        <v>406429.64544446766</v>
      </c>
    </row>
    <row r="34" spans="3:35">
      <c r="C34" s="28" t="s">
        <v>201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3:35">
      <c r="C35" t="s">
        <v>16</v>
      </c>
    </row>
    <row r="36" spans="3:35">
      <c r="C36" s="84" t="s">
        <v>115</v>
      </c>
      <c r="D36" s="497">
        <f>+Inputs!D52</f>
        <v>35</v>
      </c>
      <c r="E36" s="80">
        <f>+D36</f>
        <v>35</v>
      </c>
      <c r="F36" s="80">
        <f>+E36</f>
        <v>35</v>
      </c>
      <c r="G36" s="80">
        <f t="shared" ref="G36:AI36" si="9">+F36</f>
        <v>35</v>
      </c>
      <c r="H36" s="80">
        <f t="shared" si="9"/>
        <v>35</v>
      </c>
      <c r="I36" s="80">
        <f t="shared" si="9"/>
        <v>35</v>
      </c>
      <c r="J36" s="80">
        <f t="shared" si="9"/>
        <v>35</v>
      </c>
      <c r="K36" s="80">
        <f t="shared" si="9"/>
        <v>35</v>
      </c>
      <c r="L36" s="80">
        <f t="shared" si="9"/>
        <v>35</v>
      </c>
      <c r="M36" s="80">
        <f t="shared" si="9"/>
        <v>35</v>
      </c>
      <c r="N36" s="80">
        <f t="shared" si="9"/>
        <v>35</v>
      </c>
      <c r="O36" s="80">
        <f t="shared" si="9"/>
        <v>35</v>
      </c>
      <c r="P36" s="80">
        <f t="shared" si="9"/>
        <v>35</v>
      </c>
      <c r="Q36" s="80">
        <f t="shared" si="9"/>
        <v>35</v>
      </c>
      <c r="R36" s="80">
        <f t="shared" si="9"/>
        <v>35</v>
      </c>
      <c r="S36" s="80">
        <f t="shared" si="9"/>
        <v>35</v>
      </c>
      <c r="T36" s="80">
        <f t="shared" si="9"/>
        <v>35</v>
      </c>
      <c r="U36" s="80">
        <f t="shared" si="9"/>
        <v>35</v>
      </c>
      <c r="V36" s="80">
        <f t="shared" si="9"/>
        <v>35</v>
      </c>
      <c r="W36" s="80">
        <f t="shared" si="9"/>
        <v>35</v>
      </c>
      <c r="X36" s="80">
        <f t="shared" si="9"/>
        <v>35</v>
      </c>
      <c r="Y36" s="80">
        <f t="shared" si="9"/>
        <v>35</v>
      </c>
      <c r="Z36" s="80">
        <f t="shared" si="9"/>
        <v>35</v>
      </c>
      <c r="AA36" s="80">
        <f t="shared" si="9"/>
        <v>35</v>
      </c>
      <c r="AB36" s="80">
        <f t="shared" si="9"/>
        <v>35</v>
      </c>
      <c r="AC36" s="80">
        <f t="shared" si="9"/>
        <v>35</v>
      </c>
      <c r="AD36" s="80">
        <f t="shared" si="9"/>
        <v>35</v>
      </c>
      <c r="AE36" s="80">
        <f t="shared" si="9"/>
        <v>35</v>
      </c>
      <c r="AF36" s="80">
        <f t="shared" si="9"/>
        <v>35</v>
      </c>
      <c r="AG36" s="80">
        <f t="shared" si="9"/>
        <v>35</v>
      </c>
      <c r="AH36" s="80">
        <f t="shared" si="9"/>
        <v>35</v>
      </c>
      <c r="AI36" s="80">
        <f t="shared" si="9"/>
        <v>35</v>
      </c>
    </row>
    <row r="37" spans="3:35">
      <c r="C37" s="84" t="s">
        <v>116</v>
      </c>
      <c r="D37" s="497">
        <f>+Inputs!D53</f>
        <v>35</v>
      </c>
      <c r="E37" s="80">
        <f>+D37</f>
        <v>35</v>
      </c>
      <c r="F37" s="80">
        <f>+E37</f>
        <v>35</v>
      </c>
      <c r="G37" s="80">
        <f t="shared" ref="G37:AI37" si="10">+F37</f>
        <v>35</v>
      </c>
      <c r="H37" s="80">
        <f t="shared" si="10"/>
        <v>35</v>
      </c>
      <c r="I37" s="80">
        <f t="shared" si="10"/>
        <v>35</v>
      </c>
      <c r="J37" s="80">
        <f t="shared" si="10"/>
        <v>35</v>
      </c>
      <c r="K37" s="80">
        <f t="shared" si="10"/>
        <v>35</v>
      </c>
      <c r="L37" s="80">
        <f t="shared" si="10"/>
        <v>35</v>
      </c>
      <c r="M37" s="80">
        <f t="shared" si="10"/>
        <v>35</v>
      </c>
      <c r="N37" s="80">
        <f t="shared" si="10"/>
        <v>35</v>
      </c>
      <c r="O37" s="80">
        <f t="shared" si="10"/>
        <v>35</v>
      </c>
      <c r="P37" s="80">
        <f t="shared" si="10"/>
        <v>35</v>
      </c>
      <c r="Q37" s="80">
        <f t="shared" si="10"/>
        <v>35</v>
      </c>
      <c r="R37" s="80">
        <f t="shared" si="10"/>
        <v>35</v>
      </c>
      <c r="S37" s="80">
        <f t="shared" si="10"/>
        <v>35</v>
      </c>
      <c r="T37" s="80">
        <f t="shared" si="10"/>
        <v>35</v>
      </c>
      <c r="U37" s="80">
        <f t="shared" si="10"/>
        <v>35</v>
      </c>
      <c r="V37" s="80">
        <f t="shared" si="10"/>
        <v>35</v>
      </c>
      <c r="W37" s="80">
        <f t="shared" si="10"/>
        <v>35</v>
      </c>
      <c r="X37" s="80">
        <f t="shared" si="10"/>
        <v>35</v>
      </c>
      <c r="Y37" s="80">
        <f t="shared" si="10"/>
        <v>35</v>
      </c>
      <c r="Z37" s="80">
        <f t="shared" si="10"/>
        <v>35</v>
      </c>
      <c r="AA37" s="80">
        <f t="shared" si="10"/>
        <v>35</v>
      </c>
      <c r="AB37" s="80">
        <f t="shared" si="10"/>
        <v>35</v>
      </c>
      <c r="AC37" s="80">
        <f t="shared" si="10"/>
        <v>35</v>
      </c>
      <c r="AD37" s="80">
        <f t="shared" si="10"/>
        <v>35</v>
      </c>
      <c r="AE37" s="80">
        <f t="shared" si="10"/>
        <v>35</v>
      </c>
      <c r="AF37" s="80">
        <f t="shared" si="10"/>
        <v>35</v>
      </c>
      <c r="AG37" s="80">
        <f t="shared" si="10"/>
        <v>35</v>
      </c>
      <c r="AH37" s="80">
        <f t="shared" si="10"/>
        <v>35</v>
      </c>
      <c r="AI37" s="80">
        <f t="shared" si="10"/>
        <v>35</v>
      </c>
    </row>
    <row r="38" spans="3:35">
      <c r="C38" t="s">
        <v>119</v>
      </c>
    </row>
    <row r="39" spans="3:35">
      <c r="C39" s="84" t="s">
        <v>120</v>
      </c>
      <c r="D39" s="29">
        <f>+Inputs!D57</f>
        <v>10</v>
      </c>
      <c r="E39" s="80">
        <f t="shared" ref="E39:E40" si="11">+D39</f>
        <v>10</v>
      </c>
      <c r="F39" s="80">
        <f>+E39</f>
        <v>10</v>
      </c>
      <c r="G39" s="80">
        <f t="shared" ref="G39:AI39" si="12">+F39</f>
        <v>10</v>
      </c>
      <c r="H39" s="80">
        <f t="shared" si="12"/>
        <v>10</v>
      </c>
      <c r="I39" s="80">
        <f t="shared" si="12"/>
        <v>10</v>
      </c>
      <c r="J39" s="80">
        <f t="shared" si="12"/>
        <v>10</v>
      </c>
      <c r="K39" s="80">
        <f t="shared" si="12"/>
        <v>10</v>
      </c>
      <c r="L39" s="80">
        <f t="shared" si="12"/>
        <v>10</v>
      </c>
      <c r="M39" s="80">
        <f t="shared" si="12"/>
        <v>10</v>
      </c>
      <c r="N39" s="80">
        <f t="shared" si="12"/>
        <v>10</v>
      </c>
      <c r="O39" s="80">
        <f t="shared" si="12"/>
        <v>10</v>
      </c>
      <c r="P39" s="80">
        <f t="shared" si="12"/>
        <v>10</v>
      </c>
      <c r="Q39" s="80">
        <f t="shared" si="12"/>
        <v>10</v>
      </c>
      <c r="R39" s="80">
        <f t="shared" si="12"/>
        <v>10</v>
      </c>
      <c r="S39" s="80">
        <f t="shared" si="12"/>
        <v>10</v>
      </c>
      <c r="T39" s="80">
        <f t="shared" si="12"/>
        <v>10</v>
      </c>
      <c r="U39" s="80">
        <f t="shared" si="12"/>
        <v>10</v>
      </c>
      <c r="V39" s="80">
        <f t="shared" si="12"/>
        <v>10</v>
      </c>
      <c r="W39" s="80">
        <f t="shared" si="12"/>
        <v>10</v>
      </c>
      <c r="X39" s="80">
        <f t="shared" si="12"/>
        <v>10</v>
      </c>
      <c r="Y39" s="80">
        <f t="shared" si="12"/>
        <v>10</v>
      </c>
      <c r="Z39" s="80">
        <f t="shared" si="12"/>
        <v>10</v>
      </c>
      <c r="AA39" s="80">
        <f t="shared" si="12"/>
        <v>10</v>
      </c>
      <c r="AB39" s="80">
        <f t="shared" si="12"/>
        <v>10</v>
      </c>
      <c r="AC39" s="80">
        <f t="shared" si="12"/>
        <v>10</v>
      </c>
      <c r="AD39" s="80">
        <f t="shared" si="12"/>
        <v>10</v>
      </c>
      <c r="AE39" s="80">
        <f t="shared" si="12"/>
        <v>10</v>
      </c>
      <c r="AF39" s="80">
        <f t="shared" si="12"/>
        <v>10</v>
      </c>
      <c r="AG39" s="80">
        <f t="shared" si="12"/>
        <v>10</v>
      </c>
      <c r="AH39" s="80">
        <f t="shared" si="12"/>
        <v>10</v>
      </c>
      <c r="AI39" s="80">
        <f t="shared" si="12"/>
        <v>10</v>
      </c>
    </row>
    <row r="40" spans="3:35">
      <c r="C40" s="84" t="s">
        <v>121</v>
      </c>
      <c r="D40" s="29">
        <f>+Inputs!D58</f>
        <v>10</v>
      </c>
      <c r="E40" s="80">
        <f t="shared" si="11"/>
        <v>10</v>
      </c>
      <c r="F40" s="80">
        <f>+E40</f>
        <v>10</v>
      </c>
      <c r="G40" s="80">
        <f t="shared" ref="G40:AI40" si="13">+F40</f>
        <v>10</v>
      </c>
      <c r="H40" s="80">
        <f t="shared" si="13"/>
        <v>10</v>
      </c>
      <c r="I40" s="80">
        <f t="shared" si="13"/>
        <v>10</v>
      </c>
      <c r="J40" s="80">
        <f t="shared" si="13"/>
        <v>10</v>
      </c>
      <c r="K40" s="80">
        <f t="shared" si="13"/>
        <v>10</v>
      </c>
      <c r="L40" s="80">
        <f t="shared" si="13"/>
        <v>10</v>
      </c>
      <c r="M40" s="80">
        <f t="shared" si="13"/>
        <v>10</v>
      </c>
      <c r="N40" s="80">
        <f t="shared" si="13"/>
        <v>10</v>
      </c>
      <c r="O40" s="80">
        <f t="shared" si="13"/>
        <v>10</v>
      </c>
      <c r="P40" s="80">
        <f t="shared" si="13"/>
        <v>10</v>
      </c>
      <c r="Q40" s="80">
        <f t="shared" si="13"/>
        <v>10</v>
      </c>
      <c r="R40" s="80">
        <f t="shared" si="13"/>
        <v>10</v>
      </c>
      <c r="S40" s="80">
        <f t="shared" si="13"/>
        <v>10</v>
      </c>
      <c r="T40" s="80">
        <f t="shared" si="13"/>
        <v>10</v>
      </c>
      <c r="U40" s="80">
        <f t="shared" si="13"/>
        <v>10</v>
      </c>
      <c r="V40" s="80">
        <f t="shared" si="13"/>
        <v>10</v>
      </c>
      <c r="W40" s="80">
        <f t="shared" si="13"/>
        <v>10</v>
      </c>
      <c r="X40" s="80">
        <f t="shared" si="13"/>
        <v>10</v>
      </c>
      <c r="Y40" s="80">
        <f t="shared" si="13"/>
        <v>10</v>
      </c>
      <c r="Z40" s="80">
        <f t="shared" si="13"/>
        <v>10</v>
      </c>
      <c r="AA40" s="80">
        <f t="shared" si="13"/>
        <v>10</v>
      </c>
      <c r="AB40" s="80">
        <f t="shared" si="13"/>
        <v>10</v>
      </c>
      <c r="AC40" s="80">
        <f t="shared" si="13"/>
        <v>10</v>
      </c>
      <c r="AD40" s="80">
        <f t="shared" si="13"/>
        <v>10</v>
      </c>
      <c r="AE40" s="80">
        <f t="shared" si="13"/>
        <v>10</v>
      </c>
      <c r="AF40" s="80">
        <f t="shared" si="13"/>
        <v>10</v>
      </c>
      <c r="AG40" s="80">
        <f t="shared" si="13"/>
        <v>10</v>
      </c>
      <c r="AH40" s="80">
        <f t="shared" si="13"/>
        <v>10</v>
      </c>
      <c r="AI40" s="80">
        <f t="shared" si="13"/>
        <v>10</v>
      </c>
    </row>
    <row r="42" spans="3:35">
      <c r="C42" s="28" t="s">
        <v>202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3:35">
      <c r="C43" t="s">
        <v>102</v>
      </c>
      <c r="D43" s="29">
        <f>+Inputs!D36</f>
        <v>25</v>
      </c>
      <c r="E43" s="80">
        <f>+D43</f>
        <v>25</v>
      </c>
      <c r="F43" s="80">
        <f>+E43</f>
        <v>25</v>
      </c>
      <c r="G43" s="80">
        <f t="shared" ref="G43:AI43" si="14">+F43</f>
        <v>25</v>
      </c>
      <c r="H43" s="80">
        <f t="shared" si="14"/>
        <v>25</v>
      </c>
      <c r="I43" s="80">
        <f t="shared" si="14"/>
        <v>25</v>
      </c>
      <c r="J43" s="80">
        <f t="shared" si="14"/>
        <v>25</v>
      </c>
      <c r="K43" s="80">
        <f t="shared" si="14"/>
        <v>25</v>
      </c>
      <c r="L43" s="80">
        <f t="shared" si="14"/>
        <v>25</v>
      </c>
      <c r="M43" s="80">
        <f t="shared" si="14"/>
        <v>25</v>
      </c>
      <c r="N43" s="80">
        <f t="shared" si="14"/>
        <v>25</v>
      </c>
      <c r="O43" s="80">
        <f t="shared" si="14"/>
        <v>25</v>
      </c>
      <c r="P43" s="80">
        <f t="shared" si="14"/>
        <v>25</v>
      </c>
      <c r="Q43" s="80">
        <f t="shared" si="14"/>
        <v>25</v>
      </c>
      <c r="R43" s="80">
        <f t="shared" si="14"/>
        <v>25</v>
      </c>
      <c r="S43" s="80">
        <f t="shared" si="14"/>
        <v>25</v>
      </c>
      <c r="T43" s="80">
        <f t="shared" si="14"/>
        <v>25</v>
      </c>
      <c r="U43" s="80">
        <f t="shared" si="14"/>
        <v>25</v>
      </c>
      <c r="V43" s="80">
        <f t="shared" si="14"/>
        <v>25</v>
      </c>
      <c r="W43" s="80">
        <f t="shared" si="14"/>
        <v>25</v>
      </c>
      <c r="X43" s="80">
        <f t="shared" si="14"/>
        <v>25</v>
      </c>
      <c r="Y43" s="80">
        <f t="shared" si="14"/>
        <v>25</v>
      </c>
      <c r="Z43" s="80">
        <f t="shared" si="14"/>
        <v>25</v>
      </c>
      <c r="AA43" s="80">
        <f t="shared" si="14"/>
        <v>25</v>
      </c>
      <c r="AB43" s="80">
        <f t="shared" si="14"/>
        <v>25</v>
      </c>
      <c r="AC43" s="80">
        <f t="shared" si="14"/>
        <v>25</v>
      </c>
      <c r="AD43" s="80">
        <f t="shared" si="14"/>
        <v>25</v>
      </c>
      <c r="AE43" s="80">
        <f t="shared" si="14"/>
        <v>25</v>
      </c>
      <c r="AF43" s="80">
        <f t="shared" si="14"/>
        <v>25</v>
      </c>
      <c r="AG43" s="80">
        <f t="shared" si="14"/>
        <v>25</v>
      </c>
      <c r="AH43" s="80">
        <f t="shared" si="14"/>
        <v>25</v>
      </c>
      <c r="AI43" s="80">
        <f t="shared" si="14"/>
        <v>25</v>
      </c>
    </row>
    <row r="44" spans="3:35">
      <c r="C44" t="s">
        <v>103</v>
      </c>
      <c r="D44" s="29">
        <f>+Inputs!D37</f>
        <v>25</v>
      </c>
      <c r="E44" s="80">
        <f>+D44</f>
        <v>25</v>
      </c>
      <c r="F44" s="80">
        <f>+E44</f>
        <v>25</v>
      </c>
      <c r="G44" s="80">
        <f t="shared" ref="G44:AI44" si="15">+F44</f>
        <v>25</v>
      </c>
      <c r="H44" s="80">
        <f t="shared" si="15"/>
        <v>25</v>
      </c>
      <c r="I44" s="80">
        <f t="shared" si="15"/>
        <v>25</v>
      </c>
      <c r="J44" s="80">
        <f t="shared" si="15"/>
        <v>25</v>
      </c>
      <c r="K44" s="80">
        <f t="shared" si="15"/>
        <v>25</v>
      </c>
      <c r="L44" s="80">
        <f t="shared" si="15"/>
        <v>25</v>
      </c>
      <c r="M44" s="80">
        <f t="shared" si="15"/>
        <v>25</v>
      </c>
      <c r="N44" s="80">
        <f t="shared" si="15"/>
        <v>25</v>
      </c>
      <c r="O44" s="80">
        <f t="shared" si="15"/>
        <v>25</v>
      </c>
      <c r="P44" s="80">
        <f t="shared" si="15"/>
        <v>25</v>
      </c>
      <c r="Q44" s="80">
        <f t="shared" si="15"/>
        <v>25</v>
      </c>
      <c r="R44" s="80">
        <f t="shared" si="15"/>
        <v>25</v>
      </c>
      <c r="S44" s="80">
        <f t="shared" si="15"/>
        <v>25</v>
      </c>
      <c r="T44" s="80">
        <f t="shared" si="15"/>
        <v>25</v>
      </c>
      <c r="U44" s="80">
        <f t="shared" si="15"/>
        <v>25</v>
      </c>
      <c r="V44" s="80">
        <f t="shared" si="15"/>
        <v>25</v>
      </c>
      <c r="W44" s="80">
        <f t="shared" si="15"/>
        <v>25</v>
      </c>
      <c r="X44" s="80">
        <f t="shared" si="15"/>
        <v>25</v>
      </c>
      <c r="Y44" s="80">
        <f t="shared" si="15"/>
        <v>25</v>
      </c>
      <c r="Z44" s="80">
        <f t="shared" si="15"/>
        <v>25</v>
      </c>
      <c r="AA44" s="80">
        <f t="shared" si="15"/>
        <v>25</v>
      </c>
      <c r="AB44" s="80">
        <f t="shared" si="15"/>
        <v>25</v>
      </c>
      <c r="AC44" s="80">
        <f t="shared" si="15"/>
        <v>25</v>
      </c>
      <c r="AD44" s="80">
        <f t="shared" si="15"/>
        <v>25</v>
      </c>
      <c r="AE44" s="80">
        <f t="shared" si="15"/>
        <v>25</v>
      </c>
      <c r="AF44" s="80">
        <f t="shared" si="15"/>
        <v>25</v>
      </c>
      <c r="AG44" s="80">
        <f t="shared" si="15"/>
        <v>25</v>
      </c>
      <c r="AH44" s="80">
        <f t="shared" si="15"/>
        <v>25</v>
      </c>
      <c r="AI44" s="80">
        <f t="shared" si="15"/>
        <v>25</v>
      </c>
    </row>
    <row r="46" spans="3:35">
      <c r="C46" s="76" t="s">
        <v>93</v>
      </c>
    </row>
    <row r="47" spans="3:35">
      <c r="C47" s="30" t="s">
        <v>12</v>
      </c>
      <c r="D47" s="495">
        <f>+Inputs!D44</f>
        <v>0.6</v>
      </c>
    </row>
    <row r="48" spans="3:35">
      <c r="C48" s="30" t="s">
        <v>13</v>
      </c>
      <c r="D48" s="495">
        <f>+Inputs!D45</f>
        <v>0.15</v>
      </c>
    </row>
    <row r="49" spans="3:35">
      <c r="C49" s="30" t="s">
        <v>14</v>
      </c>
      <c r="D49" s="495">
        <f>+Inputs!D46</f>
        <v>0.25</v>
      </c>
    </row>
    <row r="52" spans="3:35">
      <c r="C52" s="76" t="s">
        <v>378</v>
      </c>
    </row>
    <row r="54" spans="3:35">
      <c r="D54" s="18"/>
      <c r="E54" s="6">
        <v>0</v>
      </c>
      <c r="F54" s="6">
        <v>1</v>
      </c>
      <c r="G54" s="6">
        <v>2</v>
      </c>
      <c r="H54" s="6">
        <v>3</v>
      </c>
      <c r="I54" s="6">
        <v>4</v>
      </c>
      <c r="J54" s="6">
        <v>5</v>
      </c>
      <c r="K54" s="6">
        <v>6</v>
      </c>
      <c r="L54" s="6">
        <v>7</v>
      </c>
      <c r="M54" s="6">
        <v>8</v>
      </c>
      <c r="N54" s="6">
        <v>9</v>
      </c>
      <c r="O54" s="6">
        <v>10</v>
      </c>
      <c r="P54" s="6">
        <v>11</v>
      </c>
      <c r="Q54" s="6">
        <v>12</v>
      </c>
      <c r="R54" s="6">
        <v>13</v>
      </c>
      <c r="S54" s="6">
        <v>14</v>
      </c>
      <c r="T54" s="6">
        <v>15</v>
      </c>
      <c r="U54" s="6">
        <v>16</v>
      </c>
      <c r="V54" s="6">
        <v>17</v>
      </c>
      <c r="W54" s="6">
        <v>18</v>
      </c>
      <c r="X54" s="6">
        <v>19</v>
      </c>
      <c r="Y54" s="6">
        <v>20</v>
      </c>
      <c r="Z54" s="6">
        <v>21</v>
      </c>
      <c r="AA54" s="6">
        <v>22</v>
      </c>
      <c r="AB54" s="6">
        <v>23</v>
      </c>
      <c r="AC54" s="6">
        <v>24</v>
      </c>
      <c r="AD54" s="6">
        <v>25</v>
      </c>
      <c r="AE54" s="6">
        <v>26</v>
      </c>
      <c r="AF54" s="6">
        <v>27</v>
      </c>
      <c r="AG54" s="6">
        <v>28</v>
      </c>
      <c r="AH54" s="6">
        <v>29</v>
      </c>
      <c r="AI54" s="6">
        <v>30</v>
      </c>
    </row>
    <row r="55" spans="3:35">
      <c r="C55" s="20" t="s">
        <v>199</v>
      </c>
      <c r="E55" s="21">
        <f>+E56+E57</f>
        <v>0</v>
      </c>
      <c r="F55" s="21">
        <f t="shared" ref="F55:AI55" si="16">+F56+F57</f>
        <v>0</v>
      </c>
      <c r="G55" s="21">
        <f t="shared" si="16"/>
        <v>-1352981.8660244197</v>
      </c>
      <c r="H55" s="21">
        <f t="shared" si="16"/>
        <v>-1838850.1531557236</v>
      </c>
      <c r="I55" s="21">
        <f t="shared" si="16"/>
        <v>-2291949.6248322781</v>
      </c>
      <c r="J55" s="21">
        <f t="shared" si="16"/>
        <v>-2708957.9175835941</v>
      </c>
      <c r="K55" s="21">
        <f t="shared" si="16"/>
        <v>-3086538.1902400479</v>
      </c>
      <c r="L55" s="21">
        <f t="shared" si="16"/>
        <v>-3421351.5564277433</v>
      </c>
      <c r="M55" s="21">
        <f t="shared" si="16"/>
        <v>-3654002.1224992406</v>
      </c>
      <c r="N55" s="21">
        <f t="shared" si="16"/>
        <v>-4475686.855656758</v>
      </c>
      <c r="O55" s="21">
        <f t="shared" si="16"/>
        <v>-5381534.1414261237</v>
      </c>
      <c r="P55" s="21">
        <f t="shared" si="16"/>
        <v>-6240579.8432912435</v>
      </c>
      <c r="Q55" s="21">
        <f t="shared" si="16"/>
        <v>-6990410.7698497437</v>
      </c>
      <c r="R55" s="21">
        <f t="shared" si="16"/>
        <v>-7747717.6618951187</v>
      </c>
      <c r="S55" s="21">
        <f t="shared" si="16"/>
        <v>-8451119.5118046161</v>
      </c>
      <c r="T55" s="21">
        <f t="shared" si="16"/>
        <v>-9098487.1240452789</v>
      </c>
      <c r="U55" s="21">
        <f t="shared" si="16"/>
        <v>-9687836.3764585201</v>
      </c>
      <c r="V55" s="21">
        <f t="shared" si="16"/>
        <v>-10280668.94684124</v>
      </c>
      <c r="W55" s="21">
        <f t="shared" si="16"/>
        <v>-10876956.731150748</v>
      </c>
      <c r="X55" s="21">
        <f t="shared" si="16"/>
        <v>-11476669.998476503</v>
      </c>
      <c r="Y55" s="21">
        <f t="shared" si="16"/>
        <v>-12079777.348557526</v>
      </c>
      <c r="Z55" s="21">
        <f t="shared" si="16"/>
        <v>-12686245.668391326</v>
      </c>
      <c r="AA55" s="21">
        <f t="shared" si="16"/>
        <v>-13296040.087916704</v>
      </c>
      <c r="AB55" s="21">
        <f t="shared" si="16"/>
        <v>-13909123.934752455</v>
      </c>
      <c r="AC55" s="21">
        <f t="shared" si="16"/>
        <v>-14525458.68797351</v>
      </c>
      <c r="AD55" s="21">
        <f t="shared" si="16"/>
        <v>-15145003.930905869</v>
      </c>
      <c r="AE55" s="21">
        <f t="shared" si="16"/>
        <v>-15767717.302921396</v>
      </c>
      <c r="AF55" s="21">
        <f t="shared" si="16"/>
        <v>-16393554.450212941</v>
      </c>
      <c r="AG55" s="21">
        <f t="shared" si="16"/>
        <v>-17022468.975530084</v>
      </c>
      <c r="AH55" s="21">
        <f t="shared" si="16"/>
        <v>-17654412.386855423</v>
      </c>
      <c r="AI55" s="21">
        <f t="shared" si="16"/>
        <v>-18289334.045001045</v>
      </c>
    </row>
    <row r="56" spans="3:35">
      <c r="C56" s="24" t="s">
        <v>16</v>
      </c>
      <c r="E56" s="23">
        <f>-((E31+E32)*E37-E31*E36)</f>
        <v>0</v>
      </c>
      <c r="F56" s="23">
        <f t="shared" ref="F56:AI56" si="17">-((F31+F32)*F37-F31*F36)</f>
        <v>0</v>
      </c>
      <c r="G56" s="23">
        <f t="shared" si="17"/>
        <v>-1052319.2291301042</v>
      </c>
      <c r="H56" s="23">
        <f t="shared" si="17"/>
        <v>-1430216.7857877836</v>
      </c>
      <c r="I56" s="23">
        <f t="shared" si="17"/>
        <v>-1782627.4859806597</v>
      </c>
      <c r="J56" s="23">
        <f t="shared" si="17"/>
        <v>-2106967.2692316845</v>
      </c>
      <c r="K56" s="23">
        <f t="shared" si="17"/>
        <v>-2400640.8146311492</v>
      </c>
      <c r="L56" s="23">
        <f t="shared" si="17"/>
        <v>-2661051.2105549127</v>
      </c>
      <c r="M56" s="23">
        <f t="shared" si="17"/>
        <v>-2842001.6508327425</v>
      </c>
      <c r="N56" s="23">
        <f t="shared" si="17"/>
        <v>-3481089.7766219229</v>
      </c>
      <c r="O56" s="23">
        <f t="shared" si="17"/>
        <v>-4185637.6655536518</v>
      </c>
      <c r="P56" s="23">
        <f t="shared" si="17"/>
        <v>-4853784.3225598559</v>
      </c>
      <c r="Q56" s="23">
        <f t="shared" si="17"/>
        <v>-5436986.1543275788</v>
      </c>
      <c r="R56" s="23">
        <f t="shared" si="17"/>
        <v>-6026002.6259184256</v>
      </c>
      <c r="S56" s="23">
        <f t="shared" si="17"/>
        <v>-6573092.9536258131</v>
      </c>
      <c r="T56" s="23">
        <f t="shared" si="17"/>
        <v>-7076601.0964796618</v>
      </c>
      <c r="U56" s="23">
        <f t="shared" si="17"/>
        <v>-7534983.8483566269</v>
      </c>
      <c r="V56" s="23">
        <f t="shared" si="17"/>
        <v>-7996075.8475431874</v>
      </c>
      <c r="W56" s="23">
        <f t="shared" si="17"/>
        <v>-8459855.2353394702</v>
      </c>
      <c r="X56" s="23">
        <f t="shared" si="17"/>
        <v>-8926298.8877039477</v>
      </c>
      <c r="Y56" s="23">
        <f t="shared" si="17"/>
        <v>-9395382.3822114095</v>
      </c>
      <c r="Z56" s="23">
        <f t="shared" si="17"/>
        <v>-9867079.9643043652</v>
      </c>
      <c r="AA56" s="23">
        <f t="shared" si="17"/>
        <v>-10341364.512824103</v>
      </c>
      <c r="AB56" s="23">
        <f t="shared" si="17"/>
        <v>-10818207.504807465</v>
      </c>
      <c r="AC56" s="23">
        <f t="shared" si="17"/>
        <v>-11297578.979534954</v>
      </c>
      <c r="AD56" s="23">
        <f t="shared" si="17"/>
        <v>-11779447.501815677</v>
      </c>
      <c r="AE56" s="23">
        <f t="shared" si="17"/>
        <v>-12263780.124494419</v>
      </c>
      <c r="AF56" s="23">
        <f t="shared" si="17"/>
        <v>-12750542.35016562</v>
      </c>
      <c r="AG56" s="23">
        <f t="shared" si="17"/>
        <v>-13239698.092078954</v>
      </c>
      <c r="AH56" s="23">
        <f t="shared" si="17"/>
        <v>-13731209.634220883</v>
      </c>
      <c r="AI56" s="23">
        <f t="shared" si="17"/>
        <v>-14225037.590556368</v>
      </c>
    </row>
    <row r="57" spans="3:35">
      <c r="C57" s="31" t="s">
        <v>119</v>
      </c>
      <c r="D57" s="18"/>
      <c r="E57" s="32">
        <f>-((E31+E32)*E40-E31*E39)</f>
        <v>0</v>
      </c>
      <c r="F57" s="32">
        <f t="shared" ref="F57:AI57" si="18">-((F31+F32)*F40-F31*F39)</f>
        <v>0</v>
      </c>
      <c r="G57" s="32">
        <f t="shared" si="18"/>
        <v>-300662.63689431548</v>
      </c>
      <c r="H57" s="32">
        <f t="shared" si="18"/>
        <v>-408633.36736794002</v>
      </c>
      <c r="I57" s="32">
        <f t="shared" si="18"/>
        <v>-509322.13885161839</v>
      </c>
      <c r="J57" s="32">
        <f t="shared" si="18"/>
        <v>-601990.64835190959</v>
      </c>
      <c r="K57" s="32">
        <f t="shared" si="18"/>
        <v>-685897.3756088987</v>
      </c>
      <c r="L57" s="32">
        <f t="shared" si="18"/>
        <v>-760300.3458728306</v>
      </c>
      <c r="M57" s="32">
        <f t="shared" si="18"/>
        <v>-812000.47166649811</v>
      </c>
      <c r="N57" s="32">
        <f t="shared" si="18"/>
        <v>-994597.0790348351</v>
      </c>
      <c r="O57" s="32">
        <f t="shared" si="18"/>
        <v>-1195896.4758724719</v>
      </c>
      <c r="P57" s="32">
        <f t="shared" si="18"/>
        <v>-1386795.5207313877</v>
      </c>
      <c r="Q57" s="32">
        <f t="shared" si="18"/>
        <v>-1553424.6155221649</v>
      </c>
      <c r="R57" s="32">
        <f t="shared" si="18"/>
        <v>-1721715.035976693</v>
      </c>
      <c r="S57" s="32">
        <f t="shared" si="18"/>
        <v>-1878026.558178803</v>
      </c>
      <c r="T57" s="32">
        <f t="shared" si="18"/>
        <v>-2021886.0275656171</v>
      </c>
      <c r="U57" s="32">
        <f t="shared" si="18"/>
        <v>-2152852.5281018931</v>
      </c>
      <c r="V57" s="32">
        <f t="shared" si="18"/>
        <v>-2284593.0992980525</v>
      </c>
      <c r="W57" s="32">
        <f t="shared" si="18"/>
        <v>-2417101.495811278</v>
      </c>
      <c r="X57" s="32">
        <f t="shared" si="18"/>
        <v>-2550371.1107725557</v>
      </c>
      <c r="Y57" s="32">
        <f t="shared" si="18"/>
        <v>-2684394.9663461167</v>
      </c>
      <c r="Z57" s="32">
        <f t="shared" si="18"/>
        <v>-2819165.7040869612</v>
      </c>
      <c r="AA57" s="32">
        <f t="shared" si="18"/>
        <v>-2954675.5750926007</v>
      </c>
      <c r="AB57" s="32">
        <f t="shared" si="18"/>
        <v>-3090916.4299449902</v>
      </c>
      <c r="AC57" s="32">
        <f t="shared" si="18"/>
        <v>-3227879.7084385566</v>
      </c>
      <c r="AD57" s="32">
        <f t="shared" si="18"/>
        <v>-3365556.4290901925</v>
      </c>
      <c r="AE57" s="32">
        <f t="shared" si="18"/>
        <v>-3503937.1784269772</v>
      </c>
      <c r="AF57" s="32">
        <f t="shared" si="18"/>
        <v>-3643012.1000473201</v>
      </c>
      <c r="AG57" s="32">
        <f t="shared" si="18"/>
        <v>-3782770.8834511302</v>
      </c>
      <c r="AH57" s="32">
        <f t="shared" si="18"/>
        <v>-3923202.7526345383</v>
      </c>
      <c r="AI57" s="32">
        <f t="shared" si="18"/>
        <v>-4064296.4544446766</v>
      </c>
    </row>
    <row r="58" spans="3:35">
      <c r="C58" s="20" t="s">
        <v>203</v>
      </c>
      <c r="E58" s="21">
        <f>-(-((E31+E32)*E44-E31*E43))</f>
        <v>0</v>
      </c>
      <c r="F58" s="21">
        <f t="shared" ref="F58:AI58" si="19">-(-((F31+F32)*F44-F31*F43))</f>
        <v>0</v>
      </c>
      <c r="G58" s="21">
        <f t="shared" si="19"/>
        <v>751656.5922357887</v>
      </c>
      <c r="H58" s="21">
        <f t="shared" si="19"/>
        <v>1021583.4184198454</v>
      </c>
      <c r="I58" s="21">
        <f t="shared" si="19"/>
        <v>1273305.3471290469</v>
      </c>
      <c r="J58" s="21">
        <f t="shared" si="19"/>
        <v>1504976.6208797731</v>
      </c>
      <c r="K58" s="21">
        <f t="shared" si="19"/>
        <v>1714743.4390222467</v>
      </c>
      <c r="L58" s="21">
        <f t="shared" si="19"/>
        <v>1900750.8646820784</v>
      </c>
      <c r="M58" s="21">
        <f t="shared" si="19"/>
        <v>2030001.1791662425</v>
      </c>
      <c r="N58" s="21">
        <f t="shared" si="19"/>
        <v>2486492.697587084</v>
      </c>
      <c r="O58" s="21">
        <f t="shared" si="19"/>
        <v>2989741.1896811798</v>
      </c>
      <c r="P58" s="21">
        <f t="shared" si="19"/>
        <v>3466988.8018284701</v>
      </c>
      <c r="Q58" s="21">
        <f t="shared" si="19"/>
        <v>3883561.5388054103</v>
      </c>
      <c r="R58" s="21">
        <f t="shared" si="19"/>
        <v>4304287.5899417326</v>
      </c>
      <c r="S58" s="21">
        <f t="shared" si="19"/>
        <v>4695066.3954470083</v>
      </c>
      <c r="T58" s="21">
        <f t="shared" si="19"/>
        <v>5054715.0689140409</v>
      </c>
      <c r="U58" s="21">
        <f t="shared" si="19"/>
        <v>5382131.3202547282</v>
      </c>
      <c r="V58" s="21">
        <f t="shared" si="19"/>
        <v>5711482.7482451349</v>
      </c>
      <c r="W58" s="21">
        <f t="shared" si="19"/>
        <v>6042753.7395281941</v>
      </c>
      <c r="X58" s="21">
        <f t="shared" si="19"/>
        <v>6375927.7769313902</v>
      </c>
      <c r="Y58" s="21">
        <f t="shared" si="19"/>
        <v>6710987.4158652872</v>
      </c>
      <c r="Z58" s="21">
        <f t="shared" si="19"/>
        <v>7047914.2602173984</v>
      </c>
      <c r="AA58" s="21">
        <f t="shared" si="19"/>
        <v>7386688.937731497</v>
      </c>
      <c r="AB58" s="21">
        <f t="shared" si="19"/>
        <v>7727291.0748624802</v>
      </c>
      <c r="AC58" s="21">
        <f t="shared" si="19"/>
        <v>8069699.2710963935</v>
      </c>
      <c r="AD58" s="21">
        <f t="shared" si="19"/>
        <v>8413891.0727254823</v>
      </c>
      <c r="AE58" s="21">
        <f t="shared" si="19"/>
        <v>8759842.9460674375</v>
      </c>
      <c r="AF58" s="21">
        <f t="shared" si="19"/>
        <v>9107530.2501183003</v>
      </c>
      <c r="AG58" s="21">
        <f t="shared" si="19"/>
        <v>9456927.2086278275</v>
      </c>
      <c r="AH58" s="21">
        <f t="shared" si="19"/>
        <v>9808006.8815863431</v>
      </c>
      <c r="AI58" s="21">
        <f t="shared" si="19"/>
        <v>10160741.136111692</v>
      </c>
    </row>
    <row r="59" spans="3:35">
      <c r="C59" s="24" t="s">
        <v>12</v>
      </c>
      <c r="D59" s="27">
        <f>+D47</f>
        <v>0.6</v>
      </c>
      <c r="E59" s="23">
        <f>+E$58*$D59</f>
        <v>0</v>
      </c>
      <c r="F59" s="23">
        <f t="shared" ref="F59:AI61" si="20">+F$58*$D59</f>
        <v>0</v>
      </c>
      <c r="G59" s="23">
        <f t="shared" si="20"/>
        <v>450993.95534147322</v>
      </c>
      <c r="H59" s="23">
        <f t="shared" si="20"/>
        <v>612950.05105190724</v>
      </c>
      <c r="I59" s="23">
        <f t="shared" si="20"/>
        <v>763983.20827742817</v>
      </c>
      <c r="J59" s="23">
        <f t="shared" si="20"/>
        <v>902985.97252786381</v>
      </c>
      <c r="K59" s="23">
        <f t="shared" si="20"/>
        <v>1028846.063413348</v>
      </c>
      <c r="L59" s="23">
        <f t="shared" si="20"/>
        <v>1140450.5188092471</v>
      </c>
      <c r="M59" s="23">
        <f t="shared" si="20"/>
        <v>1218000.7074997455</v>
      </c>
      <c r="N59" s="23">
        <f t="shared" si="20"/>
        <v>1491895.6185522503</v>
      </c>
      <c r="O59" s="23">
        <f t="shared" si="20"/>
        <v>1793844.7138087079</v>
      </c>
      <c r="P59" s="23">
        <f t="shared" si="20"/>
        <v>2080193.281097082</v>
      </c>
      <c r="Q59" s="23">
        <f t="shared" si="20"/>
        <v>2330136.9232832459</v>
      </c>
      <c r="R59" s="23">
        <f t="shared" si="20"/>
        <v>2582572.5539650396</v>
      </c>
      <c r="S59" s="23">
        <f t="shared" si="20"/>
        <v>2817039.8372682049</v>
      </c>
      <c r="T59" s="23">
        <f t="shared" si="20"/>
        <v>3032829.0413484243</v>
      </c>
      <c r="U59" s="23">
        <f t="shared" si="20"/>
        <v>3229278.7921528369</v>
      </c>
      <c r="V59" s="23">
        <f t="shared" si="20"/>
        <v>3426889.6489470811</v>
      </c>
      <c r="W59" s="23">
        <f t="shared" si="20"/>
        <v>3625652.2437169165</v>
      </c>
      <c r="X59" s="23">
        <f t="shared" si="20"/>
        <v>3825556.666158834</v>
      </c>
      <c r="Y59" s="23">
        <f t="shared" si="20"/>
        <v>4026592.4495191723</v>
      </c>
      <c r="Z59" s="23">
        <f t="shared" si="20"/>
        <v>4228748.556130439</v>
      </c>
      <c r="AA59" s="23">
        <f t="shared" si="20"/>
        <v>4432013.3626388982</v>
      </c>
      <c r="AB59" s="23">
        <f t="shared" si="20"/>
        <v>4636374.6449174881</v>
      </c>
      <c r="AC59" s="23">
        <f t="shared" si="20"/>
        <v>4841819.5626578359</v>
      </c>
      <c r="AD59" s="23">
        <f t="shared" si="20"/>
        <v>5048334.6436352888</v>
      </c>
      <c r="AE59" s="23">
        <f t="shared" si="20"/>
        <v>5255905.7676404621</v>
      </c>
      <c r="AF59" s="23">
        <f t="shared" si="20"/>
        <v>5464518.1500709802</v>
      </c>
      <c r="AG59" s="23">
        <f t="shared" si="20"/>
        <v>5674156.3251766963</v>
      </c>
      <c r="AH59" s="23">
        <f t="shared" si="20"/>
        <v>5884804.1289518056</v>
      </c>
      <c r="AI59" s="23">
        <f t="shared" si="20"/>
        <v>6096444.681667015</v>
      </c>
    </row>
    <row r="60" spans="3:35">
      <c r="C60" s="24" t="s">
        <v>13</v>
      </c>
      <c r="D60" s="27">
        <f t="shared" ref="D60:D61" si="21">+D48</f>
        <v>0.15</v>
      </c>
      <c r="E60" s="23">
        <f t="shared" ref="E60:T61" si="22">+E$58*$D60</f>
        <v>0</v>
      </c>
      <c r="F60" s="23">
        <f t="shared" si="22"/>
        <v>0</v>
      </c>
      <c r="G60" s="23">
        <f t="shared" si="22"/>
        <v>112748.48883536831</v>
      </c>
      <c r="H60" s="23">
        <f t="shared" si="22"/>
        <v>153237.51276297681</v>
      </c>
      <c r="I60" s="23">
        <f t="shared" si="22"/>
        <v>190995.80206935704</v>
      </c>
      <c r="J60" s="23">
        <f t="shared" si="22"/>
        <v>225746.49313196595</v>
      </c>
      <c r="K60" s="23">
        <f t="shared" si="22"/>
        <v>257211.51585333701</v>
      </c>
      <c r="L60" s="23">
        <f t="shared" si="22"/>
        <v>285112.62970231177</v>
      </c>
      <c r="M60" s="23">
        <f t="shared" si="22"/>
        <v>304500.17687493638</v>
      </c>
      <c r="N60" s="23">
        <f t="shared" si="22"/>
        <v>372973.90463806258</v>
      </c>
      <c r="O60" s="23">
        <f t="shared" si="22"/>
        <v>448461.17845217697</v>
      </c>
      <c r="P60" s="23">
        <f t="shared" si="22"/>
        <v>520048.32027427049</v>
      </c>
      <c r="Q60" s="23">
        <f t="shared" si="22"/>
        <v>582534.23082081147</v>
      </c>
      <c r="R60" s="23">
        <f t="shared" si="22"/>
        <v>645643.13849125989</v>
      </c>
      <c r="S60" s="23">
        <f t="shared" si="22"/>
        <v>704259.95931705122</v>
      </c>
      <c r="T60" s="23">
        <f t="shared" si="22"/>
        <v>758207.26033710607</v>
      </c>
      <c r="U60" s="23">
        <f t="shared" si="20"/>
        <v>807319.69803820923</v>
      </c>
      <c r="V60" s="23">
        <f t="shared" si="20"/>
        <v>856722.41223677027</v>
      </c>
      <c r="W60" s="23">
        <f t="shared" si="20"/>
        <v>906413.06092922913</v>
      </c>
      <c r="X60" s="23">
        <f t="shared" si="20"/>
        <v>956389.1665397085</v>
      </c>
      <c r="Y60" s="23">
        <f t="shared" si="20"/>
        <v>1006648.1123797931</v>
      </c>
      <c r="Z60" s="23">
        <f t="shared" si="20"/>
        <v>1057187.1390326098</v>
      </c>
      <c r="AA60" s="23">
        <f t="shared" si="20"/>
        <v>1108003.3406597245</v>
      </c>
      <c r="AB60" s="23">
        <f t="shared" si="20"/>
        <v>1159093.661229372</v>
      </c>
      <c r="AC60" s="23">
        <f t="shared" si="20"/>
        <v>1210454.890664459</v>
      </c>
      <c r="AD60" s="23">
        <f t="shared" si="20"/>
        <v>1262083.6609088222</v>
      </c>
      <c r="AE60" s="23">
        <f t="shared" si="20"/>
        <v>1313976.4419101155</v>
      </c>
      <c r="AF60" s="23">
        <f t="shared" si="20"/>
        <v>1366129.537517745</v>
      </c>
      <c r="AG60" s="23">
        <f t="shared" si="20"/>
        <v>1418539.0812941741</v>
      </c>
      <c r="AH60" s="23">
        <f t="shared" si="20"/>
        <v>1471201.0322379514</v>
      </c>
      <c r="AI60" s="23">
        <f t="shared" si="20"/>
        <v>1524111.1704167537</v>
      </c>
    </row>
    <row r="61" spans="3:35">
      <c r="C61" s="34" t="s">
        <v>14</v>
      </c>
      <c r="D61" s="27">
        <f t="shared" si="21"/>
        <v>0.25</v>
      </c>
      <c r="E61" s="23">
        <f t="shared" si="22"/>
        <v>0</v>
      </c>
      <c r="F61" s="23">
        <f t="shared" si="20"/>
        <v>0</v>
      </c>
      <c r="G61" s="23">
        <f t="shared" si="20"/>
        <v>187914.14805894718</v>
      </c>
      <c r="H61" s="23">
        <f t="shared" si="20"/>
        <v>255395.85460496135</v>
      </c>
      <c r="I61" s="23">
        <f t="shared" si="20"/>
        <v>318326.33678226173</v>
      </c>
      <c r="J61" s="23">
        <f t="shared" si="20"/>
        <v>376244.15521994326</v>
      </c>
      <c r="K61" s="23">
        <f t="shared" si="20"/>
        <v>428685.85975556169</v>
      </c>
      <c r="L61" s="23">
        <f t="shared" si="20"/>
        <v>475187.71617051959</v>
      </c>
      <c r="M61" s="23">
        <f t="shared" si="20"/>
        <v>507500.29479156062</v>
      </c>
      <c r="N61" s="23">
        <f t="shared" si="20"/>
        <v>621623.17439677101</v>
      </c>
      <c r="O61" s="23">
        <f t="shared" si="20"/>
        <v>747435.29742029496</v>
      </c>
      <c r="P61" s="23">
        <f t="shared" si="20"/>
        <v>866747.20045711752</v>
      </c>
      <c r="Q61" s="23">
        <f t="shared" si="20"/>
        <v>970890.38470135257</v>
      </c>
      <c r="R61" s="23">
        <f t="shared" si="20"/>
        <v>1076071.8974854331</v>
      </c>
      <c r="S61" s="23">
        <f t="shared" si="20"/>
        <v>1173766.5988617521</v>
      </c>
      <c r="T61" s="23">
        <f t="shared" si="20"/>
        <v>1263678.7672285102</v>
      </c>
      <c r="U61" s="23">
        <f t="shared" si="20"/>
        <v>1345532.830063682</v>
      </c>
      <c r="V61" s="23">
        <f t="shared" si="20"/>
        <v>1427870.6870612837</v>
      </c>
      <c r="W61" s="23">
        <f t="shared" si="20"/>
        <v>1510688.4348820485</v>
      </c>
      <c r="X61" s="23">
        <f t="shared" si="20"/>
        <v>1593981.9442328475</v>
      </c>
      <c r="Y61" s="23">
        <f t="shared" si="20"/>
        <v>1677746.8539663218</v>
      </c>
      <c r="Z61" s="23">
        <f t="shared" si="20"/>
        <v>1761978.5650543496</v>
      </c>
      <c r="AA61" s="23">
        <f t="shared" si="20"/>
        <v>1846672.2344328742</v>
      </c>
      <c r="AB61" s="23">
        <f t="shared" si="20"/>
        <v>1931822.76871562</v>
      </c>
      <c r="AC61" s="23">
        <f t="shared" si="20"/>
        <v>2017424.8177740984</v>
      </c>
      <c r="AD61" s="23">
        <f t="shared" si="20"/>
        <v>2103472.7681813706</v>
      </c>
      <c r="AE61" s="23">
        <f t="shared" si="20"/>
        <v>2189960.7365168594</v>
      </c>
      <c r="AF61" s="23">
        <f t="shared" si="20"/>
        <v>2276882.5625295751</v>
      </c>
      <c r="AG61" s="23">
        <f t="shared" si="20"/>
        <v>2364231.8021569569</v>
      </c>
      <c r="AH61" s="23">
        <f t="shared" si="20"/>
        <v>2452001.7203965858</v>
      </c>
      <c r="AI61" s="23">
        <f t="shared" si="20"/>
        <v>2540185.2840279229</v>
      </c>
    </row>
    <row r="64" spans="3:35" ht="15.75">
      <c r="C64" s="281" t="s">
        <v>489</v>
      </c>
    </row>
    <row r="66" spans="3:35">
      <c r="D66" s="18"/>
      <c r="E66" s="6">
        <v>0</v>
      </c>
      <c r="F66" s="6">
        <v>1</v>
      </c>
      <c r="G66" s="6">
        <v>2</v>
      </c>
      <c r="H66" s="6">
        <v>3</v>
      </c>
      <c r="I66" s="6">
        <v>4</v>
      </c>
      <c r="J66" s="6">
        <v>5</v>
      </c>
      <c r="K66" s="6">
        <v>6</v>
      </c>
      <c r="L66" s="6">
        <v>7</v>
      </c>
      <c r="M66" s="6">
        <v>8</v>
      </c>
      <c r="N66" s="6">
        <v>9</v>
      </c>
      <c r="O66" s="6">
        <v>10</v>
      </c>
      <c r="P66" s="6">
        <v>11</v>
      </c>
      <c r="Q66" s="6">
        <v>12</v>
      </c>
      <c r="R66" s="6">
        <v>13</v>
      </c>
      <c r="S66" s="6">
        <v>14</v>
      </c>
      <c r="T66" s="6">
        <v>15</v>
      </c>
      <c r="U66" s="6">
        <v>16</v>
      </c>
      <c r="V66" s="6">
        <v>17</v>
      </c>
      <c r="W66" s="6">
        <v>18</v>
      </c>
      <c r="X66" s="6">
        <v>19</v>
      </c>
      <c r="Y66" s="6">
        <v>20</v>
      </c>
      <c r="Z66" s="6">
        <v>21</v>
      </c>
      <c r="AA66" s="6">
        <v>22</v>
      </c>
      <c r="AB66" s="6">
        <v>23</v>
      </c>
      <c r="AC66" s="6">
        <v>24</v>
      </c>
      <c r="AD66" s="6">
        <v>25</v>
      </c>
      <c r="AE66" s="6">
        <v>26</v>
      </c>
      <c r="AF66" s="6">
        <v>27</v>
      </c>
      <c r="AG66" s="6">
        <v>28</v>
      </c>
      <c r="AH66" s="6">
        <v>29</v>
      </c>
      <c r="AI66" s="6">
        <v>30</v>
      </c>
    </row>
    <row r="67" spans="3:35">
      <c r="C67" s="20" t="s">
        <v>199</v>
      </c>
      <c r="E67" s="105">
        <f t="shared" ref="E67:AI67" si="23">+E68+E69</f>
        <v>0</v>
      </c>
      <c r="F67" s="105">
        <f t="shared" si="23"/>
        <v>0</v>
      </c>
      <c r="G67" s="105">
        <f t="shared" si="23"/>
        <v>-1352981.8660244197</v>
      </c>
      <c r="H67" s="105">
        <f t="shared" si="23"/>
        <v>-1838850.1531557236</v>
      </c>
      <c r="I67" s="105">
        <f t="shared" si="23"/>
        <v>-2291949.6248322781</v>
      </c>
      <c r="J67" s="105">
        <f t="shared" si="23"/>
        <v>-2708957.9175835941</v>
      </c>
      <c r="K67" s="105">
        <f t="shared" si="23"/>
        <v>-3086538.1902400479</v>
      </c>
      <c r="L67" s="105">
        <f t="shared" si="23"/>
        <v>-3421351.5564277433</v>
      </c>
      <c r="M67" s="105">
        <f t="shared" si="23"/>
        <v>-3654002.1224992406</v>
      </c>
      <c r="N67" s="105">
        <f t="shared" si="23"/>
        <v>-4475686.855656758</v>
      </c>
      <c r="O67" s="105">
        <f t="shared" si="23"/>
        <v>-5381534.1414261237</v>
      </c>
      <c r="P67" s="105">
        <f t="shared" si="23"/>
        <v>-6240579.8432912435</v>
      </c>
      <c r="Q67" s="105">
        <f t="shared" si="23"/>
        <v>-6990410.7698497437</v>
      </c>
      <c r="R67" s="105">
        <f t="shared" si="23"/>
        <v>-7747717.6618951187</v>
      </c>
      <c r="S67" s="105">
        <f t="shared" si="23"/>
        <v>-8451119.5118046161</v>
      </c>
      <c r="T67" s="105">
        <f t="shared" si="23"/>
        <v>-9098487.1240452789</v>
      </c>
      <c r="U67" s="105">
        <f t="shared" si="23"/>
        <v>-9687836.3764585201</v>
      </c>
      <c r="V67" s="105">
        <f t="shared" si="23"/>
        <v>-10280668.94684124</v>
      </c>
      <c r="W67" s="105">
        <f t="shared" si="23"/>
        <v>-10876956.731150748</v>
      </c>
      <c r="X67" s="105">
        <f t="shared" si="23"/>
        <v>-11476669.998476503</v>
      </c>
      <c r="Y67" s="105">
        <f t="shared" si="23"/>
        <v>-12079777.348557526</v>
      </c>
      <c r="Z67" s="105">
        <f t="shared" si="23"/>
        <v>-12686245.668391326</v>
      </c>
      <c r="AA67" s="105">
        <f t="shared" si="23"/>
        <v>-13296040.087916704</v>
      </c>
      <c r="AB67" s="105">
        <f t="shared" si="23"/>
        <v>-13909123.934752455</v>
      </c>
      <c r="AC67" s="105">
        <f t="shared" si="23"/>
        <v>-14525458.68797351</v>
      </c>
      <c r="AD67" s="105">
        <f t="shared" si="23"/>
        <v>-15145003.930905869</v>
      </c>
      <c r="AE67" s="105">
        <f t="shared" si="23"/>
        <v>-15767717.302921396</v>
      </c>
      <c r="AF67" s="105">
        <f t="shared" si="23"/>
        <v>-16393554.450212941</v>
      </c>
      <c r="AG67" s="105">
        <f t="shared" si="23"/>
        <v>-17022468.975530084</v>
      </c>
      <c r="AH67" s="105">
        <f t="shared" si="23"/>
        <v>-17654412.386855423</v>
      </c>
      <c r="AI67" s="105">
        <f t="shared" si="23"/>
        <v>-18289334.045001045</v>
      </c>
    </row>
    <row r="68" spans="3:35">
      <c r="C68" s="24" t="s">
        <v>16</v>
      </c>
      <c r="E68" s="106">
        <f t="shared" ref="E68:AI69" si="24">+E56</f>
        <v>0</v>
      </c>
      <c r="F68" s="106">
        <f t="shared" si="24"/>
        <v>0</v>
      </c>
      <c r="G68" s="106">
        <f t="shared" si="24"/>
        <v>-1052319.2291301042</v>
      </c>
      <c r="H68" s="106">
        <f t="shared" si="24"/>
        <v>-1430216.7857877836</v>
      </c>
      <c r="I68" s="106">
        <f t="shared" si="24"/>
        <v>-1782627.4859806597</v>
      </c>
      <c r="J68" s="106">
        <f t="shared" si="24"/>
        <v>-2106967.2692316845</v>
      </c>
      <c r="K68" s="106">
        <f t="shared" si="24"/>
        <v>-2400640.8146311492</v>
      </c>
      <c r="L68" s="106">
        <f t="shared" si="24"/>
        <v>-2661051.2105549127</v>
      </c>
      <c r="M68" s="106">
        <f t="shared" si="24"/>
        <v>-2842001.6508327425</v>
      </c>
      <c r="N68" s="106">
        <f t="shared" si="24"/>
        <v>-3481089.7766219229</v>
      </c>
      <c r="O68" s="106">
        <f t="shared" si="24"/>
        <v>-4185637.6655536518</v>
      </c>
      <c r="P68" s="106">
        <f t="shared" si="24"/>
        <v>-4853784.3225598559</v>
      </c>
      <c r="Q68" s="106">
        <f t="shared" si="24"/>
        <v>-5436986.1543275788</v>
      </c>
      <c r="R68" s="106">
        <f t="shared" si="24"/>
        <v>-6026002.6259184256</v>
      </c>
      <c r="S68" s="106">
        <f t="shared" si="24"/>
        <v>-6573092.9536258131</v>
      </c>
      <c r="T68" s="106">
        <f t="shared" si="24"/>
        <v>-7076601.0964796618</v>
      </c>
      <c r="U68" s="106">
        <f t="shared" si="24"/>
        <v>-7534983.8483566269</v>
      </c>
      <c r="V68" s="106">
        <f t="shared" si="24"/>
        <v>-7996075.8475431874</v>
      </c>
      <c r="W68" s="106">
        <f t="shared" si="24"/>
        <v>-8459855.2353394702</v>
      </c>
      <c r="X68" s="106">
        <f t="shared" si="24"/>
        <v>-8926298.8877039477</v>
      </c>
      <c r="Y68" s="106">
        <f t="shared" si="24"/>
        <v>-9395382.3822114095</v>
      </c>
      <c r="Z68" s="106">
        <f t="shared" si="24"/>
        <v>-9867079.9643043652</v>
      </c>
      <c r="AA68" s="106">
        <f t="shared" si="24"/>
        <v>-10341364.512824103</v>
      </c>
      <c r="AB68" s="106">
        <f t="shared" si="24"/>
        <v>-10818207.504807465</v>
      </c>
      <c r="AC68" s="106">
        <f t="shared" si="24"/>
        <v>-11297578.979534954</v>
      </c>
      <c r="AD68" s="106">
        <f t="shared" si="24"/>
        <v>-11779447.501815677</v>
      </c>
      <c r="AE68" s="106">
        <f t="shared" si="24"/>
        <v>-12263780.124494419</v>
      </c>
      <c r="AF68" s="106">
        <f t="shared" si="24"/>
        <v>-12750542.35016562</v>
      </c>
      <c r="AG68" s="106">
        <f t="shared" si="24"/>
        <v>-13239698.092078954</v>
      </c>
      <c r="AH68" s="106">
        <f t="shared" si="24"/>
        <v>-13731209.634220883</v>
      </c>
      <c r="AI68" s="106">
        <f t="shared" si="24"/>
        <v>-14225037.590556368</v>
      </c>
    </row>
    <row r="69" spans="3:35">
      <c r="C69" s="31" t="s">
        <v>30</v>
      </c>
      <c r="D69" s="18"/>
      <c r="E69" s="107">
        <f t="shared" si="24"/>
        <v>0</v>
      </c>
      <c r="F69" s="107">
        <f t="shared" si="24"/>
        <v>0</v>
      </c>
      <c r="G69" s="107">
        <f t="shared" si="24"/>
        <v>-300662.63689431548</v>
      </c>
      <c r="H69" s="107">
        <f t="shared" si="24"/>
        <v>-408633.36736794002</v>
      </c>
      <c r="I69" s="107">
        <f t="shared" si="24"/>
        <v>-509322.13885161839</v>
      </c>
      <c r="J69" s="107">
        <f t="shared" si="24"/>
        <v>-601990.64835190959</v>
      </c>
      <c r="K69" s="107">
        <f t="shared" si="24"/>
        <v>-685897.3756088987</v>
      </c>
      <c r="L69" s="107">
        <f t="shared" si="24"/>
        <v>-760300.3458728306</v>
      </c>
      <c r="M69" s="107">
        <f t="shared" si="24"/>
        <v>-812000.47166649811</v>
      </c>
      <c r="N69" s="107">
        <f t="shared" si="24"/>
        <v>-994597.0790348351</v>
      </c>
      <c r="O69" s="107">
        <f t="shared" si="24"/>
        <v>-1195896.4758724719</v>
      </c>
      <c r="P69" s="107">
        <f t="shared" si="24"/>
        <v>-1386795.5207313877</v>
      </c>
      <c r="Q69" s="107">
        <f t="shared" si="24"/>
        <v>-1553424.6155221649</v>
      </c>
      <c r="R69" s="107">
        <f t="shared" si="24"/>
        <v>-1721715.035976693</v>
      </c>
      <c r="S69" s="107">
        <f t="shared" si="24"/>
        <v>-1878026.558178803</v>
      </c>
      <c r="T69" s="107">
        <f t="shared" si="24"/>
        <v>-2021886.0275656171</v>
      </c>
      <c r="U69" s="107">
        <f t="shared" si="24"/>
        <v>-2152852.5281018931</v>
      </c>
      <c r="V69" s="107">
        <f t="shared" si="24"/>
        <v>-2284593.0992980525</v>
      </c>
      <c r="W69" s="107">
        <f t="shared" si="24"/>
        <v>-2417101.495811278</v>
      </c>
      <c r="X69" s="107">
        <f t="shared" si="24"/>
        <v>-2550371.1107725557</v>
      </c>
      <c r="Y69" s="107">
        <f t="shared" si="24"/>
        <v>-2684394.9663461167</v>
      </c>
      <c r="Z69" s="107">
        <f t="shared" si="24"/>
        <v>-2819165.7040869612</v>
      </c>
      <c r="AA69" s="107">
        <f t="shared" si="24"/>
        <v>-2954675.5750926007</v>
      </c>
      <c r="AB69" s="107">
        <f t="shared" si="24"/>
        <v>-3090916.4299449902</v>
      </c>
      <c r="AC69" s="107">
        <f t="shared" si="24"/>
        <v>-3227879.7084385566</v>
      </c>
      <c r="AD69" s="107">
        <f t="shared" si="24"/>
        <v>-3365556.4290901925</v>
      </c>
      <c r="AE69" s="107">
        <f t="shared" si="24"/>
        <v>-3503937.1784269772</v>
      </c>
      <c r="AF69" s="107">
        <f t="shared" si="24"/>
        <v>-3643012.1000473201</v>
      </c>
      <c r="AG69" s="107">
        <f t="shared" si="24"/>
        <v>-3782770.8834511302</v>
      </c>
      <c r="AH69" s="107">
        <f t="shared" si="24"/>
        <v>-3923202.7526345383</v>
      </c>
      <c r="AI69" s="107">
        <f t="shared" si="24"/>
        <v>-4064296.4544446766</v>
      </c>
    </row>
    <row r="70" spans="3:35">
      <c r="C70" s="20" t="s">
        <v>205</v>
      </c>
      <c r="E70" s="105">
        <f t="shared" ref="E70:AI70" si="25">+SUM(E71:E73)</f>
        <v>0</v>
      </c>
      <c r="F70" s="105">
        <f t="shared" si="25"/>
        <v>0</v>
      </c>
      <c r="G70" s="105">
        <f t="shared" si="25"/>
        <v>658075.34650243307</v>
      </c>
      <c r="H70" s="105">
        <f t="shared" si="25"/>
        <v>894396.28282657464</v>
      </c>
      <c r="I70" s="105">
        <f t="shared" si="25"/>
        <v>1114778.8314114807</v>
      </c>
      <c r="J70" s="105">
        <f t="shared" si="25"/>
        <v>1317607.0315802414</v>
      </c>
      <c r="K70" s="105">
        <f t="shared" si="25"/>
        <v>1501257.8808639771</v>
      </c>
      <c r="L70" s="105">
        <f t="shared" si="25"/>
        <v>1664107.3820291597</v>
      </c>
      <c r="M70" s="105">
        <f t="shared" si="25"/>
        <v>1777266.0323600455</v>
      </c>
      <c r="N70" s="105">
        <f t="shared" si="25"/>
        <v>2176924.3567374917</v>
      </c>
      <c r="O70" s="105">
        <f t="shared" si="25"/>
        <v>2617518.4115658728</v>
      </c>
      <c r="P70" s="105">
        <f t="shared" si="25"/>
        <v>3035348.6960008256</v>
      </c>
      <c r="Q70" s="105">
        <f t="shared" si="25"/>
        <v>3400058.1272241366</v>
      </c>
      <c r="R70" s="105">
        <f t="shared" si="25"/>
        <v>3768403.7849939871</v>
      </c>
      <c r="S70" s="105">
        <f t="shared" si="25"/>
        <v>4110530.6292138556</v>
      </c>
      <c r="T70" s="105">
        <f t="shared" si="25"/>
        <v>4425403.0428342428</v>
      </c>
      <c r="U70" s="105">
        <f t="shared" si="25"/>
        <v>4712055.9708830146</v>
      </c>
      <c r="V70" s="105">
        <f t="shared" si="25"/>
        <v>5000403.146088616</v>
      </c>
      <c r="W70" s="105">
        <f t="shared" si="25"/>
        <v>5290430.898956934</v>
      </c>
      <c r="X70" s="105">
        <f t="shared" si="25"/>
        <v>5582124.7687034318</v>
      </c>
      <c r="Y70" s="105">
        <f t="shared" si="25"/>
        <v>5875469.4825900588</v>
      </c>
      <c r="Z70" s="105">
        <f t="shared" si="25"/>
        <v>6170448.9348203326</v>
      </c>
      <c r="AA70" s="105">
        <f t="shared" si="25"/>
        <v>6467046.1649839254</v>
      </c>
      <c r="AB70" s="105">
        <f t="shared" si="25"/>
        <v>6765243.3360421015</v>
      </c>
      <c r="AC70" s="105">
        <f t="shared" si="25"/>
        <v>7065021.7118448922</v>
      </c>
      <c r="AD70" s="105">
        <f t="shared" si="25"/>
        <v>7366361.6341711599</v>
      </c>
      <c r="AE70" s="105">
        <f t="shared" si="25"/>
        <v>7669242.4992820406</v>
      </c>
      <c r="AF70" s="105">
        <f t="shared" si="25"/>
        <v>7973642.7339785723</v>
      </c>
      <c r="AG70" s="105">
        <f t="shared" si="25"/>
        <v>8279539.7711536624</v>
      </c>
      <c r="AH70" s="105">
        <f t="shared" si="25"/>
        <v>8586910.0248288438</v>
      </c>
      <c r="AI70" s="105">
        <f t="shared" si="25"/>
        <v>8895728.8646657858</v>
      </c>
    </row>
    <row r="71" spans="3:35">
      <c r="C71" s="24" t="s">
        <v>12</v>
      </c>
      <c r="D71" s="27"/>
      <c r="E71" s="106">
        <f>+E59*(1-$D$21)</f>
        <v>0</v>
      </c>
      <c r="F71" s="106">
        <f t="shared" ref="F71:AI71" si="26">+F59*(1-$D$21)</f>
        <v>0</v>
      </c>
      <c r="G71" s="106">
        <f t="shared" si="26"/>
        <v>396874.68070049642</v>
      </c>
      <c r="H71" s="106">
        <f t="shared" si="26"/>
        <v>539396.0449256784</v>
      </c>
      <c r="I71" s="106">
        <f t="shared" si="26"/>
        <v>672305.22328413685</v>
      </c>
      <c r="J71" s="106">
        <f t="shared" si="26"/>
        <v>794627.65582452016</v>
      </c>
      <c r="K71" s="106">
        <f t="shared" si="26"/>
        <v>905384.53580374632</v>
      </c>
      <c r="L71" s="106">
        <f t="shared" si="26"/>
        <v>1003596.4565521374</v>
      </c>
      <c r="M71" s="106">
        <f t="shared" si="26"/>
        <v>1071840.6225997761</v>
      </c>
      <c r="N71" s="106">
        <f t="shared" si="26"/>
        <v>1312868.1443259802</v>
      </c>
      <c r="O71" s="106">
        <f t="shared" si="26"/>
        <v>1578583.3481516629</v>
      </c>
      <c r="P71" s="106">
        <f t="shared" si="26"/>
        <v>1830570.0873654322</v>
      </c>
      <c r="Q71" s="106">
        <f t="shared" si="26"/>
        <v>2050520.4924892564</v>
      </c>
      <c r="R71" s="106">
        <f t="shared" si="26"/>
        <v>2272663.847489235</v>
      </c>
      <c r="S71" s="106">
        <f t="shared" si="26"/>
        <v>2478995.0567960204</v>
      </c>
      <c r="T71" s="106">
        <f t="shared" si="26"/>
        <v>2668889.5563866133</v>
      </c>
      <c r="U71" s="106">
        <f t="shared" si="26"/>
        <v>2841765.3370944965</v>
      </c>
      <c r="V71" s="106">
        <f t="shared" si="26"/>
        <v>3015662.8910734314</v>
      </c>
      <c r="W71" s="106">
        <f t="shared" si="26"/>
        <v>3190573.9744708864</v>
      </c>
      <c r="X71" s="106">
        <f t="shared" si="26"/>
        <v>3366489.8662197739</v>
      </c>
      <c r="Y71" s="106">
        <f t="shared" si="26"/>
        <v>3543401.3555768714</v>
      </c>
      <c r="Z71" s="106">
        <f t="shared" si="26"/>
        <v>3721298.7293947865</v>
      </c>
      <c r="AA71" s="106">
        <f t="shared" si="26"/>
        <v>3900171.7591222306</v>
      </c>
      <c r="AB71" s="106">
        <f t="shared" si="26"/>
        <v>4080009.6875273897</v>
      </c>
      <c r="AC71" s="106">
        <f t="shared" si="26"/>
        <v>4260801.2151388954</v>
      </c>
      <c r="AD71" s="106">
        <f t="shared" si="26"/>
        <v>4442534.4863990545</v>
      </c>
      <c r="AE71" s="106">
        <f t="shared" si="26"/>
        <v>4625197.0755236065</v>
      </c>
      <c r="AF71" s="106">
        <f t="shared" si="26"/>
        <v>4808775.9720624629</v>
      </c>
      <c r="AG71" s="106">
        <f t="shared" si="26"/>
        <v>4993257.5661554923</v>
      </c>
      <c r="AH71" s="106">
        <f t="shared" si="26"/>
        <v>5178627.6334775891</v>
      </c>
      <c r="AI71" s="106">
        <f t="shared" si="26"/>
        <v>5364871.319866973</v>
      </c>
    </row>
    <row r="72" spans="3:35">
      <c r="C72" s="24" t="s">
        <v>13</v>
      </c>
      <c r="D72" s="27"/>
      <c r="E72" s="106">
        <f>+E60*(1-$D$22)</f>
        <v>0</v>
      </c>
      <c r="F72" s="106">
        <f t="shared" ref="F72:AI72" si="27">+F60*(1-$D$22)</f>
        <v>0</v>
      </c>
      <c r="G72" s="106">
        <f t="shared" si="27"/>
        <v>73286.517742989396</v>
      </c>
      <c r="H72" s="106">
        <f t="shared" si="27"/>
        <v>99604.383295934924</v>
      </c>
      <c r="I72" s="106">
        <f t="shared" si="27"/>
        <v>124147.27134508209</v>
      </c>
      <c r="J72" s="106">
        <f t="shared" si="27"/>
        <v>146735.22053577789</v>
      </c>
      <c r="K72" s="106">
        <f t="shared" si="27"/>
        <v>167187.48530466907</v>
      </c>
      <c r="L72" s="106">
        <f t="shared" si="27"/>
        <v>185323.20930650266</v>
      </c>
      <c r="M72" s="106">
        <f t="shared" si="27"/>
        <v>197925.11496870866</v>
      </c>
      <c r="N72" s="106">
        <f t="shared" si="27"/>
        <v>242433.03801474068</v>
      </c>
      <c r="O72" s="106">
        <f t="shared" si="27"/>
        <v>291499.76599391503</v>
      </c>
      <c r="P72" s="106">
        <f t="shared" si="27"/>
        <v>338031.4081782758</v>
      </c>
      <c r="Q72" s="106">
        <f t="shared" si="27"/>
        <v>378647.2500335275</v>
      </c>
      <c r="R72" s="106">
        <f t="shared" si="27"/>
        <v>419668.04001931893</v>
      </c>
      <c r="S72" s="106">
        <f t="shared" si="27"/>
        <v>457768.97355608334</v>
      </c>
      <c r="T72" s="106">
        <f t="shared" si="27"/>
        <v>492834.71921911894</v>
      </c>
      <c r="U72" s="106">
        <f t="shared" si="27"/>
        <v>524757.80372483598</v>
      </c>
      <c r="V72" s="106">
        <f t="shared" si="27"/>
        <v>556869.56795390067</v>
      </c>
      <c r="W72" s="106">
        <f t="shared" si="27"/>
        <v>589168.48960399895</v>
      </c>
      <c r="X72" s="106">
        <f t="shared" si="27"/>
        <v>621652.95825081051</v>
      </c>
      <c r="Y72" s="106">
        <f t="shared" si="27"/>
        <v>654321.27304686548</v>
      </c>
      <c r="Z72" s="106">
        <f t="shared" si="27"/>
        <v>687171.64037119632</v>
      </c>
      <c r="AA72" s="106">
        <f t="shared" si="27"/>
        <v>720202.17142882093</v>
      </c>
      <c r="AB72" s="106">
        <f t="shared" si="27"/>
        <v>753410.87979909184</v>
      </c>
      <c r="AC72" s="106">
        <f t="shared" si="27"/>
        <v>786795.67893189832</v>
      </c>
      <c r="AD72" s="106">
        <f t="shared" si="27"/>
        <v>820354.37959073449</v>
      </c>
      <c r="AE72" s="106">
        <f t="shared" si="27"/>
        <v>854084.6872415751</v>
      </c>
      <c r="AF72" s="106">
        <f t="shared" si="27"/>
        <v>887984.19938653428</v>
      </c>
      <c r="AG72" s="106">
        <f t="shared" si="27"/>
        <v>922050.40284121316</v>
      </c>
      <c r="AH72" s="106">
        <f t="shared" si="27"/>
        <v>956280.67095466843</v>
      </c>
      <c r="AI72" s="106">
        <f t="shared" si="27"/>
        <v>990672.26077088993</v>
      </c>
    </row>
    <row r="73" spans="3:35">
      <c r="C73" s="31" t="s">
        <v>14</v>
      </c>
      <c r="D73" s="35"/>
      <c r="E73" s="107">
        <f t="shared" ref="E73:AI73" si="28">+E61</f>
        <v>0</v>
      </c>
      <c r="F73" s="107">
        <f t="shared" si="28"/>
        <v>0</v>
      </c>
      <c r="G73" s="107">
        <f t="shared" si="28"/>
        <v>187914.14805894718</v>
      </c>
      <c r="H73" s="107">
        <f t="shared" si="28"/>
        <v>255395.85460496135</v>
      </c>
      <c r="I73" s="107">
        <f t="shared" si="28"/>
        <v>318326.33678226173</v>
      </c>
      <c r="J73" s="107">
        <f t="shared" si="28"/>
        <v>376244.15521994326</v>
      </c>
      <c r="K73" s="107">
        <f t="shared" si="28"/>
        <v>428685.85975556169</v>
      </c>
      <c r="L73" s="107">
        <f t="shared" si="28"/>
        <v>475187.71617051959</v>
      </c>
      <c r="M73" s="107">
        <f t="shared" si="28"/>
        <v>507500.29479156062</v>
      </c>
      <c r="N73" s="107">
        <f t="shared" si="28"/>
        <v>621623.17439677101</v>
      </c>
      <c r="O73" s="107">
        <f t="shared" si="28"/>
        <v>747435.29742029496</v>
      </c>
      <c r="P73" s="107">
        <f t="shared" si="28"/>
        <v>866747.20045711752</v>
      </c>
      <c r="Q73" s="107">
        <f t="shared" si="28"/>
        <v>970890.38470135257</v>
      </c>
      <c r="R73" s="107">
        <f t="shared" si="28"/>
        <v>1076071.8974854331</v>
      </c>
      <c r="S73" s="107">
        <f t="shared" si="28"/>
        <v>1173766.5988617521</v>
      </c>
      <c r="T73" s="107">
        <f t="shared" si="28"/>
        <v>1263678.7672285102</v>
      </c>
      <c r="U73" s="107">
        <f t="shared" si="28"/>
        <v>1345532.830063682</v>
      </c>
      <c r="V73" s="107">
        <f t="shared" si="28"/>
        <v>1427870.6870612837</v>
      </c>
      <c r="W73" s="107">
        <f t="shared" si="28"/>
        <v>1510688.4348820485</v>
      </c>
      <c r="X73" s="107">
        <f t="shared" si="28"/>
        <v>1593981.9442328475</v>
      </c>
      <c r="Y73" s="107">
        <f t="shared" si="28"/>
        <v>1677746.8539663218</v>
      </c>
      <c r="Z73" s="107">
        <f t="shared" si="28"/>
        <v>1761978.5650543496</v>
      </c>
      <c r="AA73" s="107">
        <f t="shared" si="28"/>
        <v>1846672.2344328742</v>
      </c>
      <c r="AB73" s="107">
        <f t="shared" si="28"/>
        <v>1931822.76871562</v>
      </c>
      <c r="AC73" s="107">
        <f t="shared" si="28"/>
        <v>2017424.8177740984</v>
      </c>
      <c r="AD73" s="107">
        <f t="shared" si="28"/>
        <v>2103472.7681813706</v>
      </c>
      <c r="AE73" s="107">
        <f t="shared" si="28"/>
        <v>2189960.7365168594</v>
      </c>
      <c r="AF73" s="107">
        <f t="shared" si="28"/>
        <v>2276882.5625295751</v>
      </c>
      <c r="AG73" s="107">
        <f t="shared" si="28"/>
        <v>2364231.8021569569</v>
      </c>
      <c r="AH73" s="107">
        <f t="shared" si="28"/>
        <v>2452001.7203965858</v>
      </c>
      <c r="AI73" s="107">
        <f t="shared" si="28"/>
        <v>2540185.2840279229</v>
      </c>
    </row>
    <row r="74" spans="3:35">
      <c r="C74" s="36" t="s">
        <v>206</v>
      </c>
      <c r="E74" s="110">
        <f>+E67+E70</f>
        <v>0</v>
      </c>
      <c r="F74" s="110">
        <f t="shared" ref="F74:AI74" si="29">+F67+F70</f>
        <v>0</v>
      </c>
      <c r="G74" s="110">
        <f t="shared" si="29"/>
        <v>-694906.5195219866</v>
      </c>
      <c r="H74" s="110">
        <f t="shared" si="29"/>
        <v>-944453.87032914895</v>
      </c>
      <c r="I74" s="110">
        <f t="shared" si="29"/>
        <v>-1177170.7934207974</v>
      </c>
      <c r="J74" s="110">
        <f t="shared" si="29"/>
        <v>-1391350.8860033527</v>
      </c>
      <c r="K74" s="110">
        <f t="shared" si="29"/>
        <v>-1585280.3093760707</v>
      </c>
      <c r="L74" s="110">
        <f t="shared" si="29"/>
        <v>-1757244.1743985836</v>
      </c>
      <c r="M74" s="110">
        <f t="shared" si="29"/>
        <v>-1876736.0901391951</v>
      </c>
      <c r="N74" s="110">
        <f t="shared" si="29"/>
        <v>-2298762.4989192663</v>
      </c>
      <c r="O74" s="110">
        <f t="shared" si="29"/>
        <v>-2764015.7298602508</v>
      </c>
      <c r="P74" s="110">
        <f t="shared" si="29"/>
        <v>-3205231.1472904179</v>
      </c>
      <c r="Q74" s="110">
        <f t="shared" si="29"/>
        <v>-3590352.6426256071</v>
      </c>
      <c r="R74" s="110">
        <f t="shared" si="29"/>
        <v>-3979313.8769011316</v>
      </c>
      <c r="S74" s="110">
        <f t="shared" si="29"/>
        <v>-4340588.8825907605</v>
      </c>
      <c r="T74" s="110">
        <f t="shared" si="29"/>
        <v>-4673084.0812110361</v>
      </c>
      <c r="U74" s="110">
        <f t="shared" si="29"/>
        <v>-4975780.4055755055</v>
      </c>
      <c r="V74" s="110">
        <f t="shared" si="29"/>
        <v>-5280265.8007526239</v>
      </c>
      <c r="W74" s="110">
        <f t="shared" si="29"/>
        <v>-5586525.8321938142</v>
      </c>
      <c r="X74" s="110">
        <f t="shared" si="29"/>
        <v>-5894545.2297730716</v>
      </c>
      <c r="Y74" s="110">
        <f t="shared" si="29"/>
        <v>-6204307.8659674674</v>
      </c>
      <c r="Z74" s="110">
        <f t="shared" si="29"/>
        <v>-6515796.7335709939</v>
      </c>
      <c r="AA74" s="110">
        <f t="shared" si="29"/>
        <v>-6828993.9229327785</v>
      </c>
      <c r="AB74" s="110">
        <f t="shared" si="29"/>
        <v>-7143880.5987103535</v>
      </c>
      <c r="AC74" s="110">
        <f t="shared" si="29"/>
        <v>-7460436.9761286182</v>
      </c>
      <c r="AD74" s="110">
        <f t="shared" si="29"/>
        <v>-7778642.2967347093</v>
      </c>
      <c r="AE74" s="110">
        <f t="shared" si="29"/>
        <v>-8098474.8036393551</v>
      </c>
      <c r="AF74" s="110">
        <f t="shared" si="29"/>
        <v>-8419911.7162343673</v>
      </c>
      <c r="AG74" s="110">
        <f t="shared" si="29"/>
        <v>-8742929.2043764219</v>
      </c>
      <c r="AH74" s="110">
        <f t="shared" si="29"/>
        <v>-9067502.3620265797</v>
      </c>
      <c r="AI74" s="110">
        <f t="shared" si="29"/>
        <v>-9393605.1803352591</v>
      </c>
    </row>
    <row r="79" spans="3:35">
      <c r="C79" s="1"/>
      <c r="D79" s="38"/>
    </row>
    <row r="80" spans="3:35">
      <c r="C80" s="1"/>
      <c r="D80" s="46"/>
    </row>
    <row r="81" spans="4:4">
      <c r="D81" s="25"/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/>
  </sheetPr>
  <dimension ref="C1:AI75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61.7109375" customWidth="1"/>
    <col min="4" max="4" width="14.42578125" customWidth="1"/>
    <col min="5" max="35" width="13.7109375" customWidth="1"/>
  </cols>
  <sheetData>
    <row r="1" spans="3:35" ht="21">
      <c r="C1" s="485" t="s">
        <v>211</v>
      </c>
    </row>
    <row r="3" spans="3:35" ht="21">
      <c r="C3" s="74" t="s">
        <v>354</v>
      </c>
    </row>
    <row r="4" spans="3:35" ht="15.75" thickBot="1"/>
    <row r="5" spans="3:35" ht="15.75" thickBot="1">
      <c r="C5" s="12"/>
      <c r="E5" s="338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52">
        <v>30</v>
      </c>
    </row>
    <row r="6" spans="3:35" ht="15.75" thickBot="1">
      <c r="C6" s="13" t="s">
        <v>21</v>
      </c>
      <c r="E6" s="253">
        <f>+E62/1000000</f>
        <v>0</v>
      </c>
      <c r="F6" s="254">
        <f t="shared" ref="F6:AI6" si="0">+F62/1000000</f>
        <v>0</v>
      </c>
      <c r="G6" s="254">
        <f t="shared" si="0"/>
        <v>-2.7059637320488394</v>
      </c>
      <c r="H6" s="254">
        <f t="shared" si="0"/>
        <v>-3.6777003063114435</v>
      </c>
      <c r="I6" s="254">
        <f t="shared" si="0"/>
        <v>-4.5838992496645599</v>
      </c>
      <c r="J6" s="254">
        <f t="shared" si="0"/>
        <v>-5.4179158351671841</v>
      </c>
      <c r="K6" s="254">
        <f t="shared" si="0"/>
        <v>-6.1730763804800954</v>
      </c>
      <c r="L6" s="254">
        <f t="shared" si="0"/>
        <v>-6.8427031128554789</v>
      </c>
      <c r="M6" s="254">
        <f t="shared" si="0"/>
        <v>-7.3080042449984699</v>
      </c>
      <c r="N6" s="254">
        <f t="shared" si="0"/>
        <v>-8.9513737113135008</v>
      </c>
      <c r="O6" s="254">
        <f t="shared" si="0"/>
        <v>-10.763068282852247</v>
      </c>
      <c r="P6" s="254">
        <f t="shared" si="0"/>
        <v>-12.48115968658249</v>
      </c>
      <c r="Q6" s="254">
        <f t="shared" si="0"/>
        <v>-13.98082153969948</v>
      </c>
      <c r="R6" s="254">
        <f t="shared" si="0"/>
        <v>-15.495435323790238</v>
      </c>
      <c r="S6" s="254">
        <f t="shared" si="0"/>
        <v>-16.902239023609219</v>
      </c>
      <c r="T6" s="254">
        <f t="shared" si="0"/>
        <v>-18.196974248090552</v>
      </c>
      <c r="U6" s="254">
        <f t="shared" si="0"/>
        <v>-19.375672752917037</v>
      </c>
      <c r="V6" s="254">
        <f t="shared" si="0"/>
        <v>-20.561337893682481</v>
      </c>
      <c r="W6" s="254">
        <f t="shared" si="0"/>
        <v>-21.753913462301508</v>
      </c>
      <c r="X6" s="254">
        <f t="shared" si="0"/>
        <v>-22.953339996952995</v>
      </c>
      <c r="Y6" s="254">
        <f t="shared" si="0"/>
        <v>-24.159554697115048</v>
      </c>
      <c r="Z6" s="254">
        <f t="shared" si="0"/>
        <v>-25.372491336782648</v>
      </c>
      <c r="AA6" s="254">
        <f t="shared" si="0"/>
        <v>-26.592080175833406</v>
      </c>
      <c r="AB6" s="254">
        <f t="shared" si="0"/>
        <v>-27.81824786950493</v>
      </c>
      <c r="AC6" s="254">
        <f t="shared" si="0"/>
        <v>-29.05091737594703</v>
      </c>
      <c r="AD6" s="254">
        <f t="shared" si="0"/>
        <v>-30.290007861811727</v>
      </c>
      <c r="AE6" s="254">
        <f t="shared" si="0"/>
        <v>-31.535434605842799</v>
      </c>
      <c r="AF6" s="254">
        <f t="shared" si="0"/>
        <v>-32.787108900425878</v>
      </c>
      <c r="AG6" s="254">
        <f t="shared" si="0"/>
        <v>-34.044937951060177</v>
      </c>
      <c r="AH6" s="254">
        <f t="shared" si="0"/>
        <v>-35.308824773710846</v>
      </c>
      <c r="AI6" s="255">
        <f t="shared" si="0"/>
        <v>-36.57866809000209</v>
      </c>
    </row>
    <row r="7" spans="3:35" ht="15.75" thickBot="1">
      <c r="C7" s="14" t="s">
        <v>15</v>
      </c>
      <c r="D7" s="347"/>
      <c r="E7" s="342">
        <f t="shared" ref="E7:E12" si="1">+E63/1000000</f>
        <v>0</v>
      </c>
      <c r="F7" s="257">
        <f t="shared" ref="F7:AI7" si="2">+F63/1000000</f>
        <v>0</v>
      </c>
      <c r="G7" s="257">
        <f t="shared" si="2"/>
        <v>-2.7059637320488394</v>
      </c>
      <c r="H7" s="257">
        <f t="shared" si="2"/>
        <v>-3.6777003063114435</v>
      </c>
      <c r="I7" s="257">
        <f t="shared" si="2"/>
        <v>-4.5838992496645599</v>
      </c>
      <c r="J7" s="257">
        <f t="shared" si="2"/>
        <v>-5.4179158351671841</v>
      </c>
      <c r="K7" s="257">
        <f t="shared" si="2"/>
        <v>-6.1730763804800954</v>
      </c>
      <c r="L7" s="257">
        <f t="shared" si="2"/>
        <v>-6.8427031128554789</v>
      </c>
      <c r="M7" s="257">
        <f t="shared" si="2"/>
        <v>-7.3080042449984699</v>
      </c>
      <c r="N7" s="257">
        <f t="shared" si="2"/>
        <v>-8.9513737113135008</v>
      </c>
      <c r="O7" s="257">
        <f t="shared" si="2"/>
        <v>-10.763068282852247</v>
      </c>
      <c r="P7" s="257">
        <f t="shared" si="2"/>
        <v>-12.48115968658249</v>
      </c>
      <c r="Q7" s="257">
        <f t="shared" si="2"/>
        <v>-13.98082153969948</v>
      </c>
      <c r="R7" s="257">
        <f t="shared" si="2"/>
        <v>-15.495435323790238</v>
      </c>
      <c r="S7" s="257">
        <f t="shared" si="2"/>
        <v>-16.902239023609219</v>
      </c>
      <c r="T7" s="257">
        <f t="shared" si="2"/>
        <v>-18.196974248090552</v>
      </c>
      <c r="U7" s="257">
        <f t="shared" si="2"/>
        <v>-19.375672752917037</v>
      </c>
      <c r="V7" s="257">
        <f t="shared" si="2"/>
        <v>-20.561337893682481</v>
      </c>
      <c r="W7" s="257">
        <f t="shared" si="2"/>
        <v>-21.753913462301508</v>
      </c>
      <c r="X7" s="257">
        <f t="shared" si="2"/>
        <v>-22.953339996952995</v>
      </c>
      <c r="Y7" s="257">
        <f t="shared" si="2"/>
        <v>-24.159554697115048</v>
      </c>
      <c r="Z7" s="257">
        <f t="shared" si="2"/>
        <v>-25.372491336782648</v>
      </c>
      <c r="AA7" s="257">
        <f t="shared" si="2"/>
        <v>-26.592080175833406</v>
      </c>
      <c r="AB7" s="257">
        <f t="shared" si="2"/>
        <v>-27.81824786950493</v>
      </c>
      <c r="AC7" s="257">
        <f t="shared" si="2"/>
        <v>-29.05091737594703</v>
      </c>
      <c r="AD7" s="257">
        <f t="shared" si="2"/>
        <v>-30.290007861811727</v>
      </c>
      <c r="AE7" s="257">
        <f t="shared" si="2"/>
        <v>-31.535434605842799</v>
      </c>
      <c r="AF7" s="257">
        <f t="shared" si="2"/>
        <v>-32.787108900425878</v>
      </c>
      <c r="AG7" s="257">
        <f t="shared" si="2"/>
        <v>-34.044937951060177</v>
      </c>
      <c r="AH7" s="257">
        <f t="shared" si="2"/>
        <v>-35.308824773710846</v>
      </c>
      <c r="AI7" s="258">
        <f t="shared" si="2"/>
        <v>-36.57866809000209</v>
      </c>
    </row>
    <row r="8" spans="3:35" ht="15.75" thickBot="1">
      <c r="C8" s="13" t="s">
        <v>22</v>
      </c>
      <c r="E8" s="253">
        <f t="shared" si="1"/>
        <v>0</v>
      </c>
      <c r="F8" s="254">
        <f t="shared" ref="F8:AI8" si="3">+F64/1000000</f>
        <v>0</v>
      </c>
      <c r="G8" s="254">
        <f t="shared" si="3"/>
        <v>-0.24098544718992657</v>
      </c>
      <c r="H8" s="254">
        <f t="shared" si="3"/>
        <v>0.32340113272296683</v>
      </c>
      <c r="I8" s="254">
        <f t="shared" si="3"/>
        <v>0.84711235724387735</v>
      </c>
      <c r="J8" s="254">
        <f t="shared" si="3"/>
        <v>1.3260676331873584</v>
      </c>
      <c r="K8" s="254">
        <f t="shared" si="3"/>
        <v>1.7561684847772174</v>
      </c>
      <c r="L8" s="254">
        <f t="shared" si="3"/>
        <v>2.1333137899047836</v>
      </c>
      <c r="M8" s="254">
        <f t="shared" si="3"/>
        <v>2.3846932108326993</v>
      </c>
      <c r="N8" s="254">
        <f t="shared" si="3"/>
        <v>3.384649378978478</v>
      </c>
      <c r="O8" s="254">
        <f t="shared" si="3"/>
        <v>4.4949463971460064</v>
      </c>
      <c r="P8" s="254">
        <f t="shared" si="3"/>
        <v>5.5478787139220804</v>
      </c>
      <c r="Q8" s="254">
        <f t="shared" si="3"/>
        <v>6.4669464806048245</v>
      </c>
      <c r="R8" s="254">
        <f t="shared" si="3"/>
        <v>7.3951775381848392</v>
      </c>
      <c r="S8" s="254">
        <f t="shared" si="3"/>
        <v>8.2573371856189137</v>
      </c>
      <c r="T8" s="254">
        <f t="shared" si="3"/>
        <v>9.0508156679422989</v>
      </c>
      <c r="U8" s="254">
        <f t="shared" si="3"/>
        <v>9.7731810466252007</v>
      </c>
      <c r="V8" s="254">
        <f t="shared" si="3"/>
        <v>10.49981592814331</v>
      </c>
      <c r="W8" s="254">
        <f t="shared" si="3"/>
        <v>11.23068586537147</v>
      </c>
      <c r="X8" s="254">
        <f t="shared" si="3"/>
        <v>11.965754417132651</v>
      </c>
      <c r="Y8" s="254">
        <f t="shared" si="3"/>
        <v>12.704983096126949</v>
      </c>
      <c r="Z8" s="254">
        <f t="shared" si="3"/>
        <v>13.44833131574724</v>
      </c>
      <c r="AA8" s="254">
        <f t="shared" si="3"/>
        <v>14.195756335759501</v>
      </c>
      <c r="AB8" s="254">
        <f t="shared" si="3"/>
        <v>14.947213206826092</v>
      </c>
      <c r="AC8" s="254">
        <f t="shared" si="3"/>
        <v>15.702654713849135</v>
      </c>
      <c r="AD8" s="254">
        <f t="shared" si="3"/>
        <v>16.462031318111318</v>
      </c>
      <c r="AE8" s="254">
        <f t="shared" si="3"/>
        <v>17.225291098190752</v>
      </c>
      <c r="AF8" s="254">
        <f t="shared" si="3"/>
        <v>17.992379689626002</v>
      </c>
      <c r="AG8" s="254">
        <f t="shared" si="3"/>
        <v>18.763240223307225</v>
      </c>
      <c r="AH8" s="254">
        <f t="shared" si="3"/>
        <v>19.537813262568687</v>
      </c>
      <c r="AI8" s="255">
        <f t="shared" si="3"/>
        <v>20.316036738957777</v>
      </c>
    </row>
    <row r="9" spans="3:35" ht="15.75" thickBot="1">
      <c r="C9" s="14" t="s">
        <v>18</v>
      </c>
      <c r="E9" s="337">
        <f t="shared" si="1"/>
        <v>0</v>
      </c>
      <c r="F9" s="257">
        <f t="shared" ref="F9:AI9" si="4">+F65/1000000</f>
        <v>0</v>
      </c>
      <c r="G9" s="257">
        <f t="shared" si="4"/>
        <v>-0.14533445587239432</v>
      </c>
      <c r="H9" s="257">
        <f t="shared" si="4"/>
        <v>0.19503803321270871</v>
      </c>
      <c r="I9" s="257">
        <f t="shared" si="4"/>
        <v>0.51087986821789522</v>
      </c>
      <c r="J9" s="257">
        <f t="shared" si="4"/>
        <v>0.7997301088782699</v>
      </c>
      <c r="K9" s="257">
        <f t="shared" si="4"/>
        <v>1.0591170302254378</v>
      </c>
      <c r="L9" s="257">
        <f t="shared" si="4"/>
        <v>1.2865673113303548</v>
      </c>
      <c r="M9" s="257">
        <f t="shared" si="4"/>
        <v>1.438170205961925</v>
      </c>
      <c r="N9" s="257">
        <f t="shared" si="4"/>
        <v>2.0412277237014695</v>
      </c>
      <c r="O9" s="257">
        <f t="shared" si="4"/>
        <v>2.7108300373421943</v>
      </c>
      <c r="P9" s="257">
        <f t="shared" si="4"/>
        <v>3.3458366201608896</v>
      </c>
      <c r="Q9" s="257">
        <f t="shared" si="4"/>
        <v>3.9001116410729266</v>
      </c>
      <c r="R9" s="257">
        <f t="shared" si="4"/>
        <v>4.4599128956728666</v>
      </c>
      <c r="S9" s="257">
        <f t="shared" si="4"/>
        <v>4.9798675431259696</v>
      </c>
      <c r="T9" s="257">
        <f t="shared" si="4"/>
        <v>5.4584016820942702</v>
      </c>
      <c r="U9" s="257">
        <f t="shared" si="4"/>
        <v>5.8940486494781332</v>
      </c>
      <c r="V9" s="257">
        <f t="shared" si="4"/>
        <v>6.3322704855050453</v>
      </c>
      <c r="W9" s="257">
        <f t="shared" si="4"/>
        <v>6.7730464156666317</v>
      </c>
      <c r="X9" s="257">
        <f t="shared" si="4"/>
        <v>7.2163544628738325</v>
      </c>
      <c r="Y9" s="257">
        <f t="shared" si="4"/>
        <v>7.6621714160537167</v>
      </c>
      <c r="Z9" s="257">
        <f t="shared" si="4"/>
        <v>8.1104727980748628</v>
      </c>
      <c r="AA9" s="257">
        <f t="shared" si="4"/>
        <v>8.5612328329880256</v>
      </c>
      <c r="AB9" s="257">
        <f t="shared" si="4"/>
        <v>9.0144244125690207</v>
      </c>
      <c r="AC9" s="257">
        <f t="shared" si="4"/>
        <v>9.4700190621500209</v>
      </c>
      <c r="AD9" s="257">
        <f t="shared" si="4"/>
        <v>9.9279869057256143</v>
      </c>
      <c r="AE9" s="257">
        <f t="shared" si="4"/>
        <v>10.388296630319493</v>
      </c>
      <c r="AF9" s="257">
        <f t="shared" si="4"/>
        <v>10.850915449597405</v>
      </c>
      <c r="AG9" s="257">
        <f t="shared" si="4"/>
        <v>11.315809066711839</v>
      </c>
      <c r="AH9" s="257">
        <f t="shared" si="4"/>
        <v>11.782941636363525</v>
      </c>
      <c r="AI9" s="258">
        <f t="shared" si="4"/>
        <v>12.252275726064772</v>
      </c>
    </row>
    <row r="10" spans="3:35" ht="15.75" thickBot="1">
      <c r="C10" s="14" t="s">
        <v>19</v>
      </c>
      <c r="E10" s="259">
        <f t="shared" si="1"/>
        <v>0</v>
      </c>
      <c r="F10" s="260">
        <f t="shared" ref="F10:AI10" si="5">+F66/1000000</f>
        <v>0</v>
      </c>
      <c r="G10" s="257">
        <f t="shared" si="5"/>
        <v>-2.6837328499163725E-2</v>
      </c>
      <c r="H10" s="257">
        <f t="shared" si="5"/>
        <v>3.6015545905755869E-2</v>
      </c>
      <c r="I10" s="257">
        <f t="shared" si="5"/>
        <v>9.4338612028872698E-2</v>
      </c>
      <c r="J10" s="257">
        <f t="shared" si="5"/>
        <v>0.1476774348780896</v>
      </c>
      <c r="K10" s="257">
        <f t="shared" si="5"/>
        <v>0.19557558796776553</v>
      </c>
      <c r="L10" s="257">
        <f t="shared" si="5"/>
        <v>0.23757635010361666</v>
      </c>
      <c r="M10" s="257">
        <f t="shared" si="5"/>
        <v>0.26557120280546909</v>
      </c>
      <c r="N10" s="257">
        <f t="shared" si="5"/>
        <v>0.37693125579714637</v>
      </c>
      <c r="O10" s="257">
        <f t="shared" si="5"/>
        <v>0.50057941030466657</v>
      </c>
      <c r="P10" s="257">
        <f t="shared" si="5"/>
        <v>0.61783914860925504</v>
      </c>
      <c r="Q10" s="257">
        <f t="shared" si="5"/>
        <v>0.72019107008448935</v>
      </c>
      <c r="R10" s="257">
        <f t="shared" si="5"/>
        <v>0.82356346084868293</v>
      </c>
      <c r="S10" s="257">
        <f t="shared" si="5"/>
        <v>0.9195778133613296</v>
      </c>
      <c r="T10" s="257">
        <f t="shared" si="5"/>
        <v>1.0079434924321806</v>
      </c>
      <c r="U10" s="257">
        <f t="shared" si="5"/>
        <v>1.0883896653865872</v>
      </c>
      <c r="V10" s="257">
        <f t="shared" si="5"/>
        <v>1.1693113112438296</v>
      </c>
      <c r="W10" s="257">
        <f t="shared" si="5"/>
        <v>1.2507045938020771</v>
      </c>
      <c r="X10" s="257">
        <f t="shared" si="5"/>
        <v>1.3325654547920429</v>
      </c>
      <c r="Y10" s="257">
        <f t="shared" si="5"/>
        <v>1.4148896080781013</v>
      </c>
      <c r="Z10" s="257">
        <f t="shared" si="5"/>
        <v>1.4976725337354149</v>
      </c>
      <c r="AA10" s="257">
        <f t="shared" si="5"/>
        <v>1.5809094720006298</v>
      </c>
      <c r="AB10" s="257">
        <f t="shared" si="5"/>
        <v>1.6645954170937109</v>
      </c>
      <c r="AC10" s="257">
        <f t="shared" si="5"/>
        <v>1.7487251109083843</v>
      </c>
      <c r="AD10" s="257">
        <f t="shared" si="5"/>
        <v>1.8332930365686506</v>
      </c>
      <c r="AE10" s="257">
        <f t="shared" si="5"/>
        <v>1.91829341184877</v>
      </c>
      <c r="AF10" s="257">
        <f t="shared" si="5"/>
        <v>2.0037201824540665</v>
      </c>
      <c r="AG10" s="257">
        <f t="shared" si="5"/>
        <v>2.0895670151598567</v>
      </c>
      <c r="AH10" s="257">
        <f t="shared" si="5"/>
        <v>2.1758272908057648</v>
      </c>
      <c r="AI10" s="258">
        <f t="shared" si="5"/>
        <v>2.2624940971426422</v>
      </c>
    </row>
    <row r="11" spans="3:35" ht="15.75" thickBot="1">
      <c r="C11" s="14" t="s">
        <v>20</v>
      </c>
      <c r="E11" s="261">
        <f t="shared" si="1"/>
        <v>0</v>
      </c>
      <c r="F11" s="257">
        <f t="shared" ref="F11:AI11" si="6">+F67/1000000</f>
        <v>0</v>
      </c>
      <c r="G11" s="257">
        <f t="shared" si="6"/>
        <v>-6.8813662818368523E-2</v>
      </c>
      <c r="H11" s="257">
        <f t="shared" si="6"/>
        <v>9.2347553604502225E-2</v>
      </c>
      <c r="I11" s="257">
        <f t="shared" si="6"/>
        <v>0.24189387699710951</v>
      </c>
      <c r="J11" s="257">
        <f t="shared" si="6"/>
        <v>0.37866008943099899</v>
      </c>
      <c r="K11" s="257">
        <f t="shared" si="6"/>
        <v>0.50147586658401411</v>
      </c>
      <c r="L11" s="257">
        <f t="shared" si="6"/>
        <v>0.60917012847081198</v>
      </c>
      <c r="M11" s="257">
        <f t="shared" si="6"/>
        <v>0.68095180206530537</v>
      </c>
      <c r="N11" s="257">
        <f t="shared" si="6"/>
        <v>0.96649039947986226</v>
      </c>
      <c r="O11" s="257">
        <f t="shared" si="6"/>
        <v>1.2835369494991451</v>
      </c>
      <c r="P11" s="257">
        <f t="shared" si="6"/>
        <v>1.5842029451519362</v>
      </c>
      <c r="Q11" s="257">
        <f t="shared" si="6"/>
        <v>1.8466437694474087</v>
      </c>
      <c r="R11" s="257">
        <f t="shared" si="6"/>
        <v>2.1117011816632898</v>
      </c>
      <c r="S11" s="257">
        <f t="shared" si="6"/>
        <v>2.3578918291316144</v>
      </c>
      <c r="T11" s="257">
        <f t="shared" si="6"/>
        <v>2.5844704934158473</v>
      </c>
      <c r="U11" s="257">
        <f t="shared" si="6"/>
        <v>2.7907427317604796</v>
      </c>
      <c r="V11" s="257">
        <f t="shared" si="6"/>
        <v>2.9982341313944345</v>
      </c>
      <c r="W11" s="257">
        <f t="shared" si="6"/>
        <v>3.2069348559027611</v>
      </c>
      <c r="X11" s="257">
        <f t="shared" si="6"/>
        <v>3.416834499466777</v>
      </c>
      <c r="Y11" s="257">
        <f t="shared" si="6"/>
        <v>3.6279220719951315</v>
      </c>
      <c r="Z11" s="257">
        <f t="shared" si="6"/>
        <v>3.8401859839369616</v>
      </c>
      <c r="AA11" s="257">
        <f t="shared" si="6"/>
        <v>4.0536140307708459</v>
      </c>
      <c r="AB11" s="257">
        <f t="shared" si="6"/>
        <v>4.268193377163362</v>
      </c>
      <c r="AC11" s="257">
        <f t="shared" si="6"/>
        <v>4.4839105407907294</v>
      </c>
      <c r="AD11" s="257">
        <f t="shared" si="6"/>
        <v>4.7007513758170534</v>
      </c>
      <c r="AE11" s="257">
        <f t="shared" si="6"/>
        <v>4.9187010560224875</v>
      </c>
      <c r="AF11" s="257">
        <f t="shared" si="6"/>
        <v>5.1377440575745288</v>
      </c>
      <c r="AG11" s="257">
        <f t="shared" si="6"/>
        <v>5.3578641414355301</v>
      </c>
      <c r="AH11" s="257">
        <f t="shared" si="6"/>
        <v>5.5790443353993968</v>
      </c>
      <c r="AI11" s="258">
        <f t="shared" si="6"/>
        <v>5.8012669157503653</v>
      </c>
    </row>
    <row r="12" spans="3:35" ht="15.75" thickBot="1">
      <c r="C12" s="15" t="s">
        <v>44</v>
      </c>
      <c r="E12" s="268">
        <f t="shared" si="1"/>
        <v>0</v>
      </c>
      <c r="F12" s="285">
        <f t="shared" ref="F12:AI12" si="7">+F68/1000000</f>
        <v>0</v>
      </c>
      <c r="G12" s="285">
        <f t="shared" si="7"/>
        <v>-2.9469491792387661</v>
      </c>
      <c r="H12" s="285">
        <f t="shared" si="7"/>
        <v>-3.3542991735884766</v>
      </c>
      <c r="I12" s="285">
        <f t="shared" si="7"/>
        <v>-3.7367868924206826</v>
      </c>
      <c r="J12" s="285">
        <f t="shared" si="7"/>
        <v>-4.0918482019798263</v>
      </c>
      <c r="K12" s="285">
        <f t="shared" si="7"/>
        <v>-4.4169078957028782</v>
      </c>
      <c r="L12" s="285">
        <f t="shared" si="7"/>
        <v>-4.7093893229506953</v>
      </c>
      <c r="M12" s="285">
        <f t="shared" si="7"/>
        <v>-4.9233110341657706</v>
      </c>
      <c r="N12" s="285">
        <f t="shared" si="7"/>
        <v>-5.5667243323350233</v>
      </c>
      <c r="O12" s="285">
        <f t="shared" si="7"/>
        <v>-6.2681218857062415</v>
      </c>
      <c r="P12" s="285">
        <f t="shared" si="7"/>
        <v>-6.9332809726604099</v>
      </c>
      <c r="Q12" s="285">
        <f t="shared" si="7"/>
        <v>-7.513875059094655</v>
      </c>
      <c r="R12" s="285">
        <f t="shared" si="7"/>
        <v>-8.1002577856053986</v>
      </c>
      <c r="S12" s="285">
        <f t="shared" si="7"/>
        <v>-8.6449018379903055</v>
      </c>
      <c r="T12" s="285">
        <f t="shared" si="7"/>
        <v>-9.146158580148251</v>
      </c>
      <c r="U12" s="285">
        <f t="shared" si="7"/>
        <v>-9.6024917062918362</v>
      </c>
      <c r="V12" s="285">
        <f t="shared" si="7"/>
        <v>-10.061521965539171</v>
      </c>
      <c r="W12" s="285">
        <f t="shared" si="7"/>
        <v>-10.523227596930038</v>
      </c>
      <c r="X12" s="285">
        <f t="shared" si="7"/>
        <v>-10.987585579820344</v>
      </c>
      <c r="Y12" s="285">
        <f t="shared" si="7"/>
        <v>-11.4545716009881</v>
      </c>
      <c r="Z12" s="285">
        <f t="shared" si="7"/>
        <v>-11.92416002103541</v>
      </c>
      <c r="AA12" s="285">
        <f t="shared" si="7"/>
        <v>-12.396323840073903</v>
      </c>
      <c r="AB12" s="285">
        <f t="shared" si="7"/>
        <v>-12.871034662678836</v>
      </c>
      <c r="AC12" s="285">
        <f t="shared" si="7"/>
        <v>-13.348262662097893</v>
      </c>
      <c r="AD12" s="285">
        <f t="shared" si="7"/>
        <v>-13.827976543700409</v>
      </c>
      <c r="AE12" s="285">
        <f t="shared" si="7"/>
        <v>-14.310143507652048</v>
      </c>
      <c r="AF12" s="285">
        <f t="shared" si="7"/>
        <v>-14.794729210799881</v>
      </c>
      <c r="AG12" s="285">
        <f t="shared" si="7"/>
        <v>-15.281697727752951</v>
      </c>
      <c r="AH12" s="285">
        <f t="shared" si="7"/>
        <v>-15.771011511142161</v>
      </c>
      <c r="AI12" s="286">
        <f t="shared" si="7"/>
        <v>-16.262631351044313</v>
      </c>
    </row>
    <row r="15" spans="3:35" ht="21">
      <c r="C15" s="74" t="s">
        <v>356</v>
      </c>
    </row>
    <row r="17" spans="3:35" ht="15.75">
      <c r="C17" s="281" t="s">
        <v>375</v>
      </c>
    </row>
    <row r="19" spans="3:35">
      <c r="C19" s="28" t="s">
        <v>191</v>
      </c>
    </row>
    <row r="20" spans="3:35">
      <c r="C20" t="s">
        <v>41</v>
      </c>
      <c r="D20" s="67">
        <f>+Inputs!D136</f>
        <v>0.12</v>
      </c>
    </row>
    <row r="21" spans="3:35">
      <c r="C21" t="s">
        <v>42</v>
      </c>
      <c r="D21" s="67">
        <f>+Inputs!D137</f>
        <v>0.35</v>
      </c>
    </row>
    <row r="24" spans="3:35" ht="15.75">
      <c r="C24" s="281" t="s">
        <v>488</v>
      </c>
    </row>
    <row r="26" spans="3:35">
      <c r="C26" s="76" t="s">
        <v>377</v>
      </c>
    </row>
    <row r="29" spans="3:35">
      <c r="C29" s="28" t="s">
        <v>208</v>
      </c>
      <c r="D29" s="81"/>
      <c r="E29" s="6">
        <v>0</v>
      </c>
      <c r="F29" s="6">
        <v>1</v>
      </c>
      <c r="G29" s="6">
        <v>2</v>
      </c>
      <c r="H29" s="6">
        <v>3</v>
      </c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>
        <v>11</v>
      </c>
      <c r="Q29" s="6">
        <v>12</v>
      </c>
      <c r="R29" s="6">
        <v>13</v>
      </c>
      <c r="S29" s="6">
        <v>14</v>
      </c>
      <c r="T29" s="6">
        <v>15</v>
      </c>
      <c r="U29" s="6">
        <v>16</v>
      </c>
      <c r="V29" s="6">
        <v>17</v>
      </c>
      <c r="W29" s="6">
        <v>18</v>
      </c>
      <c r="X29" s="6">
        <v>19</v>
      </c>
      <c r="Y29" s="6">
        <v>20</v>
      </c>
      <c r="Z29" s="6">
        <v>21</v>
      </c>
      <c r="AA29" s="6">
        <v>22</v>
      </c>
      <c r="AB29" s="6">
        <v>23</v>
      </c>
      <c r="AC29" s="6">
        <v>24</v>
      </c>
      <c r="AD29" s="6">
        <v>25</v>
      </c>
      <c r="AE29" s="6">
        <v>26</v>
      </c>
      <c r="AF29" s="6">
        <v>27</v>
      </c>
      <c r="AG29" s="6">
        <v>28</v>
      </c>
      <c r="AH29" s="6">
        <v>29</v>
      </c>
      <c r="AI29" s="6">
        <v>30</v>
      </c>
    </row>
    <row r="30" spans="3:35">
      <c r="C30" t="s">
        <v>123</v>
      </c>
      <c r="D30" s="79"/>
      <c r="E30" s="69">
        <f>+Demanda!E38</f>
        <v>1050000.0000000002</v>
      </c>
      <c r="F30" s="69">
        <f>+Demanda!F38</f>
        <v>1067216.1746555965</v>
      </c>
      <c r="G30" s="69">
        <f>+Demanda!G38</f>
        <v>1084714.6318538326</v>
      </c>
      <c r="H30" s="69">
        <f>+Demanda!H38</f>
        <v>1102500.0000000005</v>
      </c>
      <c r="I30" s="69">
        <f>+Demanda!I38</f>
        <v>1120576.9833883764</v>
      </c>
      <c r="J30" s="69">
        <f>+Demanda!J38</f>
        <v>1138950.3634465244</v>
      </c>
      <c r="K30" s="69">
        <f>+Demanda!K38</f>
        <v>1157625.0000000007</v>
      </c>
      <c r="L30" s="69">
        <f>+Demanda!L38</f>
        <v>1176605.8325577956</v>
      </c>
      <c r="M30" s="69">
        <f>+Demanda!M38</f>
        <v>1195897.8816188509</v>
      </c>
      <c r="N30" s="69">
        <f>+Demanda!N38</f>
        <v>1200000</v>
      </c>
      <c r="O30" s="69">
        <f>+Demanda!O38</f>
        <v>1200000</v>
      </c>
      <c r="P30" s="69">
        <f>+Demanda!P38</f>
        <v>1200000</v>
      </c>
      <c r="Q30" s="69">
        <f>+Demanda!Q38</f>
        <v>1200000</v>
      </c>
      <c r="R30" s="69">
        <f>+Demanda!R38</f>
        <v>1200000</v>
      </c>
      <c r="S30" s="69">
        <f>+Demanda!S38</f>
        <v>1200000</v>
      </c>
      <c r="T30" s="69">
        <f>+Demanda!T38</f>
        <v>1200000</v>
      </c>
      <c r="U30" s="69">
        <f>+Demanda!U38</f>
        <v>1200000</v>
      </c>
      <c r="V30" s="69">
        <f>+Demanda!V38</f>
        <v>1200000</v>
      </c>
      <c r="W30" s="69">
        <f>+Demanda!W38</f>
        <v>1200000</v>
      </c>
      <c r="X30" s="69">
        <f>+Demanda!X38</f>
        <v>1200000</v>
      </c>
      <c r="Y30" s="69">
        <f>+Demanda!Y38</f>
        <v>1200000</v>
      </c>
      <c r="Z30" s="69">
        <f>+Demanda!Z38</f>
        <v>1200000</v>
      </c>
      <c r="AA30" s="69">
        <f>+Demanda!AA38</f>
        <v>1200000</v>
      </c>
      <c r="AB30" s="69">
        <f>+Demanda!AB38</f>
        <v>1200000</v>
      </c>
      <c r="AC30" s="69">
        <f>+Demanda!AC38</f>
        <v>1200000</v>
      </c>
      <c r="AD30" s="69">
        <f>+Demanda!AD38</f>
        <v>1200000</v>
      </c>
      <c r="AE30" s="69">
        <f>+Demanda!AE38</f>
        <v>1200000</v>
      </c>
      <c r="AF30" s="69">
        <f>+Demanda!AF38</f>
        <v>1200000</v>
      </c>
      <c r="AG30" s="69">
        <f>+Demanda!AG38</f>
        <v>1200000</v>
      </c>
      <c r="AH30" s="69">
        <f>+Demanda!AH38</f>
        <v>1200000</v>
      </c>
      <c r="AI30" s="69">
        <f>+Demanda!AI38</f>
        <v>1200000</v>
      </c>
    </row>
    <row r="31" spans="3:35">
      <c r="C31" t="s">
        <v>198</v>
      </c>
      <c r="D31" s="79"/>
      <c r="E31" s="69">
        <f>+Demanda!E67</f>
        <v>0</v>
      </c>
      <c r="F31" s="69">
        <f>+Demanda!F67</f>
        <v>0</v>
      </c>
      <c r="G31" s="69">
        <f>+Demanda!G67</f>
        <v>30066.263689431595</v>
      </c>
      <c r="H31" s="69">
        <f>+Demanda!H67</f>
        <v>40863.336736793863</v>
      </c>
      <c r="I31" s="69">
        <f>+Demanda!I67</f>
        <v>50932.213885161793</v>
      </c>
      <c r="J31" s="69">
        <f>+Demanda!J67</f>
        <v>60199.064835191006</v>
      </c>
      <c r="K31" s="69">
        <f>+Demanda!K67</f>
        <v>68589.737560889916</v>
      </c>
      <c r="L31" s="69">
        <f>+Demanda!L67</f>
        <v>76030.034587283153</v>
      </c>
      <c r="M31" s="69">
        <f>+Demanda!M67</f>
        <v>81200.047166649718</v>
      </c>
      <c r="N31" s="69">
        <f>+Demanda!N67</f>
        <v>99459.707903483417</v>
      </c>
      <c r="O31" s="69">
        <f>+Demanda!O67</f>
        <v>119589.64758724719</v>
      </c>
      <c r="P31" s="69">
        <f>+Demanda!P67</f>
        <v>138679.55207313877</v>
      </c>
      <c r="Q31" s="69">
        <f>+Demanda!Q67</f>
        <v>155342.46155221644</v>
      </c>
      <c r="R31" s="69">
        <f>+Demanda!R67</f>
        <v>172171.5035976693</v>
      </c>
      <c r="S31" s="69">
        <f>+Demanda!S67</f>
        <v>187802.6558178803</v>
      </c>
      <c r="T31" s="69">
        <f>+Demanda!T67</f>
        <v>202188.60275656171</v>
      </c>
      <c r="U31" s="69">
        <f>+Demanda!U67</f>
        <v>215285.25281018927</v>
      </c>
      <c r="V31" s="69">
        <f>+Demanda!V67</f>
        <v>228459.30992980534</v>
      </c>
      <c r="W31" s="69">
        <f>+Demanda!W67</f>
        <v>241710.1495811278</v>
      </c>
      <c r="X31" s="69">
        <f>+Demanda!X67</f>
        <v>255037.11107725557</v>
      </c>
      <c r="Y31" s="69">
        <f>+Demanda!Y67</f>
        <v>268439.49663461163</v>
      </c>
      <c r="Z31" s="69">
        <f>+Demanda!Z67</f>
        <v>281916.57040869608</v>
      </c>
      <c r="AA31" s="69">
        <f>+Demanda!AA67</f>
        <v>295467.55750926002</v>
      </c>
      <c r="AB31" s="69">
        <f>+Demanda!AB67</f>
        <v>309091.64299449907</v>
      </c>
      <c r="AC31" s="69">
        <f>+Demanda!AC67</f>
        <v>322787.97084385576</v>
      </c>
      <c r="AD31" s="69">
        <f>+Demanda!AD67</f>
        <v>336555.64290901925</v>
      </c>
      <c r="AE31" s="69">
        <f>+Demanda!AE67</f>
        <v>350393.71784269763</v>
      </c>
      <c r="AF31" s="69">
        <f>+Demanda!AF67</f>
        <v>364301.21000473201</v>
      </c>
      <c r="AG31" s="69">
        <f>+Demanda!AG67</f>
        <v>378277.08834511298</v>
      </c>
      <c r="AH31" s="69">
        <f>+Demanda!AH67</f>
        <v>392320.27526345383</v>
      </c>
      <c r="AI31" s="69">
        <f>+Demanda!AI67</f>
        <v>406429.64544446766</v>
      </c>
    </row>
    <row r="33" spans="3:35">
      <c r="C33" s="28" t="s">
        <v>209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3:35">
      <c r="C34" t="s">
        <v>15</v>
      </c>
    </row>
    <row r="35" spans="3:35">
      <c r="C35" s="84" t="s">
        <v>127</v>
      </c>
      <c r="D35" s="497">
        <f>+Inputs!D62</f>
        <v>90</v>
      </c>
      <c r="E35" s="80">
        <f>+D35</f>
        <v>90</v>
      </c>
      <c r="F35" s="80">
        <f>+E35</f>
        <v>90</v>
      </c>
      <c r="G35" s="80">
        <f t="shared" ref="G35:AI35" si="8">+F35</f>
        <v>90</v>
      </c>
      <c r="H35" s="80">
        <f t="shared" si="8"/>
        <v>90</v>
      </c>
      <c r="I35" s="80">
        <f t="shared" si="8"/>
        <v>90</v>
      </c>
      <c r="J35" s="80">
        <f t="shared" si="8"/>
        <v>90</v>
      </c>
      <c r="K35" s="80">
        <f t="shared" si="8"/>
        <v>90</v>
      </c>
      <c r="L35" s="80">
        <f t="shared" si="8"/>
        <v>90</v>
      </c>
      <c r="M35" s="80">
        <f t="shared" si="8"/>
        <v>90</v>
      </c>
      <c r="N35" s="80">
        <f t="shared" si="8"/>
        <v>90</v>
      </c>
      <c r="O35" s="80">
        <f t="shared" si="8"/>
        <v>90</v>
      </c>
      <c r="P35" s="80">
        <f t="shared" si="8"/>
        <v>90</v>
      </c>
      <c r="Q35" s="80">
        <f t="shared" si="8"/>
        <v>90</v>
      </c>
      <c r="R35" s="80">
        <f t="shared" si="8"/>
        <v>90</v>
      </c>
      <c r="S35" s="80">
        <f t="shared" si="8"/>
        <v>90</v>
      </c>
      <c r="T35" s="80">
        <f t="shared" si="8"/>
        <v>90</v>
      </c>
      <c r="U35" s="80">
        <f t="shared" si="8"/>
        <v>90</v>
      </c>
      <c r="V35" s="80">
        <f t="shared" si="8"/>
        <v>90</v>
      </c>
      <c r="W35" s="80">
        <f t="shared" si="8"/>
        <v>90</v>
      </c>
      <c r="X35" s="80">
        <f t="shared" si="8"/>
        <v>90</v>
      </c>
      <c r="Y35" s="80">
        <f t="shared" si="8"/>
        <v>90</v>
      </c>
      <c r="Z35" s="80">
        <f t="shared" si="8"/>
        <v>90</v>
      </c>
      <c r="AA35" s="80">
        <f t="shared" si="8"/>
        <v>90</v>
      </c>
      <c r="AB35" s="80">
        <f t="shared" si="8"/>
        <v>90</v>
      </c>
      <c r="AC35" s="80">
        <f t="shared" si="8"/>
        <v>90</v>
      </c>
      <c r="AD35" s="80">
        <f t="shared" si="8"/>
        <v>90</v>
      </c>
      <c r="AE35" s="80">
        <f t="shared" si="8"/>
        <v>90</v>
      </c>
      <c r="AF35" s="80">
        <f t="shared" si="8"/>
        <v>90</v>
      </c>
      <c r="AG35" s="80">
        <f t="shared" si="8"/>
        <v>90</v>
      </c>
      <c r="AH35" s="80">
        <f t="shared" si="8"/>
        <v>90</v>
      </c>
      <c r="AI35" s="80">
        <f t="shared" si="8"/>
        <v>90</v>
      </c>
    </row>
    <row r="36" spans="3:35">
      <c r="C36" s="84" t="s">
        <v>128</v>
      </c>
      <c r="D36" s="497">
        <f>+Inputs!D63</f>
        <v>90</v>
      </c>
      <c r="E36" s="80">
        <f>+D36</f>
        <v>90</v>
      </c>
      <c r="F36" s="80">
        <f>+E36</f>
        <v>90</v>
      </c>
      <c r="G36" s="80">
        <f t="shared" ref="G36:AI36" si="9">+F36</f>
        <v>90</v>
      </c>
      <c r="H36" s="80">
        <f t="shared" si="9"/>
        <v>90</v>
      </c>
      <c r="I36" s="80">
        <f t="shared" si="9"/>
        <v>90</v>
      </c>
      <c r="J36" s="80">
        <f t="shared" si="9"/>
        <v>90</v>
      </c>
      <c r="K36" s="80">
        <f t="shared" si="9"/>
        <v>90</v>
      </c>
      <c r="L36" s="80">
        <f t="shared" si="9"/>
        <v>90</v>
      </c>
      <c r="M36" s="80">
        <f t="shared" si="9"/>
        <v>90</v>
      </c>
      <c r="N36" s="80">
        <f t="shared" si="9"/>
        <v>90</v>
      </c>
      <c r="O36" s="80">
        <f t="shared" si="9"/>
        <v>90</v>
      </c>
      <c r="P36" s="80">
        <f t="shared" si="9"/>
        <v>90</v>
      </c>
      <c r="Q36" s="80">
        <f t="shared" si="9"/>
        <v>90</v>
      </c>
      <c r="R36" s="80">
        <f t="shared" si="9"/>
        <v>90</v>
      </c>
      <c r="S36" s="80">
        <f t="shared" si="9"/>
        <v>90</v>
      </c>
      <c r="T36" s="80">
        <f t="shared" si="9"/>
        <v>90</v>
      </c>
      <c r="U36" s="80">
        <f t="shared" si="9"/>
        <v>90</v>
      </c>
      <c r="V36" s="80">
        <f t="shared" si="9"/>
        <v>90</v>
      </c>
      <c r="W36" s="80">
        <f t="shared" si="9"/>
        <v>90</v>
      </c>
      <c r="X36" s="80">
        <f t="shared" si="9"/>
        <v>90</v>
      </c>
      <c r="Y36" s="80">
        <f t="shared" si="9"/>
        <v>90</v>
      </c>
      <c r="Z36" s="80">
        <f t="shared" si="9"/>
        <v>90</v>
      </c>
      <c r="AA36" s="80">
        <f t="shared" si="9"/>
        <v>90</v>
      </c>
      <c r="AB36" s="80">
        <f t="shared" si="9"/>
        <v>90</v>
      </c>
      <c r="AC36" s="80">
        <f t="shared" si="9"/>
        <v>90</v>
      </c>
      <c r="AD36" s="80">
        <f t="shared" si="9"/>
        <v>90</v>
      </c>
      <c r="AE36" s="80">
        <f t="shared" si="9"/>
        <v>90</v>
      </c>
      <c r="AF36" s="80">
        <f t="shared" si="9"/>
        <v>90</v>
      </c>
      <c r="AG36" s="80">
        <f t="shared" si="9"/>
        <v>90</v>
      </c>
      <c r="AH36" s="80">
        <f t="shared" si="9"/>
        <v>90</v>
      </c>
      <c r="AI36" s="80">
        <f t="shared" si="9"/>
        <v>90</v>
      </c>
    </row>
    <row r="38" spans="3:35">
      <c r="C38" s="28" t="s">
        <v>210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3:35">
      <c r="C39" t="s">
        <v>102</v>
      </c>
      <c r="D39" s="497">
        <f>+Inputs!D40</f>
        <v>65</v>
      </c>
      <c r="E39" s="80">
        <f>+D39</f>
        <v>65</v>
      </c>
      <c r="F39" s="80">
        <f>+E39</f>
        <v>65</v>
      </c>
      <c r="G39" s="80">
        <f t="shared" ref="G39:AI40" si="10">+F39</f>
        <v>65</v>
      </c>
      <c r="H39" s="80">
        <f t="shared" si="10"/>
        <v>65</v>
      </c>
      <c r="I39" s="80">
        <f t="shared" si="10"/>
        <v>65</v>
      </c>
      <c r="J39" s="80">
        <f t="shared" si="10"/>
        <v>65</v>
      </c>
      <c r="K39" s="80">
        <f t="shared" si="10"/>
        <v>65</v>
      </c>
      <c r="L39" s="80">
        <f t="shared" si="10"/>
        <v>65</v>
      </c>
      <c r="M39" s="80">
        <f t="shared" si="10"/>
        <v>65</v>
      </c>
      <c r="N39" s="80">
        <f t="shared" si="10"/>
        <v>65</v>
      </c>
      <c r="O39" s="80">
        <f t="shared" si="10"/>
        <v>65</v>
      </c>
      <c r="P39" s="80">
        <f t="shared" si="10"/>
        <v>65</v>
      </c>
      <c r="Q39" s="80">
        <f t="shared" si="10"/>
        <v>65</v>
      </c>
      <c r="R39" s="80">
        <f t="shared" si="10"/>
        <v>65</v>
      </c>
      <c r="S39" s="80">
        <f t="shared" si="10"/>
        <v>65</v>
      </c>
      <c r="T39" s="80">
        <f t="shared" si="10"/>
        <v>65</v>
      </c>
      <c r="U39" s="80">
        <f t="shared" si="10"/>
        <v>65</v>
      </c>
      <c r="V39" s="80">
        <f t="shared" si="10"/>
        <v>65</v>
      </c>
      <c r="W39" s="80">
        <f t="shared" si="10"/>
        <v>65</v>
      </c>
      <c r="X39" s="80">
        <f t="shared" si="10"/>
        <v>65</v>
      </c>
      <c r="Y39" s="80">
        <f t="shared" si="10"/>
        <v>65</v>
      </c>
      <c r="Z39" s="80">
        <f t="shared" si="10"/>
        <v>65</v>
      </c>
      <c r="AA39" s="80">
        <f t="shared" si="10"/>
        <v>65</v>
      </c>
      <c r="AB39" s="80">
        <f t="shared" si="10"/>
        <v>65</v>
      </c>
      <c r="AC39" s="80">
        <f t="shared" si="10"/>
        <v>65</v>
      </c>
      <c r="AD39" s="80">
        <f t="shared" si="10"/>
        <v>65</v>
      </c>
      <c r="AE39" s="80">
        <f t="shared" si="10"/>
        <v>65</v>
      </c>
      <c r="AF39" s="80">
        <f t="shared" si="10"/>
        <v>65</v>
      </c>
      <c r="AG39" s="80">
        <f t="shared" si="10"/>
        <v>65</v>
      </c>
      <c r="AH39" s="80">
        <f t="shared" si="10"/>
        <v>65</v>
      </c>
      <c r="AI39" s="80">
        <f t="shared" si="10"/>
        <v>65</v>
      </c>
    </row>
    <row r="40" spans="3:35">
      <c r="C40" t="s">
        <v>103</v>
      </c>
      <c r="D40" s="497">
        <f>+Inputs!D41</f>
        <v>63</v>
      </c>
      <c r="E40" s="80">
        <f>+D39</f>
        <v>65</v>
      </c>
      <c r="F40" s="80">
        <f>+E40</f>
        <v>65</v>
      </c>
      <c r="G40" s="80">
        <f>+G41</f>
        <v>63</v>
      </c>
      <c r="H40" s="80">
        <f t="shared" si="10"/>
        <v>63</v>
      </c>
      <c r="I40" s="80">
        <f t="shared" si="10"/>
        <v>63</v>
      </c>
      <c r="J40" s="80">
        <f t="shared" si="10"/>
        <v>63</v>
      </c>
      <c r="K40" s="80">
        <f t="shared" si="10"/>
        <v>63</v>
      </c>
      <c r="L40" s="80">
        <f t="shared" si="10"/>
        <v>63</v>
      </c>
      <c r="M40" s="80">
        <f t="shared" si="10"/>
        <v>63</v>
      </c>
      <c r="N40" s="80">
        <f t="shared" si="10"/>
        <v>63</v>
      </c>
      <c r="O40" s="80">
        <f t="shared" si="10"/>
        <v>63</v>
      </c>
      <c r="P40" s="80">
        <f t="shared" si="10"/>
        <v>63</v>
      </c>
      <c r="Q40" s="80">
        <f t="shared" si="10"/>
        <v>63</v>
      </c>
      <c r="R40" s="80">
        <f t="shared" si="10"/>
        <v>63</v>
      </c>
      <c r="S40" s="80">
        <f t="shared" si="10"/>
        <v>63</v>
      </c>
      <c r="T40" s="80">
        <f t="shared" si="10"/>
        <v>63</v>
      </c>
      <c r="U40" s="80">
        <f t="shared" si="10"/>
        <v>63</v>
      </c>
      <c r="V40" s="80">
        <f t="shared" si="10"/>
        <v>63</v>
      </c>
      <c r="W40" s="80">
        <f t="shared" si="10"/>
        <v>63</v>
      </c>
      <c r="X40" s="80">
        <f t="shared" si="10"/>
        <v>63</v>
      </c>
      <c r="Y40" s="80">
        <f t="shared" si="10"/>
        <v>63</v>
      </c>
      <c r="Z40" s="80">
        <f t="shared" si="10"/>
        <v>63</v>
      </c>
      <c r="AA40" s="80">
        <f t="shared" si="10"/>
        <v>63</v>
      </c>
      <c r="AB40" s="80">
        <f t="shared" si="10"/>
        <v>63</v>
      </c>
      <c r="AC40" s="80">
        <f t="shared" si="10"/>
        <v>63</v>
      </c>
      <c r="AD40" s="80">
        <f t="shared" si="10"/>
        <v>63</v>
      </c>
      <c r="AE40" s="80">
        <f t="shared" si="10"/>
        <v>63</v>
      </c>
      <c r="AF40" s="80">
        <f t="shared" si="10"/>
        <v>63</v>
      </c>
      <c r="AG40" s="80">
        <f t="shared" si="10"/>
        <v>63</v>
      </c>
      <c r="AH40" s="80">
        <f t="shared" si="10"/>
        <v>63</v>
      </c>
      <c r="AI40" s="80">
        <f t="shared" si="10"/>
        <v>63</v>
      </c>
    </row>
    <row r="41" spans="3:35">
      <c r="E41" s="82">
        <f>+D40</f>
        <v>63</v>
      </c>
      <c r="F41" s="83">
        <f>+E41</f>
        <v>63</v>
      </c>
      <c r="G41" s="83">
        <f t="shared" ref="G41:AI41" si="11">+F41</f>
        <v>63</v>
      </c>
      <c r="H41" s="83">
        <f t="shared" si="11"/>
        <v>63</v>
      </c>
      <c r="I41" s="83">
        <f t="shared" si="11"/>
        <v>63</v>
      </c>
      <c r="J41" s="83">
        <f t="shared" si="11"/>
        <v>63</v>
      </c>
      <c r="K41" s="83">
        <f t="shared" si="11"/>
        <v>63</v>
      </c>
      <c r="L41" s="83">
        <f t="shared" si="11"/>
        <v>63</v>
      </c>
      <c r="M41" s="83">
        <f t="shared" si="11"/>
        <v>63</v>
      </c>
      <c r="N41" s="83">
        <f t="shared" si="11"/>
        <v>63</v>
      </c>
      <c r="O41" s="83">
        <f t="shared" si="11"/>
        <v>63</v>
      </c>
      <c r="P41" s="83">
        <f t="shared" si="11"/>
        <v>63</v>
      </c>
      <c r="Q41" s="83">
        <f t="shared" si="11"/>
        <v>63</v>
      </c>
      <c r="R41" s="83">
        <f t="shared" si="11"/>
        <v>63</v>
      </c>
      <c r="S41" s="83">
        <f t="shared" si="11"/>
        <v>63</v>
      </c>
      <c r="T41" s="83">
        <f t="shared" si="11"/>
        <v>63</v>
      </c>
      <c r="U41" s="83">
        <f t="shared" si="11"/>
        <v>63</v>
      </c>
      <c r="V41" s="83">
        <f t="shared" si="11"/>
        <v>63</v>
      </c>
      <c r="W41" s="83">
        <f t="shared" si="11"/>
        <v>63</v>
      </c>
      <c r="X41" s="83">
        <f t="shared" si="11"/>
        <v>63</v>
      </c>
      <c r="Y41" s="83">
        <f t="shared" si="11"/>
        <v>63</v>
      </c>
      <c r="Z41" s="83">
        <f t="shared" si="11"/>
        <v>63</v>
      </c>
      <c r="AA41" s="83">
        <f t="shared" si="11"/>
        <v>63</v>
      </c>
      <c r="AB41" s="83">
        <f t="shared" si="11"/>
        <v>63</v>
      </c>
      <c r="AC41" s="83">
        <f t="shared" si="11"/>
        <v>63</v>
      </c>
      <c r="AD41" s="83">
        <f t="shared" si="11"/>
        <v>63</v>
      </c>
      <c r="AE41" s="83">
        <f t="shared" si="11"/>
        <v>63</v>
      </c>
      <c r="AF41" s="83">
        <f t="shared" si="11"/>
        <v>63</v>
      </c>
      <c r="AG41" s="83">
        <f t="shared" si="11"/>
        <v>63</v>
      </c>
      <c r="AH41" s="83">
        <f t="shared" si="11"/>
        <v>63</v>
      </c>
      <c r="AI41" s="83">
        <f t="shared" si="11"/>
        <v>63</v>
      </c>
    </row>
    <row r="42" spans="3:35">
      <c r="C42" s="76" t="s">
        <v>93</v>
      </c>
    </row>
    <row r="43" spans="3:35">
      <c r="C43" s="30" t="s">
        <v>12</v>
      </c>
      <c r="D43" s="495">
        <f>+Inputs!D44</f>
        <v>0.6</v>
      </c>
    </row>
    <row r="44" spans="3:35">
      <c r="C44" s="30" t="s">
        <v>13</v>
      </c>
      <c r="D44" s="495">
        <f>+Inputs!D45</f>
        <v>0.15</v>
      </c>
    </row>
    <row r="45" spans="3:35">
      <c r="C45" s="30" t="s">
        <v>14</v>
      </c>
      <c r="D45" s="495">
        <f>+Inputs!D46</f>
        <v>0.25</v>
      </c>
    </row>
    <row r="48" spans="3:35">
      <c r="C48" s="76" t="s">
        <v>378</v>
      </c>
    </row>
    <row r="50" spans="3:35">
      <c r="D50" s="18"/>
      <c r="E50" s="6">
        <v>0</v>
      </c>
      <c r="F50" s="6">
        <v>1</v>
      </c>
      <c r="G50" s="6">
        <v>2</v>
      </c>
      <c r="H50" s="6">
        <v>3</v>
      </c>
      <c r="I50" s="6">
        <v>4</v>
      </c>
      <c r="J50" s="6">
        <v>5</v>
      </c>
      <c r="K50" s="6">
        <v>6</v>
      </c>
      <c r="L50" s="6">
        <v>7</v>
      </c>
      <c r="M50" s="6">
        <v>8</v>
      </c>
      <c r="N50" s="6">
        <v>9</v>
      </c>
      <c r="O50" s="6">
        <v>10</v>
      </c>
      <c r="P50" s="6">
        <v>11</v>
      </c>
      <c r="Q50" s="6">
        <v>12</v>
      </c>
      <c r="R50" s="6">
        <v>13</v>
      </c>
      <c r="S50" s="6">
        <v>14</v>
      </c>
      <c r="T50" s="6">
        <v>15</v>
      </c>
      <c r="U50" s="6">
        <v>16</v>
      </c>
      <c r="V50" s="6">
        <v>17</v>
      </c>
      <c r="W50" s="6">
        <v>18</v>
      </c>
      <c r="X50" s="6">
        <v>19</v>
      </c>
      <c r="Y50" s="6">
        <v>20</v>
      </c>
      <c r="Z50" s="6">
        <v>21</v>
      </c>
      <c r="AA50" s="6">
        <v>22</v>
      </c>
      <c r="AB50" s="6">
        <v>23</v>
      </c>
      <c r="AC50" s="6">
        <v>24</v>
      </c>
      <c r="AD50" s="6">
        <v>25</v>
      </c>
      <c r="AE50" s="6">
        <v>26</v>
      </c>
      <c r="AF50" s="6">
        <v>27</v>
      </c>
      <c r="AG50" s="6">
        <v>28</v>
      </c>
      <c r="AH50" s="6">
        <v>29</v>
      </c>
      <c r="AI50" s="6">
        <v>30</v>
      </c>
    </row>
    <row r="51" spans="3:35">
      <c r="C51" s="20" t="s">
        <v>212</v>
      </c>
      <c r="E51" s="21">
        <f>+E52</f>
        <v>0</v>
      </c>
      <c r="F51" s="21">
        <f t="shared" ref="F51:AI51" si="12">+F52</f>
        <v>0</v>
      </c>
      <c r="G51" s="21">
        <f t="shared" si="12"/>
        <v>-2705963.7320488393</v>
      </c>
      <c r="H51" s="21">
        <f t="shared" si="12"/>
        <v>-3677700.3063114434</v>
      </c>
      <c r="I51" s="21">
        <f t="shared" si="12"/>
        <v>-4583899.24966456</v>
      </c>
      <c r="J51" s="21">
        <f t="shared" si="12"/>
        <v>-5417915.8351671845</v>
      </c>
      <c r="K51" s="21">
        <f t="shared" si="12"/>
        <v>-6173076.3804800957</v>
      </c>
      <c r="L51" s="21">
        <f t="shared" si="12"/>
        <v>-6842703.1128554791</v>
      </c>
      <c r="M51" s="21">
        <f t="shared" si="12"/>
        <v>-7308004.2449984699</v>
      </c>
      <c r="N51" s="21">
        <f t="shared" si="12"/>
        <v>-8951373.711313501</v>
      </c>
      <c r="O51" s="21">
        <f t="shared" si="12"/>
        <v>-10763068.282852247</v>
      </c>
      <c r="P51" s="21">
        <f t="shared" si="12"/>
        <v>-12481159.686582491</v>
      </c>
      <c r="Q51" s="21">
        <f t="shared" si="12"/>
        <v>-13980821.53969948</v>
      </c>
      <c r="R51" s="21">
        <f t="shared" si="12"/>
        <v>-15495435.323790237</v>
      </c>
      <c r="S51" s="21">
        <f t="shared" si="12"/>
        <v>-16902239.023609221</v>
      </c>
      <c r="T51" s="21">
        <f t="shared" si="12"/>
        <v>-18196974.24809055</v>
      </c>
      <c r="U51" s="21">
        <f t="shared" si="12"/>
        <v>-19375672.752917036</v>
      </c>
      <c r="V51" s="21">
        <f t="shared" si="12"/>
        <v>-20561337.89368248</v>
      </c>
      <c r="W51" s="21">
        <f t="shared" si="12"/>
        <v>-21753913.462301508</v>
      </c>
      <c r="X51" s="21">
        <f t="shared" si="12"/>
        <v>-22953339.996952996</v>
      </c>
      <c r="Y51" s="21">
        <f t="shared" si="12"/>
        <v>-24159554.697115049</v>
      </c>
      <c r="Z51" s="21">
        <f t="shared" si="12"/>
        <v>-25372491.336782649</v>
      </c>
      <c r="AA51" s="21">
        <f t="shared" si="12"/>
        <v>-26592080.175833404</v>
      </c>
      <c r="AB51" s="21">
        <f t="shared" si="12"/>
        <v>-27818247.869504929</v>
      </c>
      <c r="AC51" s="21">
        <f t="shared" si="12"/>
        <v>-29050917.375947028</v>
      </c>
      <c r="AD51" s="21">
        <f t="shared" si="12"/>
        <v>-30290007.861811727</v>
      </c>
      <c r="AE51" s="21">
        <f t="shared" si="12"/>
        <v>-31535434.605842799</v>
      </c>
      <c r="AF51" s="21">
        <f t="shared" si="12"/>
        <v>-32787108.900425881</v>
      </c>
      <c r="AG51" s="21">
        <f t="shared" si="12"/>
        <v>-34044937.951060176</v>
      </c>
      <c r="AH51" s="21">
        <f t="shared" si="12"/>
        <v>-35308824.773710847</v>
      </c>
      <c r="AI51" s="21">
        <f t="shared" si="12"/>
        <v>-36578668.09000209</v>
      </c>
    </row>
    <row r="52" spans="3:35">
      <c r="C52" s="24" t="s">
        <v>15</v>
      </c>
      <c r="D52" s="18"/>
      <c r="E52" s="23">
        <f>-((E30+E31)*E36-E30*E35)</f>
        <v>0</v>
      </c>
      <c r="F52" s="23">
        <f t="shared" ref="F52:AI52" si="13">-((F30+F31)*F36-F30*F35)</f>
        <v>0</v>
      </c>
      <c r="G52" s="23">
        <f t="shared" si="13"/>
        <v>-2705963.7320488393</v>
      </c>
      <c r="H52" s="23">
        <f t="shared" si="13"/>
        <v>-3677700.3063114434</v>
      </c>
      <c r="I52" s="23">
        <f t="shared" si="13"/>
        <v>-4583899.24966456</v>
      </c>
      <c r="J52" s="23">
        <f t="shared" si="13"/>
        <v>-5417915.8351671845</v>
      </c>
      <c r="K52" s="23">
        <f t="shared" si="13"/>
        <v>-6173076.3804800957</v>
      </c>
      <c r="L52" s="23">
        <f t="shared" si="13"/>
        <v>-6842703.1128554791</v>
      </c>
      <c r="M52" s="23">
        <f t="shared" si="13"/>
        <v>-7308004.2449984699</v>
      </c>
      <c r="N52" s="23">
        <f t="shared" si="13"/>
        <v>-8951373.711313501</v>
      </c>
      <c r="O52" s="23">
        <f t="shared" si="13"/>
        <v>-10763068.282852247</v>
      </c>
      <c r="P52" s="23">
        <f t="shared" si="13"/>
        <v>-12481159.686582491</v>
      </c>
      <c r="Q52" s="23">
        <f t="shared" si="13"/>
        <v>-13980821.53969948</v>
      </c>
      <c r="R52" s="23">
        <f t="shared" si="13"/>
        <v>-15495435.323790237</v>
      </c>
      <c r="S52" s="23">
        <f t="shared" si="13"/>
        <v>-16902239.023609221</v>
      </c>
      <c r="T52" s="23">
        <f t="shared" si="13"/>
        <v>-18196974.24809055</v>
      </c>
      <c r="U52" s="23">
        <f t="shared" si="13"/>
        <v>-19375672.752917036</v>
      </c>
      <c r="V52" s="23">
        <f t="shared" si="13"/>
        <v>-20561337.89368248</v>
      </c>
      <c r="W52" s="23">
        <f t="shared" si="13"/>
        <v>-21753913.462301508</v>
      </c>
      <c r="X52" s="23">
        <f t="shared" si="13"/>
        <v>-22953339.996952996</v>
      </c>
      <c r="Y52" s="23">
        <f t="shared" si="13"/>
        <v>-24159554.697115049</v>
      </c>
      <c r="Z52" s="23">
        <f t="shared" si="13"/>
        <v>-25372491.336782649</v>
      </c>
      <c r="AA52" s="23">
        <f t="shared" si="13"/>
        <v>-26592080.175833404</v>
      </c>
      <c r="AB52" s="23">
        <f t="shared" si="13"/>
        <v>-27818247.869504929</v>
      </c>
      <c r="AC52" s="23">
        <f t="shared" si="13"/>
        <v>-29050917.375947028</v>
      </c>
      <c r="AD52" s="23">
        <f t="shared" si="13"/>
        <v>-30290007.861811727</v>
      </c>
      <c r="AE52" s="23">
        <f t="shared" si="13"/>
        <v>-31535434.605842799</v>
      </c>
      <c r="AF52" s="23">
        <f t="shared" si="13"/>
        <v>-32787108.900425881</v>
      </c>
      <c r="AG52" s="23">
        <f t="shared" si="13"/>
        <v>-34044937.951060176</v>
      </c>
      <c r="AH52" s="23">
        <f t="shared" si="13"/>
        <v>-35308824.773710847</v>
      </c>
      <c r="AI52" s="23">
        <f t="shared" si="13"/>
        <v>-36578668.09000209</v>
      </c>
    </row>
    <row r="53" spans="3:35">
      <c r="C53" s="20" t="s">
        <v>213</v>
      </c>
      <c r="E53" s="21">
        <f t="shared" ref="E53:AI53" si="14">-(-((E30+E31)*E40-E30*E39))</f>
        <v>0</v>
      </c>
      <c r="F53" s="21">
        <f t="shared" si="14"/>
        <v>0</v>
      </c>
      <c r="G53" s="21">
        <f t="shared" si="14"/>
        <v>-275254.6512734741</v>
      </c>
      <c r="H53" s="21">
        <f t="shared" si="14"/>
        <v>369390.21441800892</v>
      </c>
      <c r="I53" s="21">
        <f t="shared" si="14"/>
        <v>967575.50798843801</v>
      </c>
      <c r="J53" s="21">
        <f t="shared" si="14"/>
        <v>1514640.357723996</v>
      </c>
      <c r="K53" s="21">
        <f t="shared" si="14"/>
        <v>2005903.4663360566</v>
      </c>
      <c r="L53" s="21">
        <f t="shared" si="14"/>
        <v>2436680.513883248</v>
      </c>
      <c r="M53" s="21">
        <f t="shared" si="14"/>
        <v>2723807.2082612216</v>
      </c>
      <c r="N53" s="21">
        <f t="shared" si="14"/>
        <v>3865961.5979194492</v>
      </c>
      <c r="O53" s="21">
        <f t="shared" si="14"/>
        <v>5134147.7979965806</v>
      </c>
      <c r="P53" s="21">
        <f t="shared" si="14"/>
        <v>6336811.7806077451</v>
      </c>
      <c r="Q53" s="21">
        <f t="shared" si="14"/>
        <v>7386575.0777896345</v>
      </c>
      <c r="R53" s="21">
        <f t="shared" si="14"/>
        <v>8446804.7266531587</v>
      </c>
      <c r="S53" s="21">
        <f t="shared" si="14"/>
        <v>9431567.3165264577</v>
      </c>
      <c r="T53" s="21">
        <f t="shared" si="14"/>
        <v>10337881.97366339</v>
      </c>
      <c r="U53" s="21">
        <f t="shared" si="14"/>
        <v>11162970.927041918</v>
      </c>
      <c r="V53" s="21">
        <f t="shared" si="14"/>
        <v>11992936.525577739</v>
      </c>
      <c r="W53" s="21">
        <f t="shared" si="14"/>
        <v>12827739.423611045</v>
      </c>
      <c r="X53" s="21">
        <f t="shared" si="14"/>
        <v>13667337.997867107</v>
      </c>
      <c r="Y53" s="21">
        <f t="shared" si="14"/>
        <v>14511688.287980527</v>
      </c>
      <c r="Z53" s="21">
        <f t="shared" si="14"/>
        <v>15360743.935747847</v>
      </c>
      <c r="AA53" s="21">
        <f t="shared" si="14"/>
        <v>16214456.123083383</v>
      </c>
      <c r="AB53" s="21">
        <f t="shared" si="14"/>
        <v>17072773.508653447</v>
      </c>
      <c r="AC53" s="21">
        <f t="shared" si="14"/>
        <v>17935642.163162917</v>
      </c>
      <c r="AD53" s="21">
        <f t="shared" si="14"/>
        <v>18803005.503268212</v>
      </c>
      <c r="AE53" s="21">
        <f t="shared" si="14"/>
        <v>19674804.22408995</v>
      </c>
      <c r="AF53" s="21">
        <f t="shared" si="14"/>
        <v>20550976.230298117</v>
      </c>
      <c r="AG53" s="21">
        <f t="shared" si="14"/>
        <v>21431456.56574212</v>
      </c>
      <c r="AH53" s="21">
        <f t="shared" si="14"/>
        <v>22316177.341597587</v>
      </c>
      <c r="AI53" s="21">
        <f t="shared" si="14"/>
        <v>23205067.663001463</v>
      </c>
    </row>
    <row r="54" spans="3:35">
      <c r="C54" s="24" t="s">
        <v>12</v>
      </c>
      <c r="D54" s="27">
        <f>+D43</f>
        <v>0.6</v>
      </c>
      <c r="E54" s="23">
        <f>+E$53*$D54</f>
        <v>0</v>
      </c>
      <c r="F54" s="23">
        <f t="shared" ref="F54:AI56" si="15">+F$53*$D54</f>
        <v>0</v>
      </c>
      <c r="G54" s="23">
        <f t="shared" si="15"/>
        <v>-165152.79076408446</v>
      </c>
      <c r="H54" s="23">
        <f t="shared" si="15"/>
        <v>221634.12865080536</v>
      </c>
      <c r="I54" s="23">
        <f t="shared" si="15"/>
        <v>580545.30479306274</v>
      </c>
      <c r="J54" s="23">
        <f t="shared" si="15"/>
        <v>908784.21463439765</v>
      </c>
      <c r="K54" s="23">
        <f t="shared" si="15"/>
        <v>1203542.079801634</v>
      </c>
      <c r="L54" s="23">
        <f t="shared" si="15"/>
        <v>1462008.3083299487</v>
      </c>
      <c r="M54" s="23">
        <f t="shared" si="15"/>
        <v>1634284.324956733</v>
      </c>
      <c r="N54" s="23">
        <f t="shared" si="15"/>
        <v>2319576.9587516696</v>
      </c>
      <c r="O54" s="23">
        <f t="shared" si="15"/>
        <v>3080488.6787979482</v>
      </c>
      <c r="P54" s="23">
        <f t="shared" si="15"/>
        <v>3802087.0683646468</v>
      </c>
      <c r="Q54" s="23">
        <f t="shared" si="15"/>
        <v>4431945.0466737803</v>
      </c>
      <c r="R54" s="23">
        <f t="shared" si="15"/>
        <v>5068082.8359918948</v>
      </c>
      <c r="S54" s="23">
        <f t="shared" si="15"/>
        <v>5658940.3899158742</v>
      </c>
      <c r="T54" s="23">
        <f t="shared" si="15"/>
        <v>6202729.184198034</v>
      </c>
      <c r="U54" s="23">
        <f t="shared" si="15"/>
        <v>6697782.5562251508</v>
      </c>
      <c r="V54" s="23">
        <f t="shared" si="15"/>
        <v>7195761.915346643</v>
      </c>
      <c r="W54" s="23">
        <f t="shared" si="15"/>
        <v>7696643.6541666267</v>
      </c>
      <c r="X54" s="23">
        <f t="shared" si="15"/>
        <v>8200402.7987202639</v>
      </c>
      <c r="Y54" s="23">
        <f t="shared" si="15"/>
        <v>8707012.9727883153</v>
      </c>
      <c r="Z54" s="23">
        <f t="shared" si="15"/>
        <v>9216446.3614487071</v>
      </c>
      <c r="AA54" s="23">
        <f t="shared" si="15"/>
        <v>9728673.6738500297</v>
      </c>
      <c r="AB54" s="23">
        <f t="shared" si="15"/>
        <v>10243664.105192067</v>
      </c>
      <c r="AC54" s="23">
        <f t="shared" si="15"/>
        <v>10761385.297897751</v>
      </c>
      <c r="AD54" s="23">
        <f t="shared" si="15"/>
        <v>11281803.301960927</v>
      </c>
      <c r="AE54" s="23">
        <f t="shared" si="15"/>
        <v>11804882.534453969</v>
      </c>
      <c r="AF54" s="23">
        <f t="shared" si="15"/>
        <v>12330585.73817887</v>
      </c>
      <c r="AG54" s="23">
        <f t="shared" si="15"/>
        <v>12858873.939445272</v>
      </c>
      <c r="AH54" s="23">
        <f t="shared" si="15"/>
        <v>13389706.404958552</v>
      </c>
      <c r="AI54" s="23">
        <f t="shared" si="15"/>
        <v>13923040.597800877</v>
      </c>
    </row>
    <row r="55" spans="3:35">
      <c r="C55" s="24" t="s">
        <v>13</v>
      </c>
      <c r="D55" s="27">
        <f t="shared" ref="D55:D56" si="16">+D44</f>
        <v>0.15</v>
      </c>
      <c r="E55" s="23">
        <f t="shared" ref="E55:T56" si="17">+E$53*$D55</f>
        <v>0</v>
      </c>
      <c r="F55" s="23">
        <f t="shared" si="17"/>
        <v>0</v>
      </c>
      <c r="G55" s="23">
        <f t="shared" si="17"/>
        <v>-41288.197691021116</v>
      </c>
      <c r="H55" s="23">
        <f t="shared" si="17"/>
        <v>55408.53216270134</v>
      </c>
      <c r="I55" s="23">
        <f t="shared" si="17"/>
        <v>145136.32619826568</v>
      </c>
      <c r="J55" s="23">
        <f t="shared" si="17"/>
        <v>227196.05365859941</v>
      </c>
      <c r="K55" s="23">
        <f t="shared" si="17"/>
        <v>300885.51995040849</v>
      </c>
      <c r="L55" s="23">
        <f t="shared" si="17"/>
        <v>365502.07708248717</v>
      </c>
      <c r="M55" s="23">
        <f t="shared" si="17"/>
        <v>408571.08123918326</v>
      </c>
      <c r="N55" s="23">
        <f t="shared" si="17"/>
        <v>579894.2396879174</v>
      </c>
      <c r="O55" s="23">
        <f t="shared" si="17"/>
        <v>770122.16969948704</v>
      </c>
      <c r="P55" s="23">
        <f t="shared" si="17"/>
        <v>950521.76709116169</v>
      </c>
      <c r="Q55" s="23">
        <f t="shared" si="17"/>
        <v>1107986.2616684451</v>
      </c>
      <c r="R55" s="23">
        <f t="shared" si="17"/>
        <v>1267020.7089979737</v>
      </c>
      <c r="S55" s="23">
        <f t="shared" si="17"/>
        <v>1414735.0974789686</v>
      </c>
      <c r="T55" s="23">
        <f t="shared" si="17"/>
        <v>1550682.2960495085</v>
      </c>
      <c r="U55" s="23">
        <f t="shared" si="15"/>
        <v>1674445.6390562877</v>
      </c>
      <c r="V55" s="23">
        <f t="shared" si="15"/>
        <v>1798940.4788366607</v>
      </c>
      <c r="W55" s="23">
        <f t="shared" si="15"/>
        <v>1924160.9135416567</v>
      </c>
      <c r="X55" s="23">
        <f t="shared" si="15"/>
        <v>2050100.699680066</v>
      </c>
      <c r="Y55" s="23">
        <f t="shared" si="15"/>
        <v>2176753.2431970788</v>
      </c>
      <c r="Z55" s="23">
        <f t="shared" si="15"/>
        <v>2304111.5903621768</v>
      </c>
      <c r="AA55" s="23">
        <f t="shared" si="15"/>
        <v>2432168.4184625074</v>
      </c>
      <c r="AB55" s="23">
        <f t="shared" si="15"/>
        <v>2560916.0262980168</v>
      </c>
      <c r="AC55" s="23">
        <f t="shared" si="15"/>
        <v>2690346.3244744376</v>
      </c>
      <c r="AD55" s="23">
        <f t="shared" si="15"/>
        <v>2820450.8254902316</v>
      </c>
      <c r="AE55" s="23">
        <f t="shared" si="15"/>
        <v>2951220.6336134924</v>
      </c>
      <c r="AF55" s="23">
        <f t="shared" si="15"/>
        <v>3082646.4345447174</v>
      </c>
      <c r="AG55" s="23">
        <f t="shared" si="15"/>
        <v>3214718.484861318</v>
      </c>
      <c r="AH55" s="23">
        <f t="shared" si="15"/>
        <v>3347426.6012396379</v>
      </c>
      <c r="AI55" s="23">
        <f t="shared" si="15"/>
        <v>3480760.1494502192</v>
      </c>
    </row>
    <row r="56" spans="3:35">
      <c r="C56" s="34" t="s">
        <v>14</v>
      </c>
      <c r="D56" s="27">
        <f t="shared" si="16"/>
        <v>0.25</v>
      </c>
      <c r="E56" s="23">
        <f t="shared" si="17"/>
        <v>0</v>
      </c>
      <c r="F56" s="23">
        <f t="shared" si="15"/>
        <v>0</v>
      </c>
      <c r="G56" s="23">
        <f t="shared" si="15"/>
        <v>-68813.662818368524</v>
      </c>
      <c r="H56" s="23">
        <f t="shared" si="15"/>
        <v>92347.553604502231</v>
      </c>
      <c r="I56" s="23">
        <f t="shared" si="15"/>
        <v>241893.8769971095</v>
      </c>
      <c r="J56" s="23">
        <f t="shared" si="15"/>
        <v>378660.08943099901</v>
      </c>
      <c r="K56" s="23">
        <f t="shared" si="15"/>
        <v>501475.86658401415</v>
      </c>
      <c r="L56" s="23">
        <f t="shared" si="15"/>
        <v>609170.12847081199</v>
      </c>
      <c r="M56" s="23">
        <f t="shared" si="15"/>
        <v>680951.80206530541</v>
      </c>
      <c r="N56" s="23">
        <f t="shared" si="15"/>
        <v>966490.3994798623</v>
      </c>
      <c r="O56" s="23">
        <f t="shared" si="15"/>
        <v>1283536.9494991452</v>
      </c>
      <c r="P56" s="23">
        <f t="shared" si="15"/>
        <v>1584202.9451519363</v>
      </c>
      <c r="Q56" s="23">
        <f t="shared" si="15"/>
        <v>1846643.7694474086</v>
      </c>
      <c r="R56" s="23">
        <f t="shared" si="15"/>
        <v>2111701.1816632897</v>
      </c>
      <c r="S56" s="23">
        <f t="shared" si="15"/>
        <v>2357891.8291316144</v>
      </c>
      <c r="T56" s="23">
        <f t="shared" si="15"/>
        <v>2584470.4934158474</v>
      </c>
      <c r="U56" s="23">
        <f t="shared" si="15"/>
        <v>2790742.7317604795</v>
      </c>
      <c r="V56" s="23">
        <f t="shared" si="15"/>
        <v>2998234.1313944347</v>
      </c>
      <c r="W56" s="23">
        <f t="shared" si="15"/>
        <v>3206934.8559027612</v>
      </c>
      <c r="X56" s="23">
        <f t="shared" si="15"/>
        <v>3416834.4994667768</v>
      </c>
      <c r="Y56" s="23">
        <f t="shared" si="15"/>
        <v>3627922.0719951317</v>
      </c>
      <c r="Z56" s="23">
        <f t="shared" si="15"/>
        <v>3840185.9839369617</v>
      </c>
      <c r="AA56" s="23">
        <f t="shared" si="15"/>
        <v>4053614.0307708457</v>
      </c>
      <c r="AB56" s="23">
        <f t="shared" si="15"/>
        <v>4268193.3771633618</v>
      </c>
      <c r="AC56" s="23">
        <f t="shared" si="15"/>
        <v>4483910.5407907292</v>
      </c>
      <c r="AD56" s="23">
        <f t="shared" si="15"/>
        <v>4700751.375817053</v>
      </c>
      <c r="AE56" s="23">
        <f t="shared" si="15"/>
        <v>4918701.0560224876</v>
      </c>
      <c r="AF56" s="23">
        <f t="shared" si="15"/>
        <v>5137744.0575745292</v>
      </c>
      <c r="AG56" s="23">
        <f t="shared" si="15"/>
        <v>5357864.14143553</v>
      </c>
      <c r="AH56" s="23">
        <f t="shared" si="15"/>
        <v>5579044.3353993967</v>
      </c>
      <c r="AI56" s="23">
        <f t="shared" si="15"/>
        <v>5801266.9157503657</v>
      </c>
    </row>
    <row r="59" spans="3:35" ht="15.75">
      <c r="C59" s="281" t="s">
        <v>489</v>
      </c>
    </row>
    <row r="61" spans="3:35">
      <c r="D61" s="18"/>
      <c r="E61" s="6">
        <v>0</v>
      </c>
      <c r="F61" s="6">
        <v>1</v>
      </c>
      <c r="G61" s="6">
        <v>2</v>
      </c>
      <c r="H61" s="6">
        <v>3</v>
      </c>
      <c r="I61" s="6">
        <v>4</v>
      </c>
      <c r="J61" s="6">
        <v>5</v>
      </c>
      <c r="K61" s="6">
        <v>6</v>
      </c>
      <c r="L61" s="6">
        <v>7</v>
      </c>
      <c r="M61" s="6">
        <v>8</v>
      </c>
      <c r="N61" s="6">
        <v>9</v>
      </c>
      <c r="O61" s="6">
        <v>10</v>
      </c>
      <c r="P61" s="6">
        <v>11</v>
      </c>
      <c r="Q61" s="6">
        <v>12</v>
      </c>
      <c r="R61" s="6">
        <v>13</v>
      </c>
      <c r="S61" s="6">
        <v>14</v>
      </c>
      <c r="T61" s="6">
        <v>15</v>
      </c>
      <c r="U61" s="6">
        <v>16</v>
      </c>
      <c r="V61" s="6">
        <v>17</v>
      </c>
      <c r="W61" s="6">
        <v>18</v>
      </c>
      <c r="X61" s="6">
        <v>19</v>
      </c>
      <c r="Y61" s="6">
        <v>20</v>
      </c>
      <c r="Z61" s="6">
        <v>21</v>
      </c>
      <c r="AA61" s="6">
        <v>22</v>
      </c>
      <c r="AB61" s="6">
        <v>23</v>
      </c>
      <c r="AC61" s="6">
        <v>24</v>
      </c>
      <c r="AD61" s="6">
        <v>25</v>
      </c>
      <c r="AE61" s="6">
        <v>26</v>
      </c>
      <c r="AF61" s="6">
        <v>27</v>
      </c>
      <c r="AG61" s="6">
        <v>28</v>
      </c>
      <c r="AH61" s="6">
        <v>29</v>
      </c>
      <c r="AI61" s="6">
        <v>30</v>
      </c>
    </row>
    <row r="62" spans="3:35">
      <c r="C62" s="20" t="s">
        <v>212</v>
      </c>
      <c r="E62" s="105">
        <f>+E63</f>
        <v>0</v>
      </c>
      <c r="F62" s="105">
        <f t="shared" ref="F62:AI62" si="18">+F63</f>
        <v>0</v>
      </c>
      <c r="G62" s="105">
        <f t="shared" si="18"/>
        <v>-2705963.7320488393</v>
      </c>
      <c r="H62" s="105">
        <f t="shared" si="18"/>
        <v>-3677700.3063114434</v>
      </c>
      <c r="I62" s="105">
        <f t="shared" si="18"/>
        <v>-4583899.24966456</v>
      </c>
      <c r="J62" s="105">
        <f t="shared" si="18"/>
        <v>-5417915.8351671845</v>
      </c>
      <c r="K62" s="105">
        <f t="shared" si="18"/>
        <v>-6173076.3804800957</v>
      </c>
      <c r="L62" s="105">
        <f t="shared" si="18"/>
        <v>-6842703.1128554791</v>
      </c>
      <c r="M62" s="105">
        <f t="shared" si="18"/>
        <v>-7308004.2449984699</v>
      </c>
      <c r="N62" s="105">
        <f t="shared" si="18"/>
        <v>-8951373.711313501</v>
      </c>
      <c r="O62" s="105">
        <f t="shared" si="18"/>
        <v>-10763068.282852247</v>
      </c>
      <c r="P62" s="105">
        <f t="shared" si="18"/>
        <v>-12481159.686582491</v>
      </c>
      <c r="Q62" s="105">
        <f t="shared" si="18"/>
        <v>-13980821.53969948</v>
      </c>
      <c r="R62" s="105">
        <f t="shared" si="18"/>
        <v>-15495435.323790237</v>
      </c>
      <c r="S62" s="105">
        <f t="shared" si="18"/>
        <v>-16902239.023609221</v>
      </c>
      <c r="T62" s="105">
        <f t="shared" si="18"/>
        <v>-18196974.24809055</v>
      </c>
      <c r="U62" s="105">
        <f t="shared" si="18"/>
        <v>-19375672.752917036</v>
      </c>
      <c r="V62" s="105">
        <f t="shared" si="18"/>
        <v>-20561337.89368248</v>
      </c>
      <c r="W62" s="105">
        <f t="shared" si="18"/>
        <v>-21753913.462301508</v>
      </c>
      <c r="X62" s="105">
        <f t="shared" si="18"/>
        <v>-22953339.996952996</v>
      </c>
      <c r="Y62" s="105">
        <f t="shared" si="18"/>
        <v>-24159554.697115049</v>
      </c>
      <c r="Z62" s="105">
        <f t="shared" si="18"/>
        <v>-25372491.336782649</v>
      </c>
      <c r="AA62" s="105">
        <f t="shared" si="18"/>
        <v>-26592080.175833404</v>
      </c>
      <c r="AB62" s="105">
        <f t="shared" si="18"/>
        <v>-27818247.869504929</v>
      </c>
      <c r="AC62" s="105">
        <f t="shared" si="18"/>
        <v>-29050917.375947028</v>
      </c>
      <c r="AD62" s="105">
        <f t="shared" si="18"/>
        <v>-30290007.861811727</v>
      </c>
      <c r="AE62" s="105">
        <f t="shared" si="18"/>
        <v>-31535434.605842799</v>
      </c>
      <c r="AF62" s="105">
        <f t="shared" si="18"/>
        <v>-32787108.900425881</v>
      </c>
      <c r="AG62" s="105">
        <f t="shared" si="18"/>
        <v>-34044937.951060176</v>
      </c>
      <c r="AH62" s="105">
        <f t="shared" si="18"/>
        <v>-35308824.773710847</v>
      </c>
      <c r="AI62" s="105">
        <f t="shared" si="18"/>
        <v>-36578668.09000209</v>
      </c>
    </row>
    <row r="63" spans="3:35">
      <c r="C63" s="24" t="s">
        <v>15</v>
      </c>
      <c r="D63" s="18"/>
      <c r="E63" s="106">
        <f t="shared" ref="E63:AI63" si="19">+E52</f>
        <v>0</v>
      </c>
      <c r="F63" s="106">
        <f t="shared" si="19"/>
        <v>0</v>
      </c>
      <c r="G63" s="106">
        <f t="shared" si="19"/>
        <v>-2705963.7320488393</v>
      </c>
      <c r="H63" s="106">
        <f t="shared" si="19"/>
        <v>-3677700.3063114434</v>
      </c>
      <c r="I63" s="106">
        <f t="shared" si="19"/>
        <v>-4583899.24966456</v>
      </c>
      <c r="J63" s="106">
        <f t="shared" si="19"/>
        <v>-5417915.8351671845</v>
      </c>
      <c r="K63" s="106">
        <f t="shared" si="19"/>
        <v>-6173076.3804800957</v>
      </c>
      <c r="L63" s="106">
        <f t="shared" si="19"/>
        <v>-6842703.1128554791</v>
      </c>
      <c r="M63" s="106">
        <f t="shared" si="19"/>
        <v>-7308004.2449984699</v>
      </c>
      <c r="N63" s="106">
        <f t="shared" si="19"/>
        <v>-8951373.711313501</v>
      </c>
      <c r="O63" s="106">
        <f t="shared" si="19"/>
        <v>-10763068.282852247</v>
      </c>
      <c r="P63" s="106">
        <f t="shared" si="19"/>
        <v>-12481159.686582491</v>
      </c>
      <c r="Q63" s="106">
        <f t="shared" si="19"/>
        <v>-13980821.53969948</v>
      </c>
      <c r="R63" s="106">
        <f t="shared" si="19"/>
        <v>-15495435.323790237</v>
      </c>
      <c r="S63" s="106">
        <f t="shared" si="19"/>
        <v>-16902239.023609221</v>
      </c>
      <c r="T63" s="106">
        <f t="shared" si="19"/>
        <v>-18196974.24809055</v>
      </c>
      <c r="U63" s="106">
        <f t="shared" si="19"/>
        <v>-19375672.752917036</v>
      </c>
      <c r="V63" s="106">
        <f t="shared" si="19"/>
        <v>-20561337.89368248</v>
      </c>
      <c r="W63" s="106">
        <f t="shared" si="19"/>
        <v>-21753913.462301508</v>
      </c>
      <c r="X63" s="106">
        <f t="shared" si="19"/>
        <v>-22953339.996952996</v>
      </c>
      <c r="Y63" s="106">
        <f t="shared" si="19"/>
        <v>-24159554.697115049</v>
      </c>
      <c r="Z63" s="106">
        <f t="shared" si="19"/>
        <v>-25372491.336782649</v>
      </c>
      <c r="AA63" s="106">
        <f t="shared" si="19"/>
        <v>-26592080.175833404</v>
      </c>
      <c r="AB63" s="106">
        <f t="shared" si="19"/>
        <v>-27818247.869504929</v>
      </c>
      <c r="AC63" s="106">
        <f t="shared" si="19"/>
        <v>-29050917.375947028</v>
      </c>
      <c r="AD63" s="106">
        <f t="shared" si="19"/>
        <v>-30290007.861811727</v>
      </c>
      <c r="AE63" s="106">
        <f t="shared" si="19"/>
        <v>-31535434.605842799</v>
      </c>
      <c r="AF63" s="106">
        <f t="shared" si="19"/>
        <v>-32787108.900425881</v>
      </c>
      <c r="AG63" s="106">
        <f t="shared" si="19"/>
        <v>-34044937.951060176</v>
      </c>
      <c r="AH63" s="106">
        <f t="shared" si="19"/>
        <v>-35308824.773710847</v>
      </c>
      <c r="AI63" s="106">
        <f t="shared" si="19"/>
        <v>-36578668.09000209</v>
      </c>
    </row>
    <row r="64" spans="3:35">
      <c r="C64" s="20" t="s">
        <v>214</v>
      </c>
      <c r="E64" s="105">
        <f t="shared" ref="E64:AI64" si="20">+SUM(E65:E67)</f>
        <v>0</v>
      </c>
      <c r="F64" s="105">
        <f t="shared" si="20"/>
        <v>0</v>
      </c>
      <c r="G64" s="105">
        <f t="shared" si="20"/>
        <v>-240985.44718992658</v>
      </c>
      <c r="H64" s="105">
        <f t="shared" si="20"/>
        <v>323401.13272296684</v>
      </c>
      <c r="I64" s="105">
        <f t="shared" si="20"/>
        <v>847112.35724387737</v>
      </c>
      <c r="J64" s="105">
        <f t="shared" si="20"/>
        <v>1326067.6331873585</v>
      </c>
      <c r="K64" s="105">
        <f t="shared" si="20"/>
        <v>1756168.4847772175</v>
      </c>
      <c r="L64" s="105">
        <f t="shared" si="20"/>
        <v>2133313.7899047835</v>
      </c>
      <c r="M64" s="105">
        <f t="shared" si="20"/>
        <v>2384693.2108326992</v>
      </c>
      <c r="N64" s="105">
        <f t="shared" si="20"/>
        <v>3384649.3789784778</v>
      </c>
      <c r="O64" s="105">
        <f t="shared" si="20"/>
        <v>4494946.3971460061</v>
      </c>
      <c r="P64" s="105">
        <f t="shared" si="20"/>
        <v>5547878.7139220806</v>
      </c>
      <c r="Q64" s="105">
        <f t="shared" si="20"/>
        <v>6466946.4806048246</v>
      </c>
      <c r="R64" s="105">
        <f t="shared" si="20"/>
        <v>7395177.5381848393</v>
      </c>
      <c r="S64" s="105">
        <f t="shared" si="20"/>
        <v>8257337.1856189137</v>
      </c>
      <c r="T64" s="105">
        <f t="shared" si="20"/>
        <v>9050815.6679422986</v>
      </c>
      <c r="U64" s="105">
        <f t="shared" si="20"/>
        <v>9773181.0466252007</v>
      </c>
      <c r="V64" s="105">
        <f t="shared" si="20"/>
        <v>10499815.928143309</v>
      </c>
      <c r="W64" s="105">
        <f t="shared" si="20"/>
        <v>11230685.865371469</v>
      </c>
      <c r="X64" s="105">
        <f t="shared" si="20"/>
        <v>11965754.417132651</v>
      </c>
      <c r="Y64" s="105">
        <f t="shared" si="20"/>
        <v>12704983.096126949</v>
      </c>
      <c r="Z64" s="105">
        <f t="shared" si="20"/>
        <v>13448331.315747239</v>
      </c>
      <c r="AA64" s="105">
        <f t="shared" si="20"/>
        <v>14195756.335759502</v>
      </c>
      <c r="AB64" s="105">
        <f t="shared" si="20"/>
        <v>14947213.206826093</v>
      </c>
      <c r="AC64" s="105">
        <f t="shared" si="20"/>
        <v>15702654.713849135</v>
      </c>
      <c r="AD64" s="105">
        <f t="shared" si="20"/>
        <v>16462031.318111319</v>
      </c>
      <c r="AE64" s="105">
        <f t="shared" si="20"/>
        <v>17225291.098190751</v>
      </c>
      <c r="AF64" s="105">
        <f t="shared" si="20"/>
        <v>17992379.689626001</v>
      </c>
      <c r="AG64" s="105">
        <f t="shared" si="20"/>
        <v>18763240.223307226</v>
      </c>
      <c r="AH64" s="105">
        <f t="shared" si="20"/>
        <v>19537813.262568686</v>
      </c>
      <c r="AI64" s="105">
        <f t="shared" si="20"/>
        <v>20316036.738957778</v>
      </c>
    </row>
    <row r="65" spans="3:35">
      <c r="C65" s="24" t="s">
        <v>12</v>
      </c>
      <c r="D65" s="27"/>
      <c r="E65" s="106">
        <f>+E54*(1-$D$20)</f>
        <v>0</v>
      </c>
      <c r="F65" s="106">
        <f t="shared" ref="F65:AI65" si="21">+F54*(1-$D$20)</f>
        <v>0</v>
      </c>
      <c r="G65" s="106">
        <f t="shared" si="21"/>
        <v>-145334.45587239432</v>
      </c>
      <c r="H65" s="106">
        <f t="shared" si="21"/>
        <v>195038.03321270872</v>
      </c>
      <c r="I65" s="106">
        <f t="shared" si="21"/>
        <v>510879.86821789521</v>
      </c>
      <c r="J65" s="106">
        <f t="shared" si="21"/>
        <v>799730.10887826991</v>
      </c>
      <c r="K65" s="106">
        <f t="shared" si="21"/>
        <v>1059117.0302254378</v>
      </c>
      <c r="L65" s="106">
        <f t="shared" si="21"/>
        <v>1286567.3113303548</v>
      </c>
      <c r="M65" s="106">
        <f t="shared" si="21"/>
        <v>1438170.205961925</v>
      </c>
      <c r="N65" s="106">
        <f t="shared" si="21"/>
        <v>2041227.7237014694</v>
      </c>
      <c r="O65" s="106">
        <f t="shared" si="21"/>
        <v>2710830.0373421945</v>
      </c>
      <c r="P65" s="106">
        <f t="shared" si="21"/>
        <v>3345836.6201608893</v>
      </c>
      <c r="Q65" s="106">
        <f t="shared" si="21"/>
        <v>3900111.6410729266</v>
      </c>
      <c r="R65" s="106">
        <f t="shared" si="21"/>
        <v>4459912.8956728671</v>
      </c>
      <c r="S65" s="106">
        <f t="shared" si="21"/>
        <v>4979867.5431259694</v>
      </c>
      <c r="T65" s="106">
        <f t="shared" si="21"/>
        <v>5458401.6820942704</v>
      </c>
      <c r="U65" s="106">
        <f t="shared" si="21"/>
        <v>5894048.6494781328</v>
      </c>
      <c r="V65" s="106">
        <f t="shared" si="21"/>
        <v>6332270.4855050454</v>
      </c>
      <c r="W65" s="106">
        <f t="shared" si="21"/>
        <v>6773046.4156666314</v>
      </c>
      <c r="X65" s="106">
        <f t="shared" si="21"/>
        <v>7216354.4628738323</v>
      </c>
      <c r="Y65" s="106">
        <f t="shared" si="21"/>
        <v>7662171.416053717</v>
      </c>
      <c r="Z65" s="106">
        <f t="shared" si="21"/>
        <v>8110472.798074862</v>
      </c>
      <c r="AA65" s="106">
        <f t="shared" si="21"/>
        <v>8561232.8329880256</v>
      </c>
      <c r="AB65" s="106">
        <f t="shared" si="21"/>
        <v>9014424.4125690199</v>
      </c>
      <c r="AC65" s="106">
        <f t="shared" si="21"/>
        <v>9470019.0621500202</v>
      </c>
      <c r="AD65" s="106">
        <f t="shared" si="21"/>
        <v>9927986.9057256151</v>
      </c>
      <c r="AE65" s="106">
        <f t="shared" si="21"/>
        <v>10388296.630319493</v>
      </c>
      <c r="AF65" s="106">
        <f t="shared" si="21"/>
        <v>10850915.449597405</v>
      </c>
      <c r="AG65" s="106">
        <f t="shared" si="21"/>
        <v>11315809.066711839</v>
      </c>
      <c r="AH65" s="106">
        <f t="shared" si="21"/>
        <v>11782941.636363525</v>
      </c>
      <c r="AI65" s="106">
        <f t="shared" si="21"/>
        <v>12252275.726064771</v>
      </c>
    </row>
    <row r="66" spans="3:35">
      <c r="C66" s="24" t="s">
        <v>13</v>
      </c>
      <c r="D66" s="27"/>
      <c r="E66" s="106">
        <f>+E55*(1-$D$21)</f>
        <v>0</v>
      </c>
      <c r="F66" s="106">
        <f t="shared" ref="F66:AI66" si="22">+F55*(1-$D$21)</f>
        <v>0</v>
      </c>
      <c r="G66" s="106">
        <f t="shared" si="22"/>
        <v>-26837.328499163727</v>
      </c>
      <c r="H66" s="106">
        <f t="shared" si="22"/>
        <v>36015.545905755869</v>
      </c>
      <c r="I66" s="106">
        <f t="shared" si="22"/>
        <v>94338.612028872696</v>
      </c>
      <c r="J66" s="106">
        <f t="shared" si="22"/>
        <v>147677.43487808961</v>
      </c>
      <c r="K66" s="106">
        <f t="shared" si="22"/>
        <v>195575.58796776552</v>
      </c>
      <c r="L66" s="106">
        <f t="shared" si="22"/>
        <v>237576.35010361666</v>
      </c>
      <c r="M66" s="106">
        <f t="shared" si="22"/>
        <v>265571.2028054691</v>
      </c>
      <c r="N66" s="106">
        <f t="shared" si="22"/>
        <v>376931.25579714635</v>
      </c>
      <c r="O66" s="106">
        <f t="shared" si="22"/>
        <v>500579.41030466661</v>
      </c>
      <c r="P66" s="106">
        <f t="shared" si="22"/>
        <v>617839.14860925509</v>
      </c>
      <c r="Q66" s="106">
        <f t="shared" si="22"/>
        <v>720191.0700844893</v>
      </c>
      <c r="R66" s="106">
        <f t="shared" si="22"/>
        <v>823563.46084868291</v>
      </c>
      <c r="S66" s="106">
        <f t="shared" si="22"/>
        <v>919577.81336132961</v>
      </c>
      <c r="T66" s="106">
        <f t="shared" si="22"/>
        <v>1007943.4924321806</v>
      </c>
      <c r="U66" s="106">
        <f t="shared" si="22"/>
        <v>1088389.6653865871</v>
      </c>
      <c r="V66" s="106">
        <f t="shared" si="22"/>
        <v>1169311.3112438296</v>
      </c>
      <c r="W66" s="106">
        <f t="shared" si="22"/>
        <v>1250704.593802077</v>
      </c>
      <c r="X66" s="106">
        <f t="shared" si="22"/>
        <v>1332565.454792043</v>
      </c>
      <c r="Y66" s="106">
        <f t="shared" si="22"/>
        <v>1414889.6080781012</v>
      </c>
      <c r="Z66" s="106">
        <f t="shared" si="22"/>
        <v>1497672.533735415</v>
      </c>
      <c r="AA66" s="106">
        <f t="shared" si="22"/>
        <v>1580909.4720006299</v>
      </c>
      <c r="AB66" s="106">
        <f t="shared" si="22"/>
        <v>1664595.417093711</v>
      </c>
      <c r="AC66" s="106">
        <f t="shared" si="22"/>
        <v>1748725.1109083844</v>
      </c>
      <c r="AD66" s="106">
        <f t="shared" si="22"/>
        <v>1833293.0365686505</v>
      </c>
      <c r="AE66" s="106">
        <f t="shared" si="22"/>
        <v>1918293.41184877</v>
      </c>
      <c r="AF66" s="106">
        <f t="shared" si="22"/>
        <v>2003720.1824540664</v>
      </c>
      <c r="AG66" s="106">
        <f t="shared" si="22"/>
        <v>2089567.0151598568</v>
      </c>
      <c r="AH66" s="106">
        <f t="shared" si="22"/>
        <v>2175827.290805765</v>
      </c>
      <c r="AI66" s="106">
        <f t="shared" si="22"/>
        <v>2262494.0971426424</v>
      </c>
    </row>
    <row r="67" spans="3:35">
      <c r="C67" s="31" t="s">
        <v>14</v>
      </c>
      <c r="D67" s="35"/>
      <c r="E67" s="107">
        <f t="shared" ref="E67:AI67" si="23">+E56</f>
        <v>0</v>
      </c>
      <c r="F67" s="107">
        <f t="shared" si="23"/>
        <v>0</v>
      </c>
      <c r="G67" s="107">
        <f t="shared" si="23"/>
        <v>-68813.662818368524</v>
      </c>
      <c r="H67" s="107">
        <f t="shared" si="23"/>
        <v>92347.553604502231</v>
      </c>
      <c r="I67" s="107">
        <f t="shared" si="23"/>
        <v>241893.8769971095</v>
      </c>
      <c r="J67" s="107">
        <f t="shared" si="23"/>
        <v>378660.08943099901</v>
      </c>
      <c r="K67" s="107">
        <f t="shared" si="23"/>
        <v>501475.86658401415</v>
      </c>
      <c r="L67" s="107">
        <f t="shared" si="23"/>
        <v>609170.12847081199</v>
      </c>
      <c r="M67" s="107">
        <f t="shared" si="23"/>
        <v>680951.80206530541</v>
      </c>
      <c r="N67" s="107">
        <f t="shared" si="23"/>
        <v>966490.3994798623</v>
      </c>
      <c r="O67" s="107">
        <f t="shared" si="23"/>
        <v>1283536.9494991452</v>
      </c>
      <c r="P67" s="107">
        <f t="shared" si="23"/>
        <v>1584202.9451519363</v>
      </c>
      <c r="Q67" s="107">
        <f t="shared" si="23"/>
        <v>1846643.7694474086</v>
      </c>
      <c r="R67" s="107">
        <f t="shared" si="23"/>
        <v>2111701.1816632897</v>
      </c>
      <c r="S67" s="107">
        <f t="shared" si="23"/>
        <v>2357891.8291316144</v>
      </c>
      <c r="T67" s="107">
        <f t="shared" si="23"/>
        <v>2584470.4934158474</v>
      </c>
      <c r="U67" s="107">
        <f t="shared" si="23"/>
        <v>2790742.7317604795</v>
      </c>
      <c r="V67" s="107">
        <f t="shared" si="23"/>
        <v>2998234.1313944347</v>
      </c>
      <c r="W67" s="107">
        <f t="shared" si="23"/>
        <v>3206934.8559027612</v>
      </c>
      <c r="X67" s="107">
        <f t="shared" si="23"/>
        <v>3416834.4994667768</v>
      </c>
      <c r="Y67" s="107">
        <f t="shared" si="23"/>
        <v>3627922.0719951317</v>
      </c>
      <c r="Z67" s="107">
        <f t="shared" si="23"/>
        <v>3840185.9839369617</v>
      </c>
      <c r="AA67" s="107">
        <f t="shared" si="23"/>
        <v>4053614.0307708457</v>
      </c>
      <c r="AB67" s="107">
        <f t="shared" si="23"/>
        <v>4268193.3771633618</v>
      </c>
      <c r="AC67" s="107">
        <f t="shared" si="23"/>
        <v>4483910.5407907292</v>
      </c>
      <c r="AD67" s="107">
        <f t="shared" si="23"/>
        <v>4700751.375817053</v>
      </c>
      <c r="AE67" s="107">
        <f t="shared" si="23"/>
        <v>4918701.0560224876</v>
      </c>
      <c r="AF67" s="107">
        <f t="shared" si="23"/>
        <v>5137744.0575745292</v>
      </c>
      <c r="AG67" s="107">
        <f t="shared" si="23"/>
        <v>5357864.14143553</v>
      </c>
      <c r="AH67" s="107">
        <f t="shared" si="23"/>
        <v>5579044.3353993967</v>
      </c>
      <c r="AI67" s="107">
        <f t="shared" si="23"/>
        <v>5801266.9157503657</v>
      </c>
    </row>
    <row r="68" spans="3:35">
      <c r="C68" s="36" t="s">
        <v>215</v>
      </c>
      <c r="E68" s="110">
        <f t="shared" ref="E68:AI68" si="24">+E62+E64</f>
        <v>0</v>
      </c>
      <c r="F68" s="110">
        <f t="shared" si="24"/>
        <v>0</v>
      </c>
      <c r="G68" s="110">
        <f t="shared" si="24"/>
        <v>-2946949.179238766</v>
      </c>
      <c r="H68" s="110">
        <f t="shared" si="24"/>
        <v>-3354299.1735884766</v>
      </c>
      <c r="I68" s="110">
        <f t="shared" si="24"/>
        <v>-3736786.8924206826</v>
      </c>
      <c r="J68" s="110">
        <f t="shared" si="24"/>
        <v>-4091848.2019798262</v>
      </c>
      <c r="K68" s="110">
        <f t="shared" si="24"/>
        <v>-4416907.895702878</v>
      </c>
      <c r="L68" s="110">
        <f t="shared" si="24"/>
        <v>-4709389.3229506956</v>
      </c>
      <c r="M68" s="110">
        <f t="shared" si="24"/>
        <v>-4923311.0341657707</v>
      </c>
      <c r="N68" s="110">
        <f t="shared" si="24"/>
        <v>-5566724.3323350232</v>
      </c>
      <c r="O68" s="110">
        <f t="shared" si="24"/>
        <v>-6268121.8857062412</v>
      </c>
      <c r="P68" s="110">
        <f t="shared" si="24"/>
        <v>-6933280.9726604102</v>
      </c>
      <c r="Q68" s="110">
        <f t="shared" si="24"/>
        <v>-7513875.0590946553</v>
      </c>
      <c r="R68" s="110">
        <f t="shared" si="24"/>
        <v>-8100257.785605398</v>
      </c>
      <c r="S68" s="110">
        <f t="shared" si="24"/>
        <v>-8644901.8379903063</v>
      </c>
      <c r="T68" s="110">
        <f t="shared" si="24"/>
        <v>-9146158.5801482517</v>
      </c>
      <c r="U68" s="110">
        <f t="shared" si="24"/>
        <v>-9602491.7062918358</v>
      </c>
      <c r="V68" s="110">
        <f t="shared" si="24"/>
        <v>-10061521.96553917</v>
      </c>
      <c r="W68" s="110">
        <f t="shared" si="24"/>
        <v>-10523227.596930038</v>
      </c>
      <c r="X68" s="110">
        <f t="shared" si="24"/>
        <v>-10987585.579820344</v>
      </c>
      <c r="Y68" s="110">
        <f t="shared" si="24"/>
        <v>-11454571.600988099</v>
      </c>
      <c r="Z68" s="110">
        <f t="shared" si="24"/>
        <v>-11924160.02103541</v>
      </c>
      <c r="AA68" s="110">
        <f t="shared" si="24"/>
        <v>-12396323.840073902</v>
      </c>
      <c r="AB68" s="110">
        <f t="shared" si="24"/>
        <v>-12871034.662678836</v>
      </c>
      <c r="AC68" s="110">
        <f t="shared" si="24"/>
        <v>-13348262.662097894</v>
      </c>
      <c r="AD68" s="110">
        <f t="shared" si="24"/>
        <v>-13827976.543700408</v>
      </c>
      <c r="AE68" s="110">
        <f t="shared" si="24"/>
        <v>-14310143.507652048</v>
      </c>
      <c r="AF68" s="110">
        <f t="shared" si="24"/>
        <v>-14794729.21079988</v>
      </c>
      <c r="AG68" s="110">
        <f t="shared" si="24"/>
        <v>-15281697.72775295</v>
      </c>
      <c r="AH68" s="110">
        <f t="shared" si="24"/>
        <v>-15771011.511142161</v>
      </c>
      <c r="AI68" s="110">
        <f t="shared" si="24"/>
        <v>-16262631.351044312</v>
      </c>
    </row>
    <row r="73" spans="3:35">
      <c r="C73" s="1"/>
      <c r="D73" s="38"/>
    </row>
    <row r="74" spans="3:35">
      <c r="C74" s="1"/>
      <c r="D74" s="46"/>
    </row>
    <row r="75" spans="3:35">
      <c r="D75" s="25"/>
    </row>
  </sheetData>
  <pageMargins left="0.7" right="0.7" top="0.75" bottom="0.75" header="0.3" footer="0.3"/>
  <pageSetup paperSize="9" orientation="portrait" r:id="rId1"/>
  <ignoredErrors>
    <ignoredError sqref="G4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B1:D33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8.42578125" customWidth="1"/>
    <col min="4" max="4" width="48.85546875" customWidth="1"/>
  </cols>
  <sheetData>
    <row r="1" spans="2:4" ht="21">
      <c r="C1" s="483" t="s">
        <v>269</v>
      </c>
    </row>
    <row r="4" spans="2:4" ht="15.75">
      <c r="C4" s="136" t="s">
        <v>279</v>
      </c>
      <c r="D4" s="18"/>
    </row>
    <row r="5" spans="2:4" ht="15.75" thickBot="1">
      <c r="C5" s="128"/>
      <c r="D5" s="129"/>
    </row>
    <row r="6" spans="2:4" ht="20.100000000000001" customHeight="1">
      <c r="B6" s="127"/>
      <c r="C6" s="425" t="s">
        <v>68</v>
      </c>
      <c r="D6" s="130" t="s">
        <v>407</v>
      </c>
    </row>
    <row r="7" spans="2:4" ht="20.100000000000001" customHeight="1">
      <c r="B7" s="127"/>
      <c r="C7" s="426" t="s">
        <v>270</v>
      </c>
      <c r="D7" s="131" t="s">
        <v>408</v>
      </c>
    </row>
    <row r="8" spans="2:4" ht="20.100000000000001" customHeight="1">
      <c r="B8" s="127"/>
      <c r="C8" s="427" t="s">
        <v>271</v>
      </c>
      <c r="D8" s="131" t="s">
        <v>423</v>
      </c>
    </row>
    <row r="9" spans="2:4" ht="20.100000000000001" customHeight="1">
      <c r="B9" s="127"/>
      <c r="C9" s="430" t="s">
        <v>280</v>
      </c>
      <c r="D9" s="131" t="s">
        <v>423</v>
      </c>
    </row>
    <row r="10" spans="2:4" ht="20.100000000000001" customHeight="1" thickBot="1">
      <c r="B10" s="127"/>
      <c r="C10" s="431" t="s">
        <v>281</v>
      </c>
      <c r="D10" s="132" t="s">
        <v>423</v>
      </c>
    </row>
    <row r="11" spans="2:4" ht="20.100000000000001" customHeight="1" thickBot="1">
      <c r="C11" s="133"/>
      <c r="D11" s="133"/>
    </row>
    <row r="12" spans="2:4" ht="20.100000000000001" customHeight="1">
      <c r="B12" s="127"/>
      <c r="C12" s="432" t="s">
        <v>282</v>
      </c>
      <c r="D12" s="130" t="s">
        <v>423</v>
      </c>
    </row>
    <row r="13" spans="2:4" ht="20.100000000000001" customHeight="1">
      <c r="B13" s="127"/>
      <c r="C13" s="433" t="s">
        <v>272</v>
      </c>
      <c r="D13" s="131" t="s">
        <v>423</v>
      </c>
    </row>
    <row r="14" spans="2:4" ht="20.100000000000001" customHeight="1">
      <c r="B14" s="127"/>
      <c r="C14" s="434" t="s">
        <v>273</v>
      </c>
      <c r="D14" s="131" t="s">
        <v>423</v>
      </c>
    </row>
    <row r="15" spans="2:4" ht="20.100000000000001" customHeight="1" thickBot="1">
      <c r="B15" s="127"/>
      <c r="C15" s="435" t="s">
        <v>274</v>
      </c>
      <c r="D15" s="132" t="s">
        <v>423</v>
      </c>
    </row>
    <row r="19" spans="3:4" ht="15.75">
      <c r="C19" s="136" t="s">
        <v>283</v>
      </c>
      <c r="D19" s="18"/>
    </row>
    <row r="20" spans="3:4" ht="15.75" thickBot="1">
      <c r="C20" s="129"/>
      <c r="D20" s="129"/>
    </row>
    <row r="21" spans="3:4" ht="20.100000000000001" customHeight="1">
      <c r="C21" s="425" t="s">
        <v>284</v>
      </c>
      <c r="D21" s="135" t="s">
        <v>424</v>
      </c>
    </row>
    <row r="22" spans="3:4" ht="45" customHeight="1">
      <c r="C22" s="426" t="s">
        <v>276</v>
      </c>
      <c r="D22" s="436" t="s">
        <v>425</v>
      </c>
    </row>
    <row r="23" spans="3:4" ht="20.100000000000001" customHeight="1">
      <c r="C23" s="427" t="s">
        <v>285</v>
      </c>
      <c r="D23" s="437" t="str">
        <f>+ROUND(SUM('Resultados Detallados'!D45:AG45)+SUM('Resultados Detallados'!D62:AG62),1)&amp;" "&amp;"M€"</f>
        <v>120 M€</v>
      </c>
    </row>
    <row r="24" spans="3:4" ht="20.100000000000001" customHeight="1">
      <c r="C24" s="428" t="s">
        <v>286</v>
      </c>
      <c r="D24" s="131" t="str">
        <f>+ROUND(SUM('Resultados Detallados'!D45:AG45),1)&amp;" "&amp;"M€"</f>
        <v>70 M€</v>
      </c>
    </row>
    <row r="25" spans="3:4" ht="20.100000000000001" customHeight="1" thickBot="1">
      <c r="C25" s="429" t="s">
        <v>287</v>
      </c>
      <c r="D25" s="132" t="str">
        <f>+ROUND(SUM('Resultados Detallados'!D62:AG62),1)&amp;" "&amp;"M€"</f>
        <v>50 M€</v>
      </c>
    </row>
    <row r="33" spans="3:3">
      <c r="C33" s="134"/>
    </row>
  </sheetData>
  <dataValidations count="1">
    <dataValidation type="list" allowBlank="1" showInputMessage="1" showErrorMessage="1" sqref="D21">
      <formula1>"Obras de abrigo y accesos marítimos, Muelles y atraques, Accesos terrestres, Superficies terrestres y terrenos, Puerto-ciudad y medio ambiente, Informática y telecomunicaciones, Otros"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7"/>
  </sheetPr>
  <dimension ref="C1:AI104"/>
  <sheetViews>
    <sheetView showGridLines="0" zoomScale="70" zoomScaleNormal="70" workbookViewId="0"/>
  </sheetViews>
  <sheetFormatPr baseColWidth="10" defaultRowHeight="15"/>
  <cols>
    <col min="1" max="1" width="5.7109375" customWidth="1"/>
    <col min="2" max="2" width="5.85546875" customWidth="1"/>
    <col min="3" max="3" width="51.28515625" customWidth="1"/>
    <col min="5" max="5" width="12.140625" bestFit="1" customWidth="1"/>
    <col min="6" max="6" width="12.5703125" customWidth="1"/>
    <col min="7" max="7" width="13.42578125" customWidth="1"/>
    <col min="8" max="30" width="12.7109375" customWidth="1"/>
    <col min="31" max="35" width="13.7109375" customWidth="1"/>
  </cols>
  <sheetData>
    <row r="1" spans="3:35" ht="21">
      <c r="C1" s="483" t="s">
        <v>45</v>
      </c>
    </row>
    <row r="3" spans="3:35" ht="21">
      <c r="C3" s="74" t="s">
        <v>354</v>
      </c>
    </row>
    <row r="4" spans="3:35" ht="15.75" thickBot="1"/>
    <row r="5" spans="3:35" ht="15.75" thickBot="1">
      <c r="C5" s="48"/>
      <c r="D5" s="344"/>
      <c r="E5" s="339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87">
        <v>30</v>
      </c>
    </row>
    <row r="6" spans="3:35" ht="15.75" thickBot="1">
      <c r="C6" s="49" t="s">
        <v>49</v>
      </c>
      <c r="D6" s="344"/>
      <c r="E6" s="289">
        <f>+E101/1000000</f>
        <v>0</v>
      </c>
      <c r="F6" s="290">
        <f t="shared" ref="F6:AI6" si="0">+F101/1000000</f>
        <v>0</v>
      </c>
      <c r="G6" s="290">
        <f t="shared" si="0"/>
        <v>0.7215903285463583</v>
      </c>
      <c r="H6" s="290">
        <f t="shared" si="0"/>
        <v>0.98072008168305269</v>
      </c>
      <c r="I6" s="290">
        <f t="shared" si="0"/>
        <v>1.222373133243883</v>
      </c>
      <c r="J6" s="290">
        <f t="shared" si="0"/>
        <v>1.4447775560445841</v>
      </c>
      <c r="K6" s="290">
        <f t="shared" si="0"/>
        <v>1.6461537014613581</v>
      </c>
      <c r="L6" s="290">
        <f t="shared" si="0"/>
        <v>1.8247208300947957</v>
      </c>
      <c r="M6" s="290">
        <f t="shared" si="0"/>
        <v>1.9488011319995933</v>
      </c>
      <c r="N6" s="290">
        <f t="shared" si="0"/>
        <v>2.3870329896836022</v>
      </c>
      <c r="O6" s="290">
        <f t="shared" si="0"/>
        <v>2.8701515420939328</v>
      </c>
      <c r="P6" s="290">
        <f t="shared" si="0"/>
        <v>3.3283092497553306</v>
      </c>
      <c r="Q6" s="290">
        <f t="shared" si="0"/>
        <v>3.7282190772531947</v>
      </c>
      <c r="R6" s="290">
        <f t="shared" si="0"/>
        <v>4.1321160863440634</v>
      </c>
      <c r="S6" s="290">
        <f t="shared" si="0"/>
        <v>4.5072637396291269</v>
      </c>
      <c r="T6" s="290">
        <f t="shared" si="0"/>
        <v>4.8525264661574807</v>
      </c>
      <c r="U6" s="290">
        <f t="shared" si="0"/>
        <v>5.166846067444542</v>
      </c>
      <c r="V6" s="290">
        <f t="shared" si="0"/>
        <v>5.4830234383153282</v>
      </c>
      <c r="W6" s="290">
        <f t="shared" si="0"/>
        <v>5.8010435899470671</v>
      </c>
      <c r="X6" s="290">
        <f t="shared" si="0"/>
        <v>6.1208906658541338</v>
      </c>
      <c r="Y6" s="290">
        <f t="shared" si="0"/>
        <v>6.4425479192306794</v>
      </c>
      <c r="Z6" s="290">
        <f t="shared" si="0"/>
        <v>6.7659976898087058</v>
      </c>
      <c r="AA6" s="290">
        <f t="shared" si="0"/>
        <v>7.0912213802222404</v>
      </c>
      <c r="AB6" s="290">
        <f t="shared" si="0"/>
        <v>7.4181994318679774</v>
      </c>
      <c r="AC6" s="290">
        <f t="shared" si="0"/>
        <v>7.7469113002525383</v>
      </c>
      <c r="AD6" s="290">
        <f t="shared" si="0"/>
        <v>8.0773354298164612</v>
      </c>
      <c r="AE6" s="290">
        <f t="shared" si="0"/>
        <v>8.4094492282247426</v>
      </c>
      <c r="AF6" s="290">
        <f t="shared" si="0"/>
        <v>8.7432290401135688</v>
      </c>
      <c r="AG6" s="290">
        <f t="shared" si="0"/>
        <v>9.0786501202827115</v>
      </c>
      <c r="AH6" s="290">
        <f t="shared" si="0"/>
        <v>9.4156866063228914</v>
      </c>
      <c r="AI6" s="291">
        <f t="shared" si="0"/>
        <v>9.7543114906672237</v>
      </c>
    </row>
    <row r="7" spans="3:35" ht="15.75" thickBot="1">
      <c r="C7" s="49" t="s">
        <v>50</v>
      </c>
      <c r="D7" s="344"/>
      <c r="E7" s="293">
        <f t="shared" ref="E7:E9" si="1">+E102/1000000</f>
        <v>0</v>
      </c>
      <c r="F7" s="294">
        <f t="shared" ref="F7:AI7" si="2">+F102/1000000</f>
        <v>0</v>
      </c>
      <c r="G7" s="294">
        <f t="shared" si="2"/>
        <v>7.8099453493475952</v>
      </c>
      <c r="H7" s="294">
        <f t="shared" si="2"/>
        <v>7.9380000000000024</v>
      </c>
      <c r="I7" s="294">
        <f t="shared" si="2"/>
        <v>8.0681542803963104</v>
      </c>
      <c r="J7" s="294">
        <f t="shared" si="2"/>
        <v>8.2004426168149749</v>
      </c>
      <c r="K7" s="294">
        <f t="shared" si="2"/>
        <v>8.3349000000000046</v>
      </c>
      <c r="L7" s="294">
        <f t="shared" si="2"/>
        <v>8.4715619944161276</v>
      </c>
      <c r="M7" s="294">
        <f t="shared" si="2"/>
        <v>8.6104647476557243</v>
      </c>
      <c r="N7" s="294">
        <f t="shared" si="2"/>
        <v>8.64</v>
      </c>
      <c r="O7" s="294">
        <f t="shared" si="2"/>
        <v>8.64</v>
      </c>
      <c r="P7" s="294">
        <f t="shared" si="2"/>
        <v>8.64</v>
      </c>
      <c r="Q7" s="294">
        <f t="shared" si="2"/>
        <v>8.64</v>
      </c>
      <c r="R7" s="294">
        <f t="shared" si="2"/>
        <v>8.64</v>
      </c>
      <c r="S7" s="294">
        <f t="shared" si="2"/>
        <v>8.64</v>
      </c>
      <c r="T7" s="294">
        <f t="shared" si="2"/>
        <v>8.64</v>
      </c>
      <c r="U7" s="294">
        <f t="shared" si="2"/>
        <v>8.64</v>
      </c>
      <c r="V7" s="294">
        <f t="shared" si="2"/>
        <v>8.64</v>
      </c>
      <c r="W7" s="294">
        <f t="shared" si="2"/>
        <v>8.64</v>
      </c>
      <c r="X7" s="294">
        <f t="shared" si="2"/>
        <v>8.64</v>
      </c>
      <c r="Y7" s="294">
        <f t="shared" si="2"/>
        <v>8.64</v>
      </c>
      <c r="Z7" s="294">
        <f t="shared" si="2"/>
        <v>8.64</v>
      </c>
      <c r="AA7" s="294">
        <f t="shared" si="2"/>
        <v>8.64</v>
      </c>
      <c r="AB7" s="294">
        <f t="shared" si="2"/>
        <v>8.64</v>
      </c>
      <c r="AC7" s="294">
        <f t="shared" si="2"/>
        <v>8.64</v>
      </c>
      <c r="AD7" s="294">
        <f t="shared" si="2"/>
        <v>8.64</v>
      </c>
      <c r="AE7" s="294">
        <f t="shared" si="2"/>
        <v>8.64</v>
      </c>
      <c r="AF7" s="294">
        <f t="shared" si="2"/>
        <v>8.64</v>
      </c>
      <c r="AG7" s="294">
        <f t="shared" si="2"/>
        <v>8.64</v>
      </c>
      <c r="AH7" s="294">
        <f t="shared" si="2"/>
        <v>8.64</v>
      </c>
      <c r="AI7" s="295">
        <f t="shared" si="2"/>
        <v>8.64</v>
      </c>
    </row>
    <row r="8" spans="3:35" ht="15.75" thickBot="1">
      <c r="C8" s="50" t="s">
        <v>53</v>
      </c>
      <c r="D8" s="344"/>
      <c r="E8" s="297">
        <f t="shared" si="1"/>
        <v>0</v>
      </c>
      <c r="F8" s="298">
        <f t="shared" ref="F8:AI8" si="3">+F103/1000000</f>
        <v>0</v>
      </c>
      <c r="G8" s="298">
        <f t="shared" si="3"/>
        <v>8.5315356778939542</v>
      </c>
      <c r="H8" s="298">
        <f t="shared" si="3"/>
        <v>8.9187200816830554</v>
      </c>
      <c r="I8" s="298">
        <f t="shared" si="3"/>
        <v>9.2905274136401932</v>
      </c>
      <c r="J8" s="298">
        <f t="shared" si="3"/>
        <v>9.6452201728595597</v>
      </c>
      <c r="K8" s="298">
        <f t="shared" si="3"/>
        <v>9.9810537014613629</v>
      </c>
      <c r="L8" s="298">
        <f t="shared" si="3"/>
        <v>10.296282824510923</v>
      </c>
      <c r="M8" s="298">
        <f t="shared" si="3"/>
        <v>10.559265879655319</v>
      </c>
      <c r="N8" s="298">
        <f t="shared" si="3"/>
        <v>11.027032989683603</v>
      </c>
      <c r="O8" s="298">
        <f t="shared" si="3"/>
        <v>11.510151542093933</v>
      </c>
      <c r="P8" s="298">
        <f t="shared" si="3"/>
        <v>11.968309249755331</v>
      </c>
      <c r="Q8" s="298">
        <f t="shared" si="3"/>
        <v>12.368219077253194</v>
      </c>
      <c r="R8" s="298">
        <f t="shared" si="3"/>
        <v>12.772116086344063</v>
      </c>
      <c r="S8" s="298">
        <f t="shared" si="3"/>
        <v>13.147263739629127</v>
      </c>
      <c r="T8" s="298">
        <f t="shared" si="3"/>
        <v>13.49252646615748</v>
      </c>
      <c r="U8" s="298">
        <f t="shared" si="3"/>
        <v>13.806846067444543</v>
      </c>
      <c r="V8" s="298">
        <f t="shared" si="3"/>
        <v>14.123023438315329</v>
      </c>
      <c r="W8" s="298">
        <f t="shared" si="3"/>
        <v>14.441043589947068</v>
      </c>
      <c r="X8" s="298">
        <f t="shared" si="3"/>
        <v>14.760890665854134</v>
      </c>
      <c r="Y8" s="298">
        <f t="shared" si="3"/>
        <v>15.082547919230679</v>
      </c>
      <c r="Z8" s="298">
        <f t="shared" si="3"/>
        <v>15.405997689808705</v>
      </c>
      <c r="AA8" s="298">
        <f t="shared" si="3"/>
        <v>15.731221380222241</v>
      </c>
      <c r="AB8" s="298">
        <f t="shared" si="3"/>
        <v>16.058199431867976</v>
      </c>
      <c r="AC8" s="298">
        <f t="shared" si="3"/>
        <v>16.386911300252539</v>
      </c>
      <c r="AD8" s="298">
        <f t="shared" si="3"/>
        <v>16.717335429816462</v>
      </c>
      <c r="AE8" s="298">
        <f t="shared" si="3"/>
        <v>17.049449228224741</v>
      </c>
      <c r="AF8" s="298">
        <f t="shared" si="3"/>
        <v>17.383229040113569</v>
      </c>
      <c r="AG8" s="298">
        <f t="shared" si="3"/>
        <v>17.71865012028271</v>
      </c>
      <c r="AH8" s="298">
        <f t="shared" si="3"/>
        <v>18.05568660632289</v>
      </c>
      <c r="AI8" s="299">
        <f t="shared" si="3"/>
        <v>18.394311490667224</v>
      </c>
    </row>
    <row r="9" spans="3:35" ht="26.25" thickBot="1">
      <c r="C9" s="455" t="s">
        <v>449</v>
      </c>
      <c r="D9" s="351"/>
      <c r="E9" s="297">
        <f t="shared" si="1"/>
        <v>0</v>
      </c>
      <c r="F9" s="457">
        <f t="shared" ref="F9:AI9" si="4">+F104/1000000</f>
        <v>0</v>
      </c>
      <c r="G9" s="457">
        <f t="shared" si="4"/>
        <v>7.6783821101045584</v>
      </c>
      <c r="H9" s="457">
        <f t="shared" si="4"/>
        <v>8.0268480735147492</v>
      </c>
      <c r="I9" s="457">
        <f t="shared" si="4"/>
        <v>8.3614746722761755</v>
      </c>
      <c r="J9" s="457">
        <f t="shared" si="4"/>
        <v>8.6806981555736034</v>
      </c>
      <c r="K9" s="457">
        <f t="shared" si="4"/>
        <v>8.9829483313152263</v>
      </c>
      <c r="L9" s="457">
        <f t="shared" si="4"/>
        <v>9.2666545420598307</v>
      </c>
      <c r="M9" s="457">
        <f t="shared" si="4"/>
        <v>9.5033392916897874</v>
      </c>
      <c r="N9" s="457">
        <f t="shared" si="4"/>
        <v>9.9243296907152416</v>
      </c>
      <c r="O9" s="457">
        <f t="shared" si="4"/>
        <v>10.35913638788454</v>
      </c>
      <c r="P9" s="457">
        <f t="shared" si="4"/>
        <v>10.771478324779798</v>
      </c>
      <c r="Q9" s="457">
        <f t="shared" si="4"/>
        <v>11.131397169527876</v>
      </c>
      <c r="R9" s="457">
        <f t="shared" si="4"/>
        <v>11.494904477709657</v>
      </c>
      <c r="S9" s="457">
        <f t="shared" si="4"/>
        <v>11.832537365666214</v>
      </c>
      <c r="T9" s="457">
        <f t="shared" si="4"/>
        <v>12.143273819541733</v>
      </c>
      <c r="U9" s="457">
        <f t="shared" si="4"/>
        <v>12.426161460700088</v>
      </c>
      <c r="V9" s="457">
        <f t="shared" si="4"/>
        <v>12.710721094483796</v>
      </c>
      <c r="W9" s="457">
        <f t="shared" si="4"/>
        <v>12.996939230952362</v>
      </c>
      <c r="X9" s="457">
        <f t="shared" si="4"/>
        <v>13.284801599268722</v>
      </c>
      <c r="Y9" s="457">
        <f t="shared" si="4"/>
        <v>13.574293127307611</v>
      </c>
      <c r="Z9" s="457">
        <f t="shared" si="4"/>
        <v>13.865397920827835</v>
      </c>
      <c r="AA9" s="457">
        <f t="shared" si="4"/>
        <v>14.158099242200016</v>
      </c>
      <c r="AB9" s="457">
        <f t="shared" si="4"/>
        <v>14.45237948868118</v>
      </c>
      <c r="AC9" s="457">
        <f t="shared" si="4"/>
        <v>14.748220170227285</v>
      </c>
      <c r="AD9" s="457">
        <f t="shared" si="4"/>
        <v>15.045601886834817</v>
      </c>
      <c r="AE9" s="457">
        <f t="shared" si="4"/>
        <v>15.344504305402269</v>
      </c>
      <c r="AF9" s="457">
        <f t="shared" si="4"/>
        <v>15.644906136102213</v>
      </c>
      <c r="AG9" s="457">
        <f t="shared" si="4"/>
        <v>15.946785108254439</v>
      </c>
      <c r="AH9" s="457">
        <f t="shared" si="4"/>
        <v>16.250117945690604</v>
      </c>
      <c r="AI9" s="458">
        <f t="shared" si="4"/>
        <v>16.554880341600501</v>
      </c>
    </row>
    <row r="10" spans="3:35">
      <c r="C10" s="1"/>
    </row>
    <row r="11" spans="3:35">
      <c r="C11" s="1"/>
    </row>
    <row r="12" spans="3:35" ht="21">
      <c r="C12" s="74" t="s">
        <v>356</v>
      </c>
    </row>
    <row r="13" spans="3:35">
      <c r="C13" s="1"/>
    </row>
    <row r="14" spans="3:35" ht="15.75">
      <c r="C14" s="281" t="s">
        <v>375</v>
      </c>
    </row>
    <row r="15" spans="3:35">
      <c r="C15" s="1"/>
    </row>
    <row r="16" spans="3:35">
      <c r="C16" s="1"/>
    </row>
    <row r="17" spans="3:35">
      <c r="C17" s="28" t="s">
        <v>218</v>
      </c>
      <c r="D17" s="81"/>
      <c r="E17" s="6">
        <v>0</v>
      </c>
      <c r="F17" s="6">
        <v>1</v>
      </c>
      <c r="G17" s="6">
        <v>2</v>
      </c>
      <c r="H17" s="6">
        <v>3</v>
      </c>
      <c r="I17" s="6">
        <v>4</v>
      </c>
      <c r="J17" s="6">
        <v>5</v>
      </c>
      <c r="K17" s="6">
        <v>6</v>
      </c>
      <c r="L17" s="6">
        <v>7</v>
      </c>
      <c r="M17" s="6">
        <v>8</v>
      </c>
      <c r="N17" s="6">
        <v>9</v>
      </c>
      <c r="O17" s="6">
        <v>10</v>
      </c>
      <c r="P17" s="6">
        <v>11</v>
      </c>
      <c r="Q17" s="6">
        <v>12</v>
      </c>
      <c r="R17" s="6">
        <v>13</v>
      </c>
      <c r="S17" s="6">
        <v>14</v>
      </c>
      <c r="T17" s="6">
        <v>15</v>
      </c>
      <c r="U17" s="6">
        <v>16</v>
      </c>
      <c r="V17" s="6">
        <v>17</v>
      </c>
      <c r="W17" s="6">
        <v>18</v>
      </c>
      <c r="X17" s="6">
        <v>19</v>
      </c>
      <c r="Y17" s="6">
        <v>20</v>
      </c>
      <c r="Z17" s="6">
        <v>21</v>
      </c>
      <c r="AA17" s="6">
        <v>22</v>
      </c>
      <c r="AB17" s="6">
        <v>23</v>
      </c>
      <c r="AC17" s="6">
        <v>24</v>
      </c>
      <c r="AD17" s="6">
        <v>25</v>
      </c>
      <c r="AE17" s="6">
        <v>26</v>
      </c>
      <c r="AF17" s="6">
        <v>27</v>
      </c>
      <c r="AG17" s="6">
        <v>28</v>
      </c>
      <c r="AH17" s="6">
        <v>29</v>
      </c>
      <c r="AI17" s="6">
        <v>30</v>
      </c>
    </row>
    <row r="18" spans="3:35">
      <c r="C18" t="s">
        <v>123</v>
      </c>
      <c r="D18" s="79"/>
      <c r="E18" s="69">
        <f>+Demanda!E38</f>
        <v>1050000.0000000002</v>
      </c>
      <c r="F18" s="69">
        <f>+Demanda!F38</f>
        <v>1067216.1746555965</v>
      </c>
      <c r="G18" s="69">
        <f>+Demanda!G38</f>
        <v>1084714.6318538326</v>
      </c>
      <c r="H18" s="69">
        <f>+Demanda!H38</f>
        <v>1102500.0000000005</v>
      </c>
      <c r="I18" s="69">
        <f>+Demanda!I38</f>
        <v>1120576.9833883764</v>
      </c>
      <c r="J18" s="69">
        <f>+Demanda!J38</f>
        <v>1138950.3634465244</v>
      </c>
      <c r="K18" s="69">
        <f>+Demanda!K38</f>
        <v>1157625.0000000007</v>
      </c>
      <c r="L18" s="69">
        <f>+Demanda!L38</f>
        <v>1176605.8325577956</v>
      </c>
      <c r="M18" s="69">
        <f>+Demanda!M38</f>
        <v>1195897.8816188509</v>
      </c>
      <c r="N18" s="69">
        <f>+Demanda!N38</f>
        <v>1200000</v>
      </c>
      <c r="O18" s="69">
        <f>+Demanda!O38</f>
        <v>1200000</v>
      </c>
      <c r="P18" s="69">
        <f>+Demanda!P38</f>
        <v>1200000</v>
      </c>
      <c r="Q18" s="69">
        <f>+Demanda!Q38</f>
        <v>1200000</v>
      </c>
      <c r="R18" s="69">
        <f>+Demanda!R38</f>
        <v>1200000</v>
      </c>
      <c r="S18" s="69">
        <f>+Demanda!S38</f>
        <v>1200000</v>
      </c>
      <c r="T18" s="69">
        <f>+Demanda!T38</f>
        <v>1200000</v>
      </c>
      <c r="U18" s="69">
        <f>+Demanda!U38</f>
        <v>1200000</v>
      </c>
      <c r="V18" s="69">
        <f>+Demanda!V38</f>
        <v>1200000</v>
      </c>
      <c r="W18" s="69">
        <f>+Demanda!W38</f>
        <v>1200000</v>
      </c>
      <c r="X18" s="69">
        <f>+Demanda!X38</f>
        <v>1200000</v>
      </c>
      <c r="Y18" s="69">
        <f>+Demanda!Y38</f>
        <v>1200000</v>
      </c>
      <c r="Z18" s="69">
        <f>+Demanda!Z38</f>
        <v>1200000</v>
      </c>
      <c r="AA18" s="69">
        <f>+Demanda!AA38</f>
        <v>1200000</v>
      </c>
      <c r="AB18" s="69">
        <f>+Demanda!AB38</f>
        <v>1200000</v>
      </c>
      <c r="AC18" s="69">
        <f>+Demanda!AC38</f>
        <v>1200000</v>
      </c>
      <c r="AD18" s="69">
        <f>+Demanda!AD38</f>
        <v>1200000</v>
      </c>
      <c r="AE18" s="69">
        <f>+Demanda!AE38</f>
        <v>1200000</v>
      </c>
      <c r="AF18" s="69">
        <f>+Demanda!AF38</f>
        <v>1200000</v>
      </c>
      <c r="AG18" s="69">
        <f>+Demanda!AG38</f>
        <v>1200000</v>
      </c>
      <c r="AH18" s="69">
        <f>+Demanda!AH38</f>
        <v>1200000</v>
      </c>
      <c r="AI18" s="69">
        <f>+Demanda!AI38</f>
        <v>1200000</v>
      </c>
    </row>
    <row r="19" spans="3:35">
      <c r="C19" t="s">
        <v>198</v>
      </c>
      <c r="D19" s="79"/>
      <c r="E19" s="69">
        <f>+Demanda!E67</f>
        <v>0</v>
      </c>
      <c r="F19" s="69">
        <f>+Demanda!F67</f>
        <v>0</v>
      </c>
      <c r="G19" s="69">
        <f>+Demanda!G67</f>
        <v>30066.263689431595</v>
      </c>
      <c r="H19" s="69">
        <f>+Demanda!H67</f>
        <v>40863.336736793863</v>
      </c>
      <c r="I19" s="69">
        <f>+Demanda!I67</f>
        <v>50932.213885161793</v>
      </c>
      <c r="J19" s="69">
        <f>+Demanda!J67</f>
        <v>60199.064835191006</v>
      </c>
      <c r="K19" s="69">
        <f>+Demanda!K67</f>
        <v>68589.737560889916</v>
      </c>
      <c r="L19" s="69">
        <f>+Demanda!L67</f>
        <v>76030.034587283153</v>
      </c>
      <c r="M19" s="69">
        <f>+Demanda!M67</f>
        <v>81200.047166649718</v>
      </c>
      <c r="N19" s="69">
        <f>+Demanda!N67</f>
        <v>99459.707903483417</v>
      </c>
      <c r="O19" s="69">
        <f>+Demanda!O67</f>
        <v>119589.64758724719</v>
      </c>
      <c r="P19" s="69">
        <f>+Demanda!P67</f>
        <v>138679.55207313877</v>
      </c>
      <c r="Q19" s="69">
        <f>+Demanda!Q67</f>
        <v>155342.46155221644</v>
      </c>
      <c r="R19" s="69">
        <f>+Demanda!R67</f>
        <v>172171.5035976693</v>
      </c>
      <c r="S19" s="69">
        <f>+Demanda!S67</f>
        <v>187802.6558178803</v>
      </c>
      <c r="T19" s="69">
        <f>+Demanda!T67</f>
        <v>202188.60275656171</v>
      </c>
      <c r="U19" s="69">
        <f>+Demanda!U67</f>
        <v>215285.25281018927</v>
      </c>
      <c r="V19" s="69">
        <f>+Demanda!V67</f>
        <v>228459.30992980534</v>
      </c>
      <c r="W19" s="69">
        <f>+Demanda!W67</f>
        <v>241710.1495811278</v>
      </c>
      <c r="X19" s="69">
        <f>+Demanda!X67</f>
        <v>255037.11107725557</v>
      </c>
      <c r="Y19" s="69">
        <f>+Demanda!Y67</f>
        <v>268439.49663461163</v>
      </c>
      <c r="Z19" s="69">
        <f>+Demanda!Z67</f>
        <v>281916.57040869608</v>
      </c>
      <c r="AA19" s="69">
        <f>+Demanda!AA67</f>
        <v>295467.55750926002</v>
      </c>
      <c r="AB19" s="69">
        <f>+Demanda!AB67</f>
        <v>309091.64299449907</v>
      </c>
      <c r="AC19" s="69">
        <f>+Demanda!AC67</f>
        <v>322787.97084385576</v>
      </c>
      <c r="AD19" s="69">
        <f>+Demanda!AD67</f>
        <v>336555.64290901925</v>
      </c>
      <c r="AE19" s="69">
        <f>+Demanda!AE67</f>
        <v>350393.71784269763</v>
      </c>
      <c r="AF19" s="69">
        <f>+Demanda!AF67</f>
        <v>364301.21000473201</v>
      </c>
      <c r="AG19" s="69">
        <f>+Demanda!AG67</f>
        <v>378277.08834511298</v>
      </c>
      <c r="AH19" s="69">
        <f>+Demanda!AH67</f>
        <v>392320.27526345383</v>
      </c>
      <c r="AI19" s="69">
        <f>+Demanda!AI67</f>
        <v>406429.64544446766</v>
      </c>
    </row>
    <row r="22" spans="3:35" ht="15.75">
      <c r="C22" s="281" t="s">
        <v>380</v>
      </c>
    </row>
    <row r="24" spans="3:35">
      <c r="C24" s="76" t="s">
        <v>381</v>
      </c>
    </row>
    <row r="26" spans="3:35">
      <c r="D26" s="18"/>
      <c r="E26" s="6">
        <v>0</v>
      </c>
      <c r="F26" s="6">
        <v>1</v>
      </c>
      <c r="G26" s="6">
        <v>2</v>
      </c>
      <c r="H26" s="6">
        <v>3</v>
      </c>
      <c r="I26" s="6">
        <v>4</v>
      </c>
      <c r="J26" s="6">
        <v>5</v>
      </c>
      <c r="K26" s="6">
        <v>6</v>
      </c>
      <c r="L26" s="6">
        <v>7</v>
      </c>
      <c r="M26" s="6">
        <v>8</v>
      </c>
      <c r="N26" s="6">
        <v>9</v>
      </c>
      <c r="O26" s="6">
        <v>10</v>
      </c>
      <c r="P26" s="6">
        <v>11</v>
      </c>
      <c r="Q26" s="6">
        <v>12</v>
      </c>
      <c r="R26" s="6">
        <v>13</v>
      </c>
      <c r="S26" s="6">
        <v>14</v>
      </c>
      <c r="T26" s="6">
        <v>15</v>
      </c>
      <c r="U26" s="6">
        <v>16</v>
      </c>
      <c r="V26" s="6">
        <v>17</v>
      </c>
      <c r="W26" s="6">
        <v>18</v>
      </c>
      <c r="X26" s="6">
        <v>19</v>
      </c>
      <c r="Y26" s="6">
        <v>20</v>
      </c>
      <c r="Z26" s="6">
        <v>21</v>
      </c>
      <c r="AA26" s="6">
        <v>22</v>
      </c>
      <c r="AB26" s="6">
        <v>23</v>
      </c>
      <c r="AC26" s="6">
        <v>24</v>
      </c>
      <c r="AD26" s="6">
        <v>25</v>
      </c>
      <c r="AE26" s="6">
        <v>26</v>
      </c>
      <c r="AF26" s="6">
        <v>27</v>
      </c>
      <c r="AG26" s="6">
        <v>28</v>
      </c>
      <c r="AH26" s="6">
        <v>29</v>
      </c>
      <c r="AI26" s="6">
        <v>30</v>
      </c>
    </row>
    <row r="27" spans="3:35">
      <c r="C27" s="20" t="s">
        <v>222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</row>
    <row r="29" spans="3:35">
      <c r="C29" s="76" t="s">
        <v>382</v>
      </c>
    </row>
    <row r="31" spans="3:35">
      <c r="C31" t="s">
        <v>220</v>
      </c>
      <c r="D31" s="1">
        <f>+Inputs!D142</f>
        <v>200</v>
      </c>
    </row>
    <row r="32" spans="3:35">
      <c r="C32" t="s">
        <v>219</v>
      </c>
      <c r="D32" s="1">
        <v>180</v>
      </c>
    </row>
    <row r="33" spans="3:35">
      <c r="C33" t="s">
        <v>223</v>
      </c>
      <c r="D33" s="1">
        <f>+Inputs!D144</f>
        <v>1.2</v>
      </c>
    </row>
    <row r="36" spans="3:35">
      <c r="C36" s="28" t="s">
        <v>221</v>
      </c>
      <c r="D36" s="81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3:35">
      <c r="C37" t="s">
        <v>102</v>
      </c>
      <c r="D37" s="497">
        <f>+D31*$D$33</f>
        <v>240</v>
      </c>
      <c r="E37" s="80">
        <f>+D37</f>
        <v>240</v>
      </c>
      <c r="F37" s="80">
        <f>+E37</f>
        <v>240</v>
      </c>
      <c r="G37" s="80">
        <f t="shared" ref="G37:AI37" si="5">+F37</f>
        <v>240</v>
      </c>
      <c r="H37" s="80">
        <f t="shared" si="5"/>
        <v>240</v>
      </c>
      <c r="I37" s="80">
        <f t="shared" si="5"/>
        <v>240</v>
      </c>
      <c r="J37" s="80">
        <f t="shared" si="5"/>
        <v>240</v>
      </c>
      <c r="K37" s="80">
        <f t="shared" si="5"/>
        <v>240</v>
      </c>
      <c r="L37" s="80">
        <f t="shared" si="5"/>
        <v>240</v>
      </c>
      <c r="M37" s="80">
        <f t="shared" si="5"/>
        <v>240</v>
      </c>
      <c r="N37" s="80">
        <f t="shared" si="5"/>
        <v>240</v>
      </c>
      <c r="O37" s="80">
        <f t="shared" si="5"/>
        <v>240</v>
      </c>
      <c r="P37" s="80">
        <f t="shared" si="5"/>
        <v>240</v>
      </c>
      <c r="Q37" s="80">
        <f t="shared" si="5"/>
        <v>240</v>
      </c>
      <c r="R37" s="80">
        <f t="shared" si="5"/>
        <v>240</v>
      </c>
      <c r="S37" s="80">
        <f t="shared" si="5"/>
        <v>240</v>
      </c>
      <c r="T37" s="80">
        <f t="shared" si="5"/>
        <v>240</v>
      </c>
      <c r="U37" s="80">
        <f t="shared" si="5"/>
        <v>240</v>
      </c>
      <c r="V37" s="80">
        <f t="shared" si="5"/>
        <v>240</v>
      </c>
      <c r="W37" s="80">
        <f t="shared" si="5"/>
        <v>240</v>
      </c>
      <c r="X37" s="80">
        <f t="shared" si="5"/>
        <v>240</v>
      </c>
      <c r="Y37" s="80">
        <f t="shared" si="5"/>
        <v>240</v>
      </c>
      <c r="Z37" s="80">
        <f t="shared" si="5"/>
        <v>240</v>
      </c>
      <c r="AA37" s="80">
        <f t="shared" si="5"/>
        <v>240</v>
      </c>
      <c r="AB37" s="80">
        <f t="shared" si="5"/>
        <v>240</v>
      </c>
      <c r="AC37" s="80">
        <f t="shared" si="5"/>
        <v>240</v>
      </c>
      <c r="AD37" s="80">
        <f t="shared" si="5"/>
        <v>240</v>
      </c>
      <c r="AE37" s="80">
        <f t="shared" si="5"/>
        <v>240</v>
      </c>
      <c r="AF37" s="80">
        <f t="shared" si="5"/>
        <v>240</v>
      </c>
      <c r="AG37" s="80">
        <f t="shared" si="5"/>
        <v>240</v>
      </c>
      <c r="AH37" s="80">
        <f t="shared" si="5"/>
        <v>240</v>
      </c>
      <c r="AI37" s="80">
        <f t="shared" si="5"/>
        <v>240</v>
      </c>
    </row>
    <row r="38" spans="3:35">
      <c r="C38" t="s">
        <v>103</v>
      </c>
      <c r="D38" s="497">
        <f>+D32*$D$33</f>
        <v>216</v>
      </c>
      <c r="E38" s="80">
        <f>+D38</f>
        <v>216</v>
      </c>
      <c r="F38" s="80">
        <f>+E38</f>
        <v>216</v>
      </c>
      <c r="G38" s="80">
        <f t="shared" ref="G38:AI38" si="6">+F38</f>
        <v>216</v>
      </c>
      <c r="H38" s="80">
        <f t="shared" si="6"/>
        <v>216</v>
      </c>
      <c r="I38" s="80">
        <f t="shared" si="6"/>
        <v>216</v>
      </c>
      <c r="J38" s="80">
        <f t="shared" si="6"/>
        <v>216</v>
      </c>
      <c r="K38" s="80">
        <f t="shared" si="6"/>
        <v>216</v>
      </c>
      <c r="L38" s="80">
        <f t="shared" si="6"/>
        <v>216</v>
      </c>
      <c r="M38" s="80">
        <f t="shared" si="6"/>
        <v>216</v>
      </c>
      <c r="N38" s="80">
        <f t="shared" si="6"/>
        <v>216</v>
      </c>
      <c r="O38" s="80">
        <f t="shared" si="6"/>
        <v>216</v>
      </c>
      <c r="P38" s="80">
        <f t="shared" si="6"/>
        <v>216</v>
      </c>
      <c r="Q38" s="80">
        <f t="shared" si="6"/>
        <v>216</v>
      </c>
      <c r="R38" s="80">
        <f t="shared" si="6"/>
        <v>216</v>
      </c>
      <c r="S38" s="80">
        <f t="shared" si="6"/>
        <v>216</v>
      </c>
      <c r="T38" s="80">
        <f t="shared" si="6"/>
        <v>216</v>
      </c>
      <c r="U38" s="80">
        <f t="shared" si="6"/>
        <v>216</v>
      </c>
      <c r="V38" s="80">
        <f t="shared" si="6"/>
        <v>216</v>
      </c>
      <c r="W38" s="80">
        <f t="shared" si="6"/>
        <v>216</v>
      </c>
      <c r="X38" s="80">
        <f t="shared" si="6"/>
        <v>216</v>
      </c>
      <c r="Y38" s="80">
        <f t="shared" si="6"/>
        <v>216</v>
      </c>
      <c r="Z38" s="80">
        <f t="shared" si="6"/>
        <v>216</v>
      </c>
      <c r="AA38" s="80">
        <f t="shared" si="6"/>
        <v>216</v>
      </c>
      <c r="AB38" s="80">
        <f t="shared" si="6"/>
        <v>216</v>
      </c>
      <c r="AC38" s="80">
        <f t="shared" si="6"/>
        <v>216</v>
      </c>
      <c r="AD38" s="80">
        <f t="shared" si="6"/>
        <v>216</v>
      </c>
      <c r="AE38" s="80">
        <f t="shared" si="6"/>
        <v>216</v>
      </c>
      <c r="AF38" s="80">
        <f t="shared" si="6"/>
        <v>216</v>
      </c>
      <c r="AG38" s="80">
        <f t="shared" si="6"/>
        <v>216</v>
      </c>
      <c r="AH38" s="80">
        <f t="shared" si="6"/>
        <v>216</v>
      </c>
      <c r="AI38" s="80">
        <f t="shared" si="6"/>
        <v>216</v>
      </c>
    </row>
    <row r="41" spans="3:35">
      <c r="D41" s="18"/>
      <c r="E41" s="6">
        <v>0</v>
      </c>
      <c r="F41" s="6">
        <v>1</v>
      </c>
      <c r="G41" s="6">
        <v>2</v>
      </c>
      <c r="H41" s="6">
        <v>3</v>
      </c>
      <c r="I41" s="6">
        <v>4</v>
      </c>
      <c r="J41" s="6">
        <v>5</v>
      </c>
      <c r="K41" s="6">
        <v>6</v>
      </c>
      <c r="L41" s="6">
        <v>7</v>
      </c>
      <c r="M41" s="6">
        <v>8</v>
      </c>
      <c r="N41" s="6">
        <v>9</v>
      </c>
      <c r="O41" s="6">
        <v>10</v>
      </c>
      <c r="P41" s="6">
        <v>11</v>
      </c>
      <c r="Q41" s="6">
        <v>12</v>
      </c>
      <c r="R41" s="6">
        <v>13</v>
      </c>
      <c r="S41" s="6">
        <v>14</v>
      </c>
      <c r="T41" s="6">
        <v>15</v>
      </c>
      <c r="U41" s="6">
        <v>16</v>
      </c>
      <c r="V41" s="6">
        <v>17</v>
      </c>
      <c r="W41" s="6">
        <v>18</v>
      </c>
      <c r="X41" s="6">
        <v>19</v>
      </c>
      <c r="Y41" s="6">
        <v>20</v>
      </c>
      <c r="Z41" s="6">
        <v>21</v>
      </c>
      <c r="AA41" s="6">
        <v>22</v>
      </c>
      <c r="AB41" s="6">
        <v>23</v>
      </c>
      <c r="AC41" s="6">
        <v>24</v>
      </c>
      <c r="AD41" s="6">
        <v>25</v>
      </c>
      <c r="AE41" s="6">
        <v>26</v>
      </c>
      <c r="AF41" s="6">
        <v>27</v>
      </c>
      <c r="AG41" s="6">
        <v>28</v>
      </c>
      <c r="AH41" s="6">
        <v>29</v>
      </c>
      <c r="AI41" s="6">
        <v>30</v>
      </c>
    </row>
    <row r="42" spans="3:35">
      <c r="C42" s="20" t="s">
        <v>226</v>
      </c>
      <c r="E42" s="21">
        <f>-(E19*(E38-E37))</f>
        <v>0</v>
      </c>
      <c r="F42" s="21">
        <f t="shared" ref="F42:AI42" si="7">-(F19*(F38-F37))</f>
        <v>0</v>
      </c>
      <c r="G42" s="21">
        <f t="shared" si="7"/>
        <v>721590.32854635827</v>
      </c>
      <c r="H42" s="21">
        <f t="shared" si="7"/>
        <v>980720.0816830527</v>
      </c>
      <c r="I42" s="21">
        <f t="shared" si="7"/>
        <v>1222373.133243883</v>
      </c>
      <c r="J42" s="21">
        <f t="shared" si="7"/>
        <v>1444777.5560445841</v>
      </c>
      <c r="K42" s="21">
        <f t="shared" si="7"/>
        <v>1646153.701461358</v>
      </c>
      <c r="L42" s="21">
        <f t="shared" si="7"/>
        <v>1824720.8300947957</v>
      </c>
      <c r="M42" s="21">
        <f t="shared" si="7"/>
        <v>1948801.1319995932</v>
      </c>
      <c r="N42" s="21">
        <f t="shared" si="7"/>
        <v>2387032.989683602</v>
      </c>
      <c r="O42" s="21">
        <f t="shared" si="7"/>
        <v>2870151.5420939326</v>
      </c>
      <c r="P42" s="21">
        <f t="shared" si="7"/>
        <v>3328309.2497553304</v>
      </c>
      <c r="Q42" s="21">
        <f t="shared" si="7"/>
        <v>3728219.0772531945</v>
      </c>
      <c r="R42" s="21">
        <f t="shared" si="7"/>
        <v>4132116.0863440633</v>
      </c>
      <c r="S42" s="21">
        <f t="shared" si="7"/>
        <v>4507263.7396291271</v>
      </c>
      <c r="T42" s="21">
        <f t="shared" si="7"/>
        <v>4852526.4661574811</v>
      </c>
      <c r="U42" s="21">
        <f t="shared" si="7"/>
        <v>5166846.0674445424</v>
      </c>
      <c r="V42" s="21">
        <f t="shared" si="7"/>
        <v>5483023.4383153282</v>
      </c>
      <c r="W42" s="21">
        <f t="shared" si="7"/>
        <v>5801043.5899470672</v>
      </c>
      <c r="X42" s="21">
        <f t="shared" si="7"/>
        <v>6120890.6658541337</v>
      </c>
      <c r="Y42" s="21">
        <f t="shared" si="7"/>
        <v>6442547.9192306791</v>
      </c>
      <c r="Z42" s="21">
        <f t="shared" si="7"/>
        <v>6765997.6898087058</v>
      </c>
      <c r="AA42" s="21">
        <f t="shared" si="7"/>
        <v>7091221.3802222405</v>
      </c>
      <c r="AB42" s="21">
        <f t="shared" si="7"/>
        <v>7418199.4318679776</v>
      </c>
      <c r="AC42" s="21">
        <f t="shared" si="7"/>
        <v>7746911.3002525382</v>
      </c>
      <c r="AD42" s="21">
        <f t="shared" si="7"/>
        <v>8077335.4298164621</v>
      </c>
      <c r="AE42" s="21">
        <f t="shared" si="7"/>
        <v>8409449.2282247432</v>
      </c>
      <c r="AF42" s="21">
        <f t="shared" si="7"/>
        <v>8743229.0401135683</v>
      </c>
      <c r="AG42" s="21">
        <f t="shared" si="7"/>
        <v>9078650.1202827115</v>
      </c>
      <c r="AH42" s="21">
        <f t="shared" si="7"/>
        <v>9415686.606322892</v>
      </c>
      <c r="AI42" s="21">
        <f t="shared" si="7"/>
        <v>9754311.4906672239</v>
      </c>
    </row>
    <row r="45" spans="3:35">
      <c r="C45" s="76" t="s">
        <v>383</v>
      </c>
    </row>
    <row r="47" spans="3:35">
      <c r="D47" s="18"/>
      <c r="E47" s="6">
        <v>0</v>
      </c>
      <c r="F47" s="6">
        <v>1</v>
      </c>
      <c r="G47" s="6">
        <v>2</v>
      </c>
      <c r="H47" s="6">
        <v>3</v>
      </c>
      <c r="I47" s="6">
        <v>4</v>
      </c>
      <c r="J47" s="6">
        <v>5</v>
      </c>
      <c r="K47" s="6">
        <v>6</v>
      </c>
      <c r="L47" s="6">
        <v>7</v>
      </c>
      <c r="M47" s="6">
        <v>8</v>
      </c>
      <c r="N47" s="6">
        <v>9</v>
      </c>
      <c r="O47" s="6">
        <v>10</v>
      </c>
      <c r="P47" s="6">
        <v>11</v>
      </c>
      <c r="Q47" s="6">
        <v>12</v>
      </c>
      <c r="R47" s="6">
        <v>13</v>
      </c>
      <c r="S47" s="6">
        <v>14</v>
      </c>
      <c r="T47" s="6">
        <v>15</v>
      </c>
      <c r="U47" s="6">
        <v>16</v>
      </c>
      <c r="V47" s="6">
        <v>17</v>
      </c>
      <c r="W47" s="6">
        <v>18</v>
      </c>
      <c r="X47" s="6">
        <v>19</v>
      </c>
      <c r="Y47" s="6">
        <v>20</v>
      </c>
      <c r="Z47" s="6">
        <v>21</v>
      </c>
      <c r="AA47" s="6">
        <v>22</v>
      </c>
      <c r="AB47" s="6">
        <v>23</v>
      </c>
      <c r="AC47" s="6">
        <v>24</v>
      </c>
      <c r="AD47" s="6">
        <v>25</v>
      </c>
      <c r="AE47" s="6">
        <v>26</v>
      </c>
      <c r="AF47" s="6">
        <v>27</v>
      </c>
      <c r="AG47" s="6">
        <v>28</v>
      </c>
      <c r="AH47" s="6">
        <v>29</v>
      </c>
      <c r="AI47" s="6">
        <v>30</v>
      </c>
    </row>
    <row r="48" spans="3:35">
      <c r="C48" s="20" t="s">
        <v>227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21">
        <v>0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0</v>
      </c>
    </row>
    <row r="51" spans="3:35">
      <c r="C51" s="76" t="s">
        <v>384</v>
      </c>
    </row>
    <row r="53" spans="3:35">
      <c r="D53" s="18"/>
      <c r="E53" s="6">
        <v>0</v>
      </c>
      <c r="F53" s="6">
        <v>1</v>
      </c>
      <c r="G53" s="6">
        <v>2</v>
      </c>
      <c r="H53" s="6">
        <v>3</v>
      </c>
      <c r="I53" s="6">
        <v>4</v>
      </c>
      <c r="J53" s="6">
        <v>5</v>
      </c>
      <c r="K53" s="6">
        <v>6</v>
      </c>
      <c r="L53" s="6">
        <v>7</v>
      </c>
      <c r="M53" s="6">
        <v>8</v>
      </c>
      <c r="N53" s="6">
        <v>9</v>
      </c>
      <c r="O53" s="6">
        <v>10</v>
      </c>
      <c r="P53" s="6">
        <v>11</v>
      </c>
      <c r="Q53" s="6">
        <v>12</v>
      </c>
      <c r="R53" s="6">
        <v>13</v>
      </c>
      <c r="S53" s="6">
        <v>14</v>
      </c>
      <c r="T53" s="6">
        <v>15</v>
      </c>
      <c r="U53" s="6">
        <v>16</v>
      </c>
      <c r="V53" s="6">
        <v>17</v>
      </c>
      <c r="W53" s="6">
        <v>18</v>
      </c>
      <c r="X53" s="6">
        <v>19</v>
      </c>
      <c r="Y53" s="6">
        <v>20</v>
      </c>
      <c r="Z53" s="6">
        <v>21</v>
      </c>
      <c r="AA53" s="6">
        <v>22</v>
      </c>
      <c r="AB53" s="6">
        <v>23</v>
      </c>
      <c r="AC53" s="6">
        <v>24</v>
      </c>
      <c r="AD53" s="6">
        <v>25</v>
      </c>
      <c r="AE53" s="6">
        <v>26</v>
      </c>
      <c r="AF53" s="6">
        <v>27</v>
      </c>
      <c r="AG53" s="6">
        <v>28</v>
      </c>
      <c r="AH53" s="6">
        <v>29</v>
      </c>
      <c r="AI53" s="6">
        <v>30</v>
      </c>
    </row>
    <row r="54" spans="3:35">
      <c r="C54" s="20" t="s">
        <v>228</v>
      </c>
      <c r="E54" s="21">
        <f>+SUM(E55:E57)</f>
        <v>0</v>
      </c>
      <c r="F54" s="21">
        <f t="shared" ref="F54:AI54" si="8">+SUM(F55:F57)</f>
        <v>0</v>
      </c>
      <c r="G54" s="21">
        <f t="shared" si="8"/>
        <v>721590.32854635827</v>
      </c>
      <c r="H54" s="21">
        <f t="shared" si="8"/>
        <v>980720.0816830527</v>
      </c>
      <c r="I54" s="21">
        <f t="shared" si="8"/>
        <v>1222373.133243883</v>
      </c>
      <c r="J54" s="21">
        <f t="shared" si="8"/>
        <v>1444777.5560445841</v>
      </c>
      <c r="K54" s="21">
        <f t="shared" si="8"/>
        <v>1646153.701461358</v>
      </c>
      <c r="L54" s="21">
        <f t="shared" si="8"/>
        <v>1824720.8300947957</v>
      </c>
      <c r="M54" s="21">
        <f t="shared" si="8"/>
        <v>1948801.1319995932</v>
      </c>
      <c r="N54" s="21">
        <f t="shared" si="8"/>
        <v>2387032.989683602</v>
      </c>
      <c r="O54" s="21">
        <f t="shared" si="8"/>
        <v>2870151.5420939326</v>
      </c>
      <c r="P54" s="21">
        <f t="shared" si="8"/>
        <v>3328309.2497553304</v>
      </c>
      <c r="Q54" s="21">
        <f t="shared" si="8"/>
        <v>3728219.0772531945</v>
      </c>
      <c r="R54" s="21">
        <f t="shared" si="8"/>
        <v>4132116.0863440633</v>
      </c>
      <c r="S54" s="21">
        <f t="shared" si="8"/>
        <v>4507263.7396291271</v>
      </c>
      <c r="T54" s="21">
        <f t="shared" si="8"/>
        <v>4852526.4661574811</v>
      </c>
      <c r="U54" s="21">
        <f t="shared" si="8"/>
        <v>5166846.0674445424</v>
      </c>
      <c r="V54" s="21">
        <f t="shared" si="8"/>
        <v>5483023.4383153282</v>
      </c>
      <c r="W54" s="21">
        <f t="shared" si="8"/>
        <v>5801043.5899470672</v>
      </c>
      <c r="X54" s="21">
        <f t="shared" si="8"/>
        <v>6120890.6658541337</v>
      </c>
      <c r="Y54" s="21">
        <f t="shared" si="8"/>
        <v>6442547.9192306791</v>
      </c>
      <c r="Z54" s="21">
        <f t="shared" si="8"/>
        <v>6765997.6898087058</v>
      </c>
      <c r="AA54" s="21">
        <f t="shared" si="8"/>
        <v>7091221.3802222405</v>
      </c>
      <c r="AB54" s="21">
        <f t="shared" si="8"/>
        <v>7418199.4318679776</v>
      </c>
      <c r="AC54" s="21">
        <f t="shared" si="8"/>
        <v>7746911.3002525382</v>
      </c>
      <c r="AD54" s="21">
        <f t="shared" si="8"/>
        <v>8077335.4298164621</v>
      </c>
      <c r="AE54" s="21">
        <f t="shared" si="8"/>
        <v>8409449.2282247432</v>
      </c>
      <c r="AF54" s="21">
        <f t="shared" si="8"/>
        <v>8743229.0401135683</v>
      </c>
      <c r="AG54" s="21">
        <f t="shared" si="8"/>
        <v>9078650.1202827115</v>
      </c>
      <c r="AH54" s="21">
        <f t="shared" si="8"/>
        <v>9415686.606322892</v>
      </c>
      <c r="AI54" s="21">
        <f t="shared" si="8"/>
        <v>9754311.4906672239</v>
      </c>
    </row>
    <row r="55" spans="3:35">
      <c r="C55" s="24" t="s">
        <v>222</v>
      </c>
      <c r="D55" s="27"/>
      <c r="E55" s="23">
        <f>+E27</f>
        <v>0</v>
      </c>
      <c r="F55" s="23">
        <f t="shared" ref="F55:AI55" si="9">+F27</f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  <c r="N55" s="23">
        <f t="shared" si="9"/>
        <v>0</v>
      </c>
      <c r="O55" s="23">
        <f t="shared" si="9"/>
        <v>0</v>
      </c>
      <c r="P55" s="23">
        <f t="shared" si="9"/>
        <v>0</v>
      </c>
      <c r="Q55" s="23">
        <f t="shared" si="9"/>
        <v>0</v>
      </c>
      <c r="R55" s="23">
        <f t="shared" si="9"/>
        <v>0</v>
      </c>
      <c r="S55" s="23">
        <f t="shared" si="9"/>
        <v>0</v>
      </c>
      <c r="T55" s="23">
        <f t="shared" si="9"/>
        <v>0</v>
      </c>
      <c r="U55" s="23">
        <f t="shared" si="9"/>
        <v>0</v>
      </c>
      <c r="V55" s="23">
        <f t="shared" si="9"/>
        <v>0</v>
      </c>
      <c r="W55" s="23">
        <f t="shared" si="9"/>
        <v>0</v>
      </c>
      <c r="X55" s="23">
        <f t="shared" si="9"/>
        <v>0</v>
      </c>
      <c r="Y55" s="23">
        <f t="shared" si="9"/>
        <v>0</v>
      </c>
      <c r="Z55" s="23">
        <f t="shared" si="9"/>
        <v>0</v>
      </c>
      <c r="AA55" s="23">
        <f t="shared" si="9"/>
        <v>0</v>
      </c>
      <c r="AB55" s="23">
        <f t="shared" si="9"/>
        <v>0</v>
      </c>
      <c r="AC55" s="23">
        <f t="shared" si="9"/>
        <v>0</v>
      </c>
      <c r="AD55" s="23">
        <f t="shared" si="9"/>
        <v>0</v>
      </c>
      <c r="AE55" s="23">
        <f t="shared" si="9"/>
        <v>0</v>
      </c>
      <c r="AF55" s="23">
        <f t="shared" si="9"/>
        <v>0</v>
      </c>
      <c r="AG55" s="23">
        <f t="shared" si="9"/>
        <v>0</v>
      </c>
      <c r="AH55" s="23">
        <f t="shared" si="9"/>
        <v>0</v>
      </c>
      <c r="AI55" s="23">
        <f t="shared" si="9"/>
        <v>0</v>
      </c>
    </row>
    <row r="56" spans="3:35">
      <c r="C56" s="24" t="s">
        <v>226</v>
      </c>
      <c r="D56" s="27"/>
      <c r="E56" s="23">
        <f>+E42</f>
        <v>0</v>
      </c>
      <c r="F56" s="23">
        <f t="shared" ref="F56:AI56" si="10">+F42</f>
        <v>0</v>
      </c>
      <c r="G56" s="23">
        <f t="shared" si="10"/>
        <v>721590.32854635827</v>
      </c>
      <c r="H56" s="23">
        <f t="shared" si="10"/>
        <v>980720.0816830527</v>
      </c>
      <c r="I56" s="23">
        <f t="shared" si="10"/>
        <v>1222373.133243883</v>
      </c>
      <c r="J56" s="23">
        <f t="shared" si="10"/>
        <v>1444777.5560445841</v>
      </c>
      <c r="K56" s="23">
        <f t="shared" si="10"/>
        <v>1646153.701461358</v>
      </c>
      <c r="L56" s="23">
        <f t="shared" si="10"/>
        <v>1824720.8300947957</v>
      </c>
      <c r="M56" s="23">
        <f t="shared" si="10"/>
        <v>1948801.1319995932</v>
      </c>
      <c r="N56" s="23">
        <f t="shared" si="10"/>
        <v>2387032.989683602</v>
      </c>
      <c r="O56" s="23">
        <f t="shared" si="10"/>
        <v>2870151.5420939326</v>
      </c>
      <c r="P56" s="23">
        <f t="shared" si="10"/>
        <v>3328309.2497553304</v>
      </c>
      <c r="Q56" s="23">
        <f t="shared" si="10"/>
        <v>3728219.0772531945</v>
      </c>
      <c r="R56" s="23">
        <f t="shared" si="10"/>
        <v>4132116.0863440633</v>
      </c>
      <c r="S56" s="23">
        <f t="shared" si="10"/>
        <v>4507263.7396291271</v>
      </c>
      <c r="T56" s="23">
        <f t="shared" si="10"/>
        <v>4852526.4661574811</v>
      </c>
      <c r="U56" s="23">
        <f t="shared" si="10"/>
        <v>5166846.0674445424</v>
      </c>
      <c r="V56" s="23">
        <f t="shared" si="10"/>
        <v>5483023.4383153282</v>
      </c>
      <c r="W56" s="23">
        <f t="shared" si="10"/>
        <v>5801043.5899470672</v>
      </c>
      <c r="X56" s="23">
        <f t="shared" si="10"/>
        <v>6120890.6658541337</v>
      </c>
      <c r="Y56" s="23">
        <f t="shared" si="10"/>
        <v>6442547.9192306791</v>
      </c>
      <c r="Z56" s="23">
        <f t="shared" si="10"/>
        <v>6765997.6898087058</v>
      </c>
      <c r="AA56" s="23">
        <f t="shared" si="10"/>
        <v>7091221.3802222405</v>
      </c>
      <c r="AB56" s="23">
        <f t="shared" si="10"/>
        <v>7418199.4318679776</v>
      </c>
      <c r="AC56" s="23">
        <f t="shared" si="10"/>
        <v>7746911.3002525382</v>
      </c>
      <c r="AD56" s="23">
        <f t="shared" si="10"/>
        <v>8077335.4298164621</v>
      </c>
      <c r="AE56" s="23">
        <f t="shared" si="10"/>
        <v>8409449.2282247432</v>
      </c>
      <c r="AF56" s="23">
        <f t="shared" si="10"/>
        <v>8743229.0401135683</v>
      </c>
      <c r="AG56" s="23">
        <f t="shared" si="10"/>
        <v>9078650.1202827115</v>
      </c>
      <c r="AH56" s="23">
        <f t="shared" si="10"/>
        <v>9415686.606322892</v>
      </c>
      <c r="AI56" s="23">
        <f t="shared" si="10"/>
        <v>9754311.4906672239</v>
      </c>
    </row>
    <row r="57" spans="3:35">
      <c r="C57" s="34" t="s">
        <v>227</v>
      </c>
      <c r="D57" s="27"/>
      <c r="E57" s="23">
        <f>+E48</f>
        <v>0</v>
      </c>
      <c r="F57" s="23">
        <f t="shared" ref="F57:AI57" si="11">+F48</f>
        <v>0</v>
      </c>
      <c r="G57" s="23">
        <f t="shared" si="11"/>
        <v>0</v>
      </c>
      <c r="H57" s="23">
        <f t="shared" si="11"/>
        <v>0</v>
      </c>
      <c r="I57" s="23">
        <f t="shared" si="11"/>
        <v>0</v>
      </c>
      <c r="J57" s="23">
        <f t="shared" si="11"/>
        <v>0</v>
      </c>
      <c r="K57" s="23">
        <f t="shared" si="11"/>
        <v>0</v>
      </c>
      <c r="L57" s="23">
        <f t="shared" si="11"/>
        <v>0</v>
      </c>
      <c r="M57" s="23">
        <f t="shared" si="11"/>
        <v>0</v>
      </c>
      <c r="N57" s="23">
        <f t="shared" si="11"/>
        <v>0</v>
      </c>
      <c r="O57" s="23">
        <f t="shared" si="11"/>
        <v>0</v>
      </c>
      <c r="P57" s="23">
        <f t="shared" si="11"/>
        <v>0</v>
      </c>
      <c r="Q57" s="23">
        <f t="shared" si="11"/>
        <v>0</v>
      </c>
      <c r="R57" s="23">
        <f t="shared" si="11"/>
        <v>0</v>
      </c>
      <c r="S57" s="23">
        <f t="shared" si="11"/>
        <v>0</v>
      </c>
      <c r="T57" s="23">
        <f t="shared" si="11"/>
        <v>0</v>
      </c>
      <c r="U57" s="23">
        <f t="shared" si="11"/>
        <v>0</v>
      </c>
      <c r="V57" s="23">
        <f t="shared" si="11"/>
        <v>0</v>
      </c>
      <c r="W57" s="23">
        <f t="shared" si="11"/>
        <v>0</v>
      </c>
      <c r="X57" s="23">
        <f t="shared" si="11"/>
        <v>0</v>
      </c>
      <c r="Y57" s="23">
        <f t="shared" si="11"/>
        <v>0</v>
      </c>
      <c r="Z57" s="23">
        <f t="shared" si="11"/>
        <v>0</v>
      </c>
      <c r="AA57" s="23">
        <f t="shared" si="11"/>
        <v>0</v>
      </c>
      <c r="AB57" s="23">
        <f t="shared" si="11"/>
        <v>0</v>
      </c>
      <c r="AC57" s="23">
        <f t="shared" si="11"/>
        <v>0</v>
      </c>
      <c r="AD57" s="23">
        <f t="shared" si="11"/>
        <v>0</v>
      </c>
      <c r="AE57" s="23">
        <f t="shared" si="11"/>
        <v>0</v>
      </c>
      <c r="AF57" s="23">
        <f t="shared" si="11"/>
        <v>0</v>
      </c>
      <c r="AG57" s="23">
        <f t="shared" si="11"/>
        <v>0</v>
      </c>
      <c r="AH57" s="23">
        <f t="shared" si="11"/>
        <v>0</v>
      </c>
      <c r="AI57" s="23">
        <f t="shared" si="11"/>
        <v>0</v>
      </c>
    </row>
    <row r="60" spans="3:35" ht="15.75">
      <c r="C60" s="281" t="s">
        <v>385</v>
      </c>
    </row>
    <row r="62" spans="3:35">
      <c r="C62" s="76" t="s">
        <v>386</v>
      </c>
    </row>
    <row r="65" spans="3:35">
      <c r="C65" s="43" t="s">
        <v>46</v>
      </c>
      <c r="D65" s="66">
        <f>+Inputs!D148</f>
        <v>10</v>
      </c>
    </row>
    <row r="66" spans="3:35">
      <c r="C66" s="43" t="s">
        <v>47</v>
      </c>
      <c r="D66" s="66">
        <f>+Inputs!D149</f>
        <v>1.44</v>
      </c>
    </row>
    <row r="67" spans="3:35">
      <c r="C67" s="43"/>
      <c r="D67" s="66"/>
    </row>
    <row r="68" spans="3:35">
      <c r="C68" s="28"/>
      <c r="D68" s="81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</row>
    <row r="69" spans="3:35">
      <c r="C69" t="s">
        <v>230</v>
      </c>
      <c r="D69" s="29">
        <f>+Inputs!D150</f>
        <v>0.5</v>
      </c>
      <c r="E69" s="80">
        <v>0</v>
      </c>
      <c r="F69" s="80">
        <v>0</v>
      </c>
      <c r="G69" s="29">
        <f>+D69</f>
        <v>0.5</v>
      </c>
      <c r="H69" s="80">
        <f>+G69</f>
        <v>0.5</v>
      </c>
      <c r="I69" s="80">
        <f t="shared" ref="I69:AI69" si="12">+H69</f>
        <v>0.5</v>
      </c>
      <c r="J69" s="80">
        <f t="shared" si="12"/>
        <v>0.5</v>
      </c>
      <c r="K69" s="80">
        <f t="shared" si="12"/>
        <v>0.5</v>
      </c>
      <c r="L69" s="80">
        <f t="shared" si="12"/>
        <v>0.5</v>
      </c>
      <c r="M69" s="80">
        <f t="shared" si="12"/>
        <v>0.5</v>
      </c>
      <c r="N69" s="80">
        <f t="shared" si="12"/>
        <v>0.5</v>
      </c>
      <c r="O69" s="80">
        <f t="shared" si="12"/>
        <v>0.5</v>
      </c>
      <c r="P69" s="80">
        <f t="shared" si="12"/>
        <v>0.5</v>
      </c>
      <c r="Q69" s="80">
        <f t="shared" si="12"/>
        <v>0.5</v>
      </c>
      <c r="R69" s="80">
        <f t="shared" si="12"/>
        <v>0.5</v>
      </c>
      <c r="S69" s="80">
        <f t="shared" si="12"/>
        <v>0.5</v>
      </c>
      <c r="T69" s="80">
        <f t="shared" si="12"/>
        <v>0.5</v>
      </c>
      <c r="U69" s="80">
        <f t="shared" si="12"/>
        <v>0.5</v>
      </c>
      <c r="V69" s="80">
        <f t="shared" si="12"/>
        <v>0.5</v>
      </c>
      <c r="W69" s="80">
        <f t="shared" si="12"/>
        <v>0.5</v>
      </c>
      <c r="X69" s="80">
        <f t="shared" si="12"/>
        <v>0.5</v>
      </c>
      <c r="Y69" s="80">
        <f t="shared" si="12"/>
        <v>0.5</v>
      </c>
      <c r="Z69" s="80">
        <f t="shared" si="12"/>
        <v>0.5</v>
      </c>
      <c r="AA69" s="80">
        <f t="shared" si="12"/>
        <v>0.5</v>
      </c>
      <c r="AB69" s="80">
        <f t="shared" si="12"/>
        <v>0.5</v>
      </c>
      <c r="AC69" s="80">
        <f t="shared" si="12"/>
        <v>0.5</v>
      </c>
      <c r="AD69" s="80">
        <f t="shared" si="12"/>
        <v>0.5</v>
      </c>
      <c r="AE69" s="80">
        <f t="shared" si="12"/>
        <v>0.5</v>
      </c>
      <c r="AF69" s="80">
        <f t="shared" si="12"/>
        <v>0.5</v>
      </c>
      <c r="AG69" s="80">
        <f t="shared" si="12"/>
        <v>0.5</v>
      </c>
      <c r="AH69" s="80">
        <f t="shared" si="12"/>
        <v>0.5</v>
      </c>
      <c r="AI69" s="80">
        <f t="shared" si="12"/>
        <v>0.5</v>
      </c>
    </row>
    <row r="71" spans="3:35">
      <c r="D71" s="18"/>
      <c r="E71" s="6">
        <v>0</v>
      </c>
      <c r="F71" s="6">
        <v>1</v>
      </c>
      <c r="G71" s="6">
        <v>2</v>
      </c>
      <c r="H71" s="6">
        <v>3</v>
      </c>
      <c r="I71" s="6">
        <v>4</v>
      </c>
      <c r="J71" s="6">
        <v>5</v>
      </c>
      <c r="K71" s="6">
        <v>6</v>
      </c>
      <c r="L71" s="6">
        <v>7</v>
      </c>
      <c r="M71" s="6">
        <v>8</v>
      </c>
      <c r="N71" s="6">
        <v>9</v>
      </c>
      <c r="O71" s="6">
        <v>10</v>
      </c>
      <c r="P71" s="6">
        <v>11</v>
      </c>
      <c r="Q71" s="6">
        <v>12</v>
      </c>
      <c r="R71" s="6">
        <v>13</v>
      </c>
      <c r="S71" s="6">
        <v>14</v>
      </c>
      <c r="T71" s="6">
        <v>15</v>
      </c>
      <c r="U71" s="6">
        <v>16</v>
      </c>
      <c r="V71" s="6">
        <v>17</v>
      </c>
      <c r="W71" s="6">
        <v>18</v>
      </c>
      <c r="X71" s="6">
        <v>19</v>
      </c>
      <c r="Y71" s="6">
        <v>20</v>
      </c>
      <c r="Z71" s="6">
        <v>21</v>
      </c>
      <c r="AA71" s="6">
        <v>22</v>
      </c>
      <c r="AB71" s="6">
        <v>23</v>
      </c>
      <c r="AC71" s="6">
        <v>24</v>
      </c>
      <c r="AD71" s="6">
        <v>25</v>
      </c>
      <c r="AE71" s="6">
        <v>26</v>
      </c>
      <c r="AF71" s="6">
        <v>27</v>
      </c>
      <c r="AG71" s="6">
        <v>28</v>
      </c>
      <c r="AH71" s="6">
        <v>29</v>
      </c>
      <c r="AI71" s="6">
        <v>30</v>
      </c>
    </row>
    <row r="72" spans="3:35">
      <c r="C72" s="20" t="s">
        <v>229</v>
      </c>
      <c r="E72" s="21">
        <f>+E18*$D$65*$D$66*E69</f>
        <v>0</v>
      </c>
      <c r="F72" s="21">
        <f t="shared" ref="F72:AI72" si="13">+F18*$D$65*$D$66*F69</f>
        <v>0</v>
      </c>
      <c r="G72" s="21">
        <f t="shared" si="13"/>
        <v>7809945.3493475951</v>
      </c>
      <c r="H72" s="21">
        <f t="shared" si="13"/>
        <v>7938000.0000000028</v>
      </c>
      <c r="I72" s="21">
        <f t="shared" si="13"/>
        <v>8068154.2803963097</v>
      </c>
      <c r="J72" s="21">
        <f t="shared" si="13"/>
        <v>8200442.6168149747</v>
      </c>
      <c r="K72" s="21">
        <f t="shared" si="13"/>
        <v>8334900.0000000047</v>
      </c>
      <c r="L72" s="21">
        <f t="shared" si="13"/>
        <v>8471561.994416127</v>
      </c>
      <c r="M72" s="21">
        <f t="shared" si="13"/>
        <v>8610464.7476557251</v>
      </c>
      <c r="N72" s="21">
        <f t="shared" si="13"/>
        <v>8640000</v>
      </c>
      <c r="O72" s="21">
        <f t="shared" si="13"/>
        <v>8640000</v>
      </c>
      <c r="P72" s="21">
        <f t="shared" si="13"/>
        <v>8640000</v>
      </c>
      <c r="Q72" s="21">
        <f t="shared" si="13"/>
        <v>8640000</v>
      </c>
      <c r="R72" s="21">
        <f t="shared" si="13"/>
        <v>8640000</v>
      </c>
      <c r="S72" s="21">
        <f t="shared" si="13"/>
        <v>8640000</v>
      </c>
      <c r="T72" s="21">
        <f t="shared" si="13"/>
        <v>8640000</v>
      </c>
      <c r="U72" s="21">
        <f t="shared" si="13"/>
        <v>8640000</v>
      </c>
      <c r="V72" s="21">
        <f t="shared" si="13"/>
        <v>8640000</v>
      </c>
      <c r="W72" s="21">
        <f t="shared" si="13"/>
        <v>8640000</v>
      </c>
      <c r="X72" s="21">
        <f t="shared" si="13"/>
        <v>8640000</v>
      </c>
      <c r="Y72" s="21">
        <f t="shared" si="13"/>
        <v>8640000</v>
      </c>
      <c r="Z72" s="21">
        <f t="shared" si="13"/>
        <v>8640000</v>
      </c>
      <c r="AA72" s="21">
        <f t="shared" si="13"/>
        <v>8640000</v>
      </c>
      <c r="AB72" s="21">
        <f t="shared" si="13"/>
        <v>8640000</v>
      </c>
      <c r="AC72" s="21">
        <f t="shared" si="13"/>
        <v>8640000</v>
      </c>
      <c r="AD72" s="21">
        <f t="shared" si="13"/>
        <v>8640000</v>
      </c>
      <c r="AE72" s="21">
        <f t="shared" si="13"/>
        <v>8640000</v>
      </c>
      <c r="AF72" s="21">
        <f t="shared" si="13"/>
        <v>8640000</v>
      </c>
      <c r="AG72" s="21">
        <f t="shared" si="13"/>
        <v>8640000</v>
      </c>
      <c r="AH72" s="21">
        <f t="shared" si="13"/>
        <v>8640000</v>
      </c>
      <c r="AI72" s="21">
        <f t="shared" si="13"/>
        <v>8640000</v>
      </c>
    </row>
    <row r="73" spans="3:35">
      <c r="C73" s="33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3:35">
      <c r="C74" s="33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3:35">
      <c r="C75" s="76" t="s">
        <v>387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3:35">
      <c r="C76" s="33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3:35">
      <c r="D77" s="18"/>
      <c r="E77" s="6">
        <v>0</v>
      </c>
      <c r="F77" s="6">
        <v>1</v>
      </c>
      <c r="G77" s="6">
        <v>2</v>
      </c>
      <c r="H77" s="6">
        <v>3</v>
      </c>
      <c r="I77" s="6">
        <v>4</v>
      </c>
      <c r="J77" s="6">
        <v>5</v>
      </c>
      <c r="K77" s="6">
        <v>6</v>
      </c>
      <c r="L77" s="6">
        <v>7</v>
      </c>
      <c r="M77" s="6">
        <v>8</v>
      </c>
      <c r="N77" s="6">
        <v>9</v>
      </c>
      <c r="O77" s="6">
        <v>10</v>
      </c>
      <c r="P77" s="6">
        <v>11</v>
      </c>
      <c r="Q77" s="6">
        <v>12</v>
      </c>
      <c r="R77" s="6">
        <v>13</v>
      </c>
      <c r="S77" s="6">
        <v>14</v>
      </c>
      <c r="T77" s="6">
        <v>15</v>
      </c>
      <c r="U77" s="6">
        <v>16</v>
      </c>
      <c r="V77" s="6">
        <v>17</v>
      </c>
      <c r="W77" s="6">
        <v>18</v>
      </c>
      <c r="X77" s="6">
        <v>19</v>
      </c>
      <c r="Y77" s="6">
        <v>20</v>
      </c>
      <c r="Z77" s="6">
        <v>21</v>
      </c>
      <c r="AA77" s="6">
        <v>22</v>
      </c>
      <c r="AB77" s="6">
        <v>23</v>
      </c>
      <c r="AC77" s="6">
        <v>24</v>
      </c>
      <c r="AD77" s="6">
        <v>25</v>
      </c>
      <c r="AE77" s="6">
        <v>26</v>
      </c>
      <c r="AF77" s="6">
        <v>27</v>
      </c>
      <c r="AG77" s="6">
        <v>28</v>
      </c>
      <c r="AH77" s="6">
        <v>29</v>
      </c>
      <c r="AI77" s="6">
        <v>30</v>
      </c>
    </row>
    <row r="78" spans="3:35">
      <c r="C78" s="20" t="s">
        <v>231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</row>
    <row r="79" spans="3:35">
      <c r="C79" s="33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3:35">
      <c r="C80" s="33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3:35">
      <c r="C81" s="76" t="s">
        <v>388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3:35">
      <c r="C82" s="33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3:35">
      <c r="D83" s="18"/>
      <c r="E83" s="6">
        <v>0</v>
      </c>
      <c r="F83" s="6">
        <v>1</v>
      </c>
      <c r="G83" s="6">
        <v>2</v>
      </c>
      <c r="H83" s="6">
        <v>3</v>
      </c>
      <c r="I83" s="6">
        <v>4</v>
      </c>
      <c r="J83" s="6">
        <v>5</v>
      </c>
      <c r="K83" s="6">
        <v>6</v>
      </c>
      <c r="L83" s="6">
        <v>7</v>
      </c>
      <c r="M83" s="6">
        <v>8</v>
      </c>
      <c r="N83" s="6">
        <v>9</v>
      </c>
      <c r="O83" s="6">
        <v>10</v>
      </c>
      <c r="P83" s="6">
        <v>11</v>
      </c>
      <c r="Q83" s="6">
        <v>12</v>
      </c>
      <c r="R83" s="6">
        <v>13</v>
      </c>
      <c r="S83" s="6">
        <v>14</v>
      </c>
      <c r="T83" s="6">
        <v>15</v>
      </c>
      <c r="U83" s="6">
        <v>16</v>
      </c>
      <c r="V83" s="6">
        <v>17</v>
      </c>
      <c r="W83" s="6">
        <v>18</v>
      </c>
      <c r="X83" s="6">
        <v>19</v>
      </c>
      <c r="Y83" s="6">
        <v>20</v>
      </c>
      <c r="Z83" s="6">
        <v>21</v>
      </c>
      <c r="AA83" s="6">
        <v>22</v>
      </c>
      <c r="AB83" s="6">
        <v>23</v>
      </c>
      <c r="AC83" s="6">
        <v>24</v>
      </c>
      <c r="AD83" s="6">
        <v>25</v>
      </c>
      <c r="AE83" s="6">
        <v>26</v>
      </c>
      <c r="AF83" s="6">
        <v>27</v>
      </c>
      <c r="AG83" s="6">
        <v>28</v>
      </c>
      <c r="AH83" s="6">
        <v>29</v>
      </c>
      <c r="AI83" s="6">
        <v>30</v>
      </c>
    </row>
    <row r="84" spans="3:35">
      <c r="C84" s="20" t="s">
        <v>232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0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</row>
    <row r="85" spans="3:35">
      <c r="C85" s="33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3:35">
      <c r="C86" s="33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3:35">
      <c r="C87" s="76" t="s">
        <v>389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3:35">
      <c r="C88" s="33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3:35">
      <c r="D89" s="18"/>
      <c r="E89" s="6">
        <v>0</v>
      </c>
      <c r="F89" s="6">
        <v>1</v>
      </c>
      <c r="G89" s="6">
        <v>2</v>
      </c>
      <c r="H89" s="6">
        <v>3</v>
      </c>
      <c r="I89" s="6">
        <v>4</v>
      </c>
      <c r="J89" s="6">
        <v>5</v>
      </c>
      <c r="K89" s="6">
        <v>6</v>
      </c>
      <c r="L89" s="6">
        <v>7</v>
      </c>
      <c r="M89" s="6">
        <v>8</v>
      </c>
      <c r="N89" s="6">
        <v>9</v>
      </c>
      <c r="O89" s="6">
        <v>10</v>
      </c>
      <c r="P89" s="6">
        <v>11</v>
      </c>
      <c r="Q89" s="6">
        <v>12</v>
      </c>
      <c r="R89" s="6">
        <v>13</v>
      </c>
      <c r="S89" s="6">
        <v>14</v>
      </c>
      <c r="T89" s="6">
        <v>15</v>
      </c>
      <c r="U89" s="6">
        <v>16</v>
      </c>
      <c r="V89" s="6">
        <v>17</v>
      </c>
      <c r="W89" s="6">
        <v>18</v>
      </c>
      <c r="X89" s="6">
        <v>19</v>
      </c>
      <c r="Y89" s="6">
        <v>20</v>
      </c>
      <c r="Z89" s="6">
        <v>21</v>
      </c>
      <c r="AA89" s="6">
        <v>22</v>
      </c>
      <c r="AB89" s="6">
        <v>23</v>
      </c>
      <c r="AC89" s="6">
        <v>24</v>
      </c>
      <c r="AD89" s="6">
        <v>25</v>
      </c>
      <c r="AE89" s="6">
        <v>26</v>
      </c>
      <c r="AF89" s="6">
        <v>27</v>
      </c>
      <c r="AG89" s="6">
        <v>28</v>
      </c>
      <c r="AH89" s="6">
        <v>29</v>
      </c>
      <c r="AI89" s="6">
        <v>30</v>
      </c>
    </row>
    <row r="90" spans="3:35">
      <c r="C90" s="20" t="s">
        <v>233</v>
      </c>
      <c r="E90" s="21">
        <f>+SUM(E91:E93)</f>
        <v>0</v>
      </c>
      <c r="F90" s="21">
        <f t="shared" ref="F90" si="14">+SUM(F91:F93)</f>
        <v>0</v>
      </c>
      <c r="G90" s="21">
        <f t="shared" ref="G90" si="15">+SUM(G91:G93)</f>
        <v>7809945.3493475951</v>
      </c>
      <c r="H90" s="21">
        <f t="shared" ref="H90" si="16">+SUM(H91:H93)</f>
        <v>7938000.0000000028</v>
      </c>
      <c r="I90" s="21">
        <f t="shared" ref="I90" si="17">+SUM(I91:I93)</f>
        <v>8068154.2803963097</v>
      </c>
      <c r="J90" s="21">
        <f t="shared" ref="J90" si="18">+SUM(J91:J93)</f>
        <v>8200442.6168149747</v>
      </c>
      <c r="K90" s="21">
        <f t="shared" ref="K90" si="19">+SUM(K91:K93)</f>
        <v>8334900.0000000047</v>
      </c>
      <c r="L90" s="21">
        <f t="shared" ref="L90" si="20">+SUM(L91:L93)</f>
        <v>8471561.994416127</v>
      </c>
      <c r="M90" s="21">
        <f t="shared" ref="M90" si="21">+SUM(M91:M93)</f>
        <v>8610464.7476557251</v>
      </c>
      <c r="N90" s="21">
        <f t="shared" ref="N90" si="22">+SUM(N91:N93)</f>
        <v>8640000</v>
      </c>
      <c r="O90" s="21">
        <f t="shared" ref="O90" si="23">+SUM(O91:O93)</f>
        <v>8640000</v>
      </c>
      <c r="P90" s="21">
        <f t="shared" ref="P90" si="24">+SUM(P91:P93)</f>
        <v>8640000</v>
      </c>
      <c r="Q90" s="21">
        <f t="shared" ref="Q90" si="25">+SUM(Q91:Q93)</f>
        <v>8640000</v>
      </c>
      <c r="R90" s="21">
        <f t="shared" ref="R90" si="26">+SUM(R91:R93)</f>
        <v>8640000</v>
      </c>
      <c r="S90" s="21">
        <f t="shared" ref="S90" si="27">+SUM(S91:S93)</f>
        <v>8640000</v>
      </c>
      <c r="T90" s="21">
        <f t="shared" ref="T90" si="28">+SUM(T91:T93)</f>
        <v>8640000</v>
      </c>
      <c r="U90" s="21">
        <f t="shared" ref="U90" si="29">+SUM(U91:U93)</f>
        <v>8640000</v>
      </c>
      <c r="V90" s="21">
        <f t="shared" ref="V90" si="30">+SUM(V91:V93)</f>
        <v>8640000</v>
      </c>
      <c r="W90" s="21">
        <f t="shared" ref="W90" si="31">+SUM(W91:W93)</f>
        <v>8640000</v>
      </c>
      <c r="X90" s="21">
        <f t="shared" ref="X90" si="32">+SUM(X91:X93)</f>
        <v>8640000</v>
      </c>
      <c r="Y90" s="21">
        <f t="shared" ref="Y90" si="33">+SUM(Y91:Y93)</f>
        <v>8640000</v>
      </c>
      <c r="Z90" s="21">
        <f t="shared" ref="Z90" si="34">+SUM(Z91:Z93)</f>
        <v>8640000</v>
      </c>
      <c r="AA90" s="21">
        <f t="shared" ref="AA90" si="35">+SUM(AA91:AA93)</f>
        <v>8640000</v>
      </c>
      <c r="AB90" s="21">
        <f t="shared" ref="AB90" si="36">+SUM(AB91:AB93)</f>
        <v>8640000</v>
      </c>
      <c r="AC90" s="21">
        <f t="shared" ref="AC90" si="37">+SUM(AC91:AC93)</f>
        <v>8640000</v>
      </c>
      <c r="AD90" s="21">
        <f t="shared" ref="AD90" si="38">+SUM(AD91:AD93)</f>
        <v>8640000</v>
      </c>
      <c r="AE90" s="21">
        <f t="shared" ref="AE90" si="39">+SUM(AE91:AE93)</f>
        <v>8640000</v>
      </c>
      <c r="AF90" s="21">
        <f t="shared" ref="AF90" si="40">+SUM(AF91:AF93)</f>
        <v>8640000</v>
      </c>
      <c r="AG90" s="21">
        <f t="shared" ref="AG90" si="41">+SUM(AG91:AG93)</f>
        <v>8640000</v>
      </c>
      <c r="AH90" s="21">
        <f t="shared" ref="AH90" si="42">+SUM(AH91:AH93)</f>
        <v>8640000</v>
      </c>
      <c r="AI90" s="21">
        <f t="shared" ref="AI90" si="43">+SUM(AI91:AI93)</f>
        <v>8640000</v>
      </c>
    </row>
    <row r="91" spans="3:35">
      <c r="C91" s="24" t="s">
        <v>229</v>
      </c>
      <c r="D91" s="27"/>
      <c r="E91" s="23">
        <f>+E72</f>
        <v>0</v>
      </c>
      <c r="F91" s="23">
        <f t="shared" ref="F91:AI91" si="44">+F72</f>
        <v>0</v>
      </c>
      <c r="G91" s="23">
        <f t="shared" si="44"/>
        <v>7809945.3493475951</v>
      </c>
      <c r="H91" s="23">
        <f t="shared" si="44"/>
        <v>7938000.0000000028</v>
      </c>
      <c r="I91" s="23">
        <f t="shared" si="44"/>
        <v>8068154.2803963097</v>
      </c>
      <c r="J91" s="23">
        <f t="shared" si="44"/>
        <v>8200442.6168149747</v>
      </c>
      <c r="K91" s="23">
        <f t="shared" si="44"/>
        <v>8334900.0000000047</v>
      </c>
      <c r="L91" s="23">
        <f t="shared" si="44"/>
        <v>8471561.994416127</v>
      </c>
      <c r="M91" s="23">
        <f t="shared" si="44"/>
        <v>8610464.7476557251</v>
      </c>
      <c r="N91" s="23">
        <f t="shared" si="44"/>
        <v>8640000</v>
      </c>
      <c r="O91" s="23">
        <f t="shared" si="44"/>
        <v>8640000</v>
      </c>
      <c r="P91" s="23">
        <f t="shared" si="44"/>
        <v>8640000</v>
      </c>
      <c r="Q91" s="23">
        <f t="shared" si="44"/>
        <v>8640000</v>
      </c>
      <c r="R91" s="23">
        <f t="shared" si="44"/>
        <v>8640000</v>
      </c>
      <c r="S91" s="23">
        <f t="shared" si="44"/>
        <v>8640000</v>
      </c>
      <c r="T91" s="23">
        <f t="shared" si="44"/>
        <v>8640000</v>
      </c>
      <c r="U91" s="23">
        <f t="shared" si="44"/>
        <v>8640000</v>
      </c>
      <c r="V91" s="23">
        <f t="shared" si="44"/>
        <v>8640000</v>
      </c>
      <c r="W91" s="23">
        <f t="shared" si="44"/>
        <v>8640000</v>
      </c>
      <c r="X91" s="23">
        <f t="shared" si="44"/>
        <v>8640000</v>
      </c>
      <c r="Y91" s="23">
        <f t="shared" si="44"/>
        <v>8640000</v>
      </c>
      <c r="Z91" s="23">
        <f t="shared" si="44"/>
        <v>8640000</v>
      </c>
      <c r="AA91" s="23">
        <f t="shared" si="44"/>
        <v>8640000</v>
      </c>
      <c r="AB91" s="23">
        <f t="shared" si="44"/>
        <v>8640000</v>
      </c>
      <c r="AC91" s="23">
        <f t="shared" si="44"/>
        <v>8640000</v>
      </c>
      <c r="AD91" s="23">
        <f t="shared" si="44"/>
        <v>8640000</v>
      </c>
      <c r="AE91" s="23">
        <f t="shared" si="44"/>
        <v>8640000</v>
      </c>
      <c r="AF91" s="23">
        <f t="shared" si="44"/>
        <v>8640000</v>
      </c>
      <c r="AG91" s="23">
        <f t="shared" si="44"/>
        <v>8640000</v>
      </c>
      <c r="AH91" s="23">
        <f t="shared" si="44"/>
        <v>8640000</v>
      </c>
      <c r="AI91" s="23">
        <f t="shared" si="44"/>
        <v>8640000</v>
      </c>
    </row>
    <row r="92" spans="3:35">
      <c r="C92" s="24" t="s">
        <v>231</v>
      </c>
      <c r="D92" s="27"/>
      <c r="E92" s="23">
        <f>+E78</f>
        <v>0</v>
      </c>
      <c r="F92" s="23">
        <f t="shared" ref="F92:AI92" si="45">+F78</f>
        <v>0</v>
      </c>
      <c r="G92" s="23">
        <f t="shared" si="45"/>
        <v>0</v>
      </c>
      <c r="H92" s="23">
        <f t="shared" si="45"/>
        <v>0</v>
      </c>
      <c r="I92" s="23">
        <f t="shared" si="45"/>
        <v>0</v>
      </c>
      <c r="J92" s="23">
        <f t="shared" si="45"/>
        <v>0</v>
      </c>
      <c r="K92" s="23">
        <f t="shared" si="45"/>
        <v>0</v>
      </c>
      <c r="L92" s="23">
        <f t="shared" si="45"/>
        <v>0</v>
      </c>
      <c r="M92" s="23">
        <f t="shared" si="45"/>
        <v>0</v>
      </c>
      <c r="N92" s="23">
        <f t="shared" si="45"/>
        <v>0</v>
      </c>
      <c r="O92" s="23">
        <f t="shared" si="45"/>
        <v>0</v>
      </c>
      <c r="P92" s="23">
        <f t="shared" si="45"/>
        <v>0</v>
      </c>
      <c r="Q92" s="23">
        <f t="shared" si="45"/>
        <v>0</v>
      </c>
      <c r="R92" s="23">
        <f t="shared" si="45"/>
        <v>0</v>
      </c>
      <c r="S92" s="23">
        <f t="shared" si="45"/>
        <v>0</v>
      </c>
      <c r="T92" s="23">
        <f t="shared" si="45"/>
        <v>0</v>
      </c>
      <c r="U92" s="23">
        <f t="shared" si="45"/>
        <v>0</v>
      </c>
      <c r="V92" s="23">
        <f t="shared" si="45"/>
        <v>0</v>
      </c>
      <c r="W92" s="23">
        <f t="shared" si="45"/>
        <v>0</v>
      </c>
      <c r="X92" s="23">
        <f t="shared" si="45"/>
        <v>0</v>
      </c>
      <c r="Y92" s="23">
        <f t="shared" si="45"/>
        <v>0</v>
      </c>
      <c r="Z92" s="23">
        <f t="shared" si="45"/>
        <v>0</v>
      </c>
      <c r="AA92" s="23">
        <f t="shared" si="45"/>
        <v>0</v>
      </c>
      <c r="AB92" s="23">
        <f t="shared" si="45"/>
        <v>0</v>
      </c>
      <c r="AC92" s="23">
        <f t="shared" si="45"/>
        <v>0</v>
      </c>
      <c r="AD92" s="23">
        <f t="shared" si="45"/>
        <v>0</v>
      </c>
      <c r="AE92" s="23">
        <f t="shared" si="45"/>
        <v>0</v>
      </c>
      <c r="AF92" s="23">
        <f t="shared" si="45"/>
        <v>0</v>
      </c>
      <c r="AG92" s="23">
        <f t="shared" si="45"/>
        <v>0</v>
      </c>
      <c r="AH92" s="23">
        <f t="shared" si="45"/>
        <v>0</v>
      </c>
      <c r="AI92" s="23">
        <f t="shared" si="45"/>
        <v>0</v>
      </c>
    </row>
    <row r="93" spans="3:35">
      <c r="C93" s="34" t="s">
        <v>232</v>
      </c>
      <c r="D93" s="27"/>
      <c r="E93" s="23">
        <f>+E84</f>
        <v>0</v>
      </c>
      <c r="F93" s="23">
        <f t="shared" ref="F93:AI93" si="46">+F84</f>
        <v>0</v>
      </c>
      <c r="G93" s="23">
        <f t="shared" si="46"/>
        <v>0</v>
      </c>
      <c r="H93" s="23">
        <f t="shared" si="46"/>
        <v>0</v>
      </c>
      <c r="I93" s="23">
        <f t="shared" si="46"/>
        <v>0</v>
      </c>
      <c r="J93" s="23">
        <f t="shared" si="46"/>
        <v>0</v>
      </c>
      <c r="K93" s="23">
        <f t="shared" si="46"/>
        <v>0</v>
      </c>
      <c r="L93" s="23">
        <f t="shared" si="46"/>
        <v>0</v>
      </c>
      <c r="M93" s="23">
        <f t="shared" si="46"/>
        <v>0</v>
      </c>
      <c r="N93" s="23">
        <f t="shared" si="46"/>
        <v>0</v>
      </c>
      <c r="O93" s="23">
        <f t="shared" si="46"/>
        <v>0</v>
      </c>
      <c r="P93" s="23">
        <f t="shared" si="46"/>
        <v>0</v>
      </c>
      <c r="Q93" s="23">
        <f t="shared" si="46"/>
        <v>0</v>
      </c>
      <c r="R93" s="23">
        <f t="shared" si="46"/>
        <v>0</v>
      </c>
      <c r="S93" s="23">
        <f t="shared" si="46"/>
        <v>0</v>
      </c>
      <c r="T93" s="23">
        <f t="shared" si="46"/>
        <v>0</v>
      </c>
      <c r="U93" s="23">
        <f t="shared" si="46"/>
        <v>0</v>
      </c>
      <c r="V93" s="23">
        <f t="shared" si="46"/>
        <v>0</v>
      </c>
      <c r="W93" s="23">
        <f t="shared" si="46"/>
        <v>0</v>
      </c>
      <c r="X93" s="23">
        <f t="shared" si="46"/>
        <v>0</v>
      </c>
      <c r="Y93" s="23">
        <f t="shared" si="46"/>
        <v>0</v>
      </c>
      <c r="Z93" s="23">
        <f t="shared" si="46"/>
        <v>0</v>
      </c>
      <c r="AA93" s="23">
        <f t="shared" si="46"/>
        <v>0</v>
      </c>
      <c r="AB93" s="23">
        <f t="shared" si="46"/>
        <v>0</v>
      </c>
      <c r="AC93" s="23">
        <f t="shared" si="46"/>
        <v>0</v>
      </c>
      <c r="AD93" s="23">
        <f t="shared" si="46"/>
        <v>0</v>
      </c>
      <c r="AE93" s="23">
        <f t="shared" si="46"/>
        <v>0</v>
      </c>
      <c r="AF93" s="23">
        <f t="shared" si="46"/>
        <v>0</v>
      </c>
      <c r="AG93" s="23">
        <f t="shared" si="46"/>
        <v>0</v>
      </c>
      <c r="AH93" s="23">
        <f t="shared" si="46"/>
        <v>0</v>
      </c>
      <c r="AI93" s="23">
        <f t="shared" si="46"/>
        <v>0</v>
      </c>
    </row>
    <row r="94" spans="3:35">
      <c r="C94" s="33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3:35">
      <c r="C95" s="33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3:35" ht="15.75">
      <c r="C96" s="281" t="s">
        <v>390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3:35">
      <c r="C97" s="33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3:35">
      <c r="C98" s="33" t="s">
        <v>452</v>
      </c>
      <c r="D98">
        <f>+Inputs!D152</f>
        <v>0.9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3:35">
      <c r="C99" s="33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3:35">
      <c r="D100" s="18"/>
      <c r="E100" s="6">
        <v>0</v>
      </c>
      <c r="F100" s="6">
        <v>1</v>
      </c>
      <c r="G100" s="6">
        <v>2</v>
      </c>
      <c r="H100" s="6">
        <v>3</v>
      </c>
      <c r="I100" s="6">
        <v>4</v>
      </c>
      <c r="J100" s="6">
        <v>5</v>
      </c>
      <c r="K100" s="6">
        <v>6</v>
      </c>
      <c r="L100" s="6">
        <v>7</v>
      </c>
      <c r="M100" s="6">
        <v>8</v>
      </c>
      <c r="N100" s="6">
        <v>9</v>
      </c>
      <c r="O100" s="6">
        <v>10</v>
      </c>
      <c r="P100" s="6">
        <v>11</v>
      </c>
      <c r="Q100" s="6">
        <v>12</v>
      </c>
      <c r="R100" s="6">
        <v>13</v>
      </c>
      <c r="S100" s="6">
        <v>14</v>
      </c>
      <c r="T100" s="6">
        <v>15</v>
      </c>
      <c r="U100" s="6">
        <v>16</v>
      </c>
      <c r="V100" s="6">
        <v>17</v>
      </c>
      <c r="W100" s="6">
        <v>18</v>
      </c>
      <c r="X100" s="6">
        <v>19</v>
      </c>
      <c r="Y100" s="6">
        <v>20</v>
      </c>
      <c r="Z100" s="6">
        <v>21</v>
      </c>
      <c r="AA100" s="6">
        <v>22</v>
      </c>
      <c r="AB100" s="6">
        <v>23</v>
      </c>
      <c r="AC100" s="6">
        <v>24</v>
      </c>
      <c r="AD100" s="6">
        <v>25</v>
      </c>
      <c r="AE100" s="6">
        <v>26</v>
      </c>
      <c r="AF100" s="6">
        <v>27</v>
      </c>
      <c r="AG100" s="6">
        <v>28</v>
      </c>
      <c r="AH100" s="6">
        <v>29</v>
      </c>
      <c r="AI100" s="6">
        <v>30</v>
      </c>
    </row>
    <row r="101" spans="3:35">
      <c r="C101" s="20" t="s">
        <v>228</v>
      </c>
      <c r="E101" s="105">
        <f>+E54</f>
        <v>0</v>
      </c>
      <c r="F101" s="105">
        <f t="shared" ref="F101:AI101" si="47">+F54</f>
        <v>0</v>
      </c>
      <c r="G101" s="105">
        <f t="shared" si="47"/>
        <v>721590.32854635827</v>
      </c>
      <c r="H101" s="105">
        <f t="shared" si="47"/>
        <v>980720.0816830527</v>
      </c>
      <c r="I101" s="105">
        <f t="shared" si="47"/>
        <v>1222373.133243883</v>
      </c>
      <c r="J101" s="105">
        <f t="shared" si="47"/>
        <v>1444777.5560445841</v>
      </c>
      <c r="K101" s="105">
        <f t="shared" si="47"/>
        <v>1646153.701461358</v>
      </c>
      <c r="L101" s="105">
        <f t="shared" si="47"/>
        <v>1824720.8300947957</v>
      </c>
      <c r="M101" s="105">
        <f t="shared" si="47"/>
        <v>1948801.1319995932</v>
      </c>
      <c r="N101" s="105">
        <f t="shared" si="47"/>
        <v>2387032.989683602</v>
      </c>
      <c r="O101" s="105">
        <f t="shared" si="47"/>
        <v>2870151.5420939326</v>
      </c>
      <c r="P101" s="105">
        <f t="shared" si="47"/>
        <v>3328309.2497553304</v>
      </c>
      <c r="Q101" s="105">
        <f t="shared" si="47"/>
        <v>3728219.0772531945</v>
      </c>
      <c r="R101" s="105">
        <f t="shared" si="47"/>
        <v>4132116.0863440633</v>
      </c>
      <c r="S101" s="105">
        <f t="shared" si="47"/>
        <v>4507263.7396291271</v>
      </c>
      <c r="T101" s="105">
        <f t="shared" si="47"/>
        <v>4852526.4661574811</v>
      </c>
      <c r="U101" s="105">
        <f t="shared" si="47"/>
        <v>5166846.0674445424</v>
      </c>
      <c r="V101" s="105">
        <f t="shared" si="47"/>
        <v>5483023.4383153282</v>
      </c>
      <c r="W101" s="105">
        <f t="shared" si="47"/>
        <v>5801043.5899470672</v>
      </c>
      <c r="X101" s="105">
        <f t="shared" si="47"/>
        <v>6120890.6658541337</v>
      </c>
      <c r="Y101" s="105">
        <f t="shared" si="47"/>
        <v>6442547.9192306791</v>
      </c>
      <c r="Z101" s="105">
        <f t="shared" si="47"/>
        <v>6765997.6898087058</v>
      </c>
      <c r="AA101" s="105">
        <f t="shared" si="47"/>
        <v>7091221.3802222405</v>
      </c>
      <c r="AB101" s="105">
        <f t="shared" si="47"/>
        <v>7418199.4318679776</v>
      </c>
      <c r="AC101" s="105">
        <f t="shared" si="47"/>
        <v>7746911.3002525382</v>
      </c>
      <c r="AD101" s="105">
        <f t="shared" si="47"/>
        <v>8077335.4298164621</v>
      </c>
      <c r="AE101" s="105">
        <f t="shared" si="47"/>
        <v>8409449.2282247432</v>
      </c>
      <c r="AF101" s="105">
        <f t="shared" si="47"/>
        <v>8743229.0401135683</v>
      </c>
      <c r="AG101" s="105">
        <f t="shared" si="47"/>
        <v>9078650.1202827115</v>
      </c>
      <c r="AH101" s="105">
        <f t="shared" si="47"/>
        <v>9415686.606322892</v>
      </c>
      <c r="AI101" s="105">
        <f t="shared" si="47"/>
        <v>9754311.4906672239</v>
      </c>
    </row>
    <row r="102" spans="3:35">
      <c r="C102" s="42" t="s">
        <v>233</v>
      </c>
      <c r="D102" s="18"/>
      <c r="E102" s="109">
        <f>+E90</f>
        <v>0</v>
      </c>
      <c r="F102" s="109">
        <f t="shared" ref="F102:AI102" si="48">+F90</f>
        <v>0</v>
      </c>
      <c r="G102" s="109">
        <f t="shared" si="48"/>
        <v>7809945.3493475951</v>
      </c>
      <c r="H102" s="109">
        <f t="shared" si="48"/>
        <v>7938000.0000000028</v>
      </c>
      <c r="I102" s="109">
        <f t="shared" si="48"/>
        <v>8068154.2803963097</v>
      </c>
      <c r="J102" s="109">
        <f t="shared" si="48"/>
        <v>8200442.6168149747</v>
      </c>
      <c r="K102" s="109">
        <f t="shared" si="48"/>
        <v>8334900.0000000047</v>
      </c>
      <c r="L102" s="109">
        <f t="shared" si="48"/>
        <v>8471561.994416127</v>
      </c>
      <c r="M102" s="109">
        <f t="shared" si="48"/>
        <v>8610464.7476557251</v>
      </c>
      <c r="N102" s="109">
        <f t="shared" si="48"/>
        <v>8640000</v>
      </c>
      <c r="O102" s="109">
        <f t="shared" si="48"/>
        <v>8640000</v>
      </c>
      <c r="P102" s="109">
        <f t="shared" si="48"/>
        <v>8640000</v>
      </c>
      <c r="Q102" s="109">
        <f t="shared" si="48"/>
        <v>8640000</v>
      </c>
      <c r="R102" s="109">
        <f t="shared" si="48"/>
        <v>8640000</v>
      </c>
      <c r="S102" s="109">
        <f t="shared" si="48"/>
        <v>8640000</v>
      </c>
      <c r="T102" s="109">
        <f t="shared" si="48"/>
        <v>8640000</v>
      </c>
      <c r="U102" s="109">
        <f t="shared" si="48"/>
        <v>8640000</v>
      </c>
      <c r="V102" s="109">
        <f t="shared" si="48"/>
        <v>8640000</v>
      </c>
      <c r="W102" s="109">
        <f t="shared" si="48"/>
        <v>8640000</v>
      </c>
      <c r="X102" s="109">
        <f t="shared" si="48"/>
        <v>8640000</v>
      </c>
      <c r="Y102" s="109">
        <f t="shared" si="48"/>
        <v>8640000</v>
      </c>
      <c r="Z102" s="109">
        <f t="shared" si="48"/>
        <v>8640000</v>
      </c>
      <c r="AA102" s="109">
        <f t="shared" si="48"/>
        <v>8640000</v>
      </c>
      <c r="AB102" s="109">
        <f t="shared" si="48"/>
        <v>8640000</v>
      </c>
      <c r="AC102" s="109">
        <f t="shared" si="48"/>
        <v>8640000</v>
      </c>
      <c r="AD102" s="109">
        <f t="shared" si="48"/>
        <v>8640000</v>
      </c>
      <c r="AE102" s="109">
        <f t="shared" si="48"/>
        <v>8640000</v>
      </c>
      <c r="AF102" s="109">
        <f t="shared" si="48"/>
        <v>8640000</v>
      </c>
      <c r="AG102" s="109">
        <f t="shared" si="48"/>
        <v>8640000</v>
      </c>
      <c r="AH102" s="109">
        <f t="shared" si="48"/>
        <v>8640000</v>
      </c>
      <c r="AI102" s="109">
        <f t="shared" si="48"/>
        <v>8640000</v>
      </c>
    </row>
    <row r="103" spans="3:35">
      <c r="C103" s="36" t="s">
        <v>234</v>
      </c>
      <c r="E103" s="110">
        <f t="shared" ref="E103:AI103" si="49">+E101+E102</f>
        <v>0</v>
      </c>
      <c r="F103" s="110">
        <f t="shared" si="49"/>
        <v>0</v>
      </c>
      <c r="G103" s="110">
        <f t="shared" si="49"/>
        <v>8531535.6778939534</v>
      </c>
      <c r="H103" s="110">
        <f t="shared" si="49"/>
        <v>8918720.0816830546</v>
      </c>
      <c r="I103" s="110">
        <f t="shared" si="49"/>
        <v>9290527.4136401936</v>
      </c>
      <c r="J103" s="110">
        <f t="shared" si="49"/>
        <v>9645220.1728595588</v>
      </c>
      <c r="K103" s="110">
        <f t="shared" si="49"/>
        <v>9981053.7014613636</v>
      </c>
      <c r="L103" s="110">
        <f t="shared" si="49"/>
        <v>10296282.824510923</v>
      </c>
      <c r="M103" s="110">
        <f t="shared" si="49"/>
        <v>10559265.879655318</v>
      </c>
      <c r="N103" s="110">
        <f t="shared" si="49"/>
        <v>11027032.989683602</v>
      </c>
      <c r="O103" s="110">
        <f t="shared" si="49"/>
        <v>11510151.542093933</v>
      </c>
      <c r="P103" s="110">
        <f t="shared" si="49"/>
        <v>11968309.24975533</v>
      </c>
      <c r="Q103" s="110">
        <f t="shared" si="49"/>
        <v>12368219.077253195</v>
      </c>
      <c r="R103" s="110">
        <f t="shared" si="49"/>
        <v>12772116.086344063</v>
      </c>
      <c r="S103" s="110">
        <f t="shared" si="49"/>
        <v>13147263.739629127</v>
      </c>
      <c r="T103" s="110">
        <f t="shared" si="49"/>
        <v>13492526.466157481</v>
      </c>
      <c r="U103" s="110">
        <f t="shared" si="49"/>
        <v>13806846.067444542</v>
      </c>
      <c r="V103" s="110">
        <f t="shared" si="49"/>
        <v>14123023.438315328</v>
      </c>
      <c r="W103" s="110">
        <f t="shared" si="49"/>
        <v>14441043.589947067</v>
      </c>
      <c r="X103" s="110">
        <f t="shared" si="49"/>
        <v>14760890.665854134</v>
      </c>
      <c r="Y103" s="110">
        <f t="shared" si="49"/>
        <v>15082547.919230679</v>
      </c>
      <c r="Z103" s="110">
        <f t="shared" si="49"/>
        <v>15405997.689808706</v>
      </c>
      <c r="AA103" s="110">
        <f t="shared" si="49"/>
        <v>15731221.38022224</v>
      </c>
      <c r="AB103" s="110">
        <f t="shared" si="49"/>
        <v>16058199.431867978</v>
      </c>
      <c r="AC103" s="110">
        <f t="shared" si="49"/>
        <v>16386911.300252538</v>
      </c>
      <c r="AD103" s="110">
        <f t="shared" si="49"/>
        <v>16717335.429816462</v>
      </c>
      <c r="AE103" s="110">
        <f t="shared" si="49"/>
        <v>17049449.228224743</v>
      </c>
      <c r="AF103" s="110">
        <f t="shared" si="49"/>
        <v>17383229.040113568</v>
      </c>
      <c r="AG103" s="110">
        <f t="shared" si="49"/>
        <v>17718650.12028271</v>
      </c>
      <c r="AH103" s="110">
        <f t="shared" si="49"/>
        <v>18055686.606322892</v>
      </c>
      <c r="AI103" s="110">
        <f t="shared" si="49"/>
        <v>18394311.490667224</v>
      </c>
    </row>
    <row r="104" spans="3:35">
      <c r="C104" s="36" t="s">
        <v>451</v>
      </c>
      <c r="E104" s="110">
        <f>+E103*$D$98</f>
        <v>0</v>
      </c>
      <c r="F104" s="110">
        <f t="shared" ref="F104:AI104" si="50">+F103*$D$98</f>
        <v>0</v>
      </c>
      <c r="G104" s="110">
        <f t="shared" si="50"/>
        <v>7678382.1101045581</v>
      </c>
      <c r="H104" s="110">
        <f t="shared" si="50"/>
        <v>8026848.0735147493</v>
      </c>
      <c r="I104" s="110">
        <f t="shared" si="50"/>
        <v>8361474.6722761746</v>
      </c>
      <c r="J104" s="110">
        <f t="shared" si="50"/>
        <v>8680698.1555736028</v>
      </c>
      <c r="K104" s="110">
        <f t="shared" si="50"/>
        <v>8982948.3313152269</v>
      </c>
      <c r="L104" s="110">
        <f t="shared" si="50"/>
        <v>9266654.5420598313</v>
      </c>
      <c r="M104" s="110">
        <f t="shared" si="50"/>
        <v>9503339.2916897871</v>
      </c>
      <c r="N104" s="110">
        <f t="shared" si="50"/>
        <v>9924329.6907152422</v>
      </c>
      <c r="O104" s="110">
        <f t="shared" si="50"/>
        <v>10359136.38788454</v>
      </c>
      <c r="P104" s="110">
        <f t="shared" si="50"/>
        <v>10771478.324779797</v>
      </c>
      <c r="Q104" s="110">
        <f t="shared" si="50"/>
        <v>11131397.169527875</v>
      </c>
      <c r="R104" s="110">
        <f t="shared" si="50"/>
        <v>11494904.477709657</v>
      </c>
      <c r="S104" s="110">
        <f t="shared" si="50"/>
        <v>11832537.365666214</v>
      </c>
      <c r="T104" s="110">
        <f t="shared" si="50"/>
        <v>12143273.819541734</v>
      </c>
      <c r="U104" s="110">
        <f t="shared" si="50"/>
        <v>12426161.460700089</v>
      </c>
      <c r="V104" s="110">
        <f t="shared" si="50"/>
        <v>12710721.094483797</v>
      </c>
      <c r="W104" s="110">
        <f t="shared" si="50"/>
        <v>12996939.230952362</v>
      </c>
      <c r="X104" s="110">
        <f t="shared" si="50"/>
        <v>13284801.599268721</v>
      </c>
      <c r="Y104" s="110">
        <f t="shared" si="50"/>
        <v>13574293.127307611</v>
      </c>
      <c r="Z104" s="110">
        <f t="shared" si="50"/>
        <v>13865397.920827836</v>
      </c>
      <c r="AA104" s="110">
        <f t="shared" si="50"/>
        <v>14158099.242200017</v>
      </c>
      <c r="AB104" s="110">
        <f t="shared" si="50"/>
        <v>14452379.48868118</v>
      </c>
      <c r="AC104" s="110">
        <f t="shared" si="50"/>
        <v>14748220.170227285</v>
      </c>
      <c r="AD104" s="110">
        <f t="shared" si="50"/>
        <v>15045601.886834817</v>
      </c>
      <c r="AE104" s="110">
        <f t="shared" si="50"/>
        <v>15344504.30540227</v>
      </c>
      <c r="AF104" s="110">
        <f t="shared" si="50"/>
        <v>15644906.136102213</v>
      </c>
      <c r="AG104" s="110">
        <f t="shared" si="50"/>
        <v>15946785.108254438</v>
      </c>
      <c r="AH104" s="110">
        <f t="shared" si="50"/>
        <v>16250117.945690604</v>
      </c>
      <c r="AI104" s="110">
        <f t="shared" si="50"/>
        <v>16554880.341600502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7"/>
  </sheetPr>
  <dimension ref="C1:AI30"/>
  <sheetViews>
    <sheetView showGridLines="0" zoomScale="85" zoomScaleNormal="85" workbookViewId="0"/>
  </sheetViews>
  <sheetFormatPr baseColWidth="10" defaultRowHeight="15"/>
  <cols>
    <col min="1" max="2" width="5.7109375" customWidth="1"/>
    <col min="3" max="3" width="57.85546875" customWidth="1"/>
    <col min="4" max="4" width="16.140625" customWidth="1"/>
    <col min="5" max="5" width="15.28515625" customWidth="1"/>
    <col min="6" max="35" width="13.7109375" customWidth="1"/>
  </cols>
  <sheetData>
    <row r="1" spans="3:35" ht="21">
      <c r="C1" s="483" t="s">
        <v>391</v>
      </c>
    </row>
    <row r="3" spans="3:35" ht="21">
      <c r="C3" s="74" t="s">
        <v>354</v>
      </c>
    </row>
    <row r="4" spans="3:35" ht="15.75" thickBot="1"/>
    <row r="5" spans="3:35" ht="15.75" thickBot="1">
      <c r="C5" s="48"/>
      <c r="E5" s="338">
        <v>0</v>
      </c>
      <c r="F5" s="247">
        <v>1</v>
      </c>
      <c r="G5" s="247">
        <v>2</v>
      </c>
      <c r="H5" s="247">
        <v>3</v>
      </c>
      <c r="I5" s="247">
        <v>4</v>
      </c>
      <c r="J5" s="247">
        <v>5</v>
      </c>
      <c r="K5" s="247">
        <v>6</v>
      </c>
      <c r="L5" s="247">
        <v>7</v>
      </c>
      <c r="M5" s="247">
        <v>8</v>
      </c>
      <c r="N5" s="247">
        <v>9</v>
      </c>
      <c r="O5" s="247">
        <v>10</v>
      </c>
      <c r="P5" s="247">
        <v>11</v>
      </c>
      <c r="Q5" s="247">
        <v>12</v>
      </c>
      <c r="R5" s="247">
        <v>13</v>
      </c>
      <c r="S5" s="247">
        <v>14</v>
      </c>
      <c r="T5" s="248">
        <v>15</v>
      </c>
      <c r="U5" s="247">
        <v>16</v>
      </c>
      <c r="V5" s="249">
        <v>17</v>
      </c>
      <c r="W5" s="250">
        <v>18</v>
      </c>
      <c r="X5" s="250">
        <v>19</v>
      </c>
      <c r="Y5" s="251">
        <v>20</v>
      </c>
      <c r="Z5" s="247">
        <v>21</v>
      </c>
      <c r="AA5" s="249">
        <v>22</v>
      </c>
      <c r="AB5" s="250">
        <v>23</v>
      </c>
      <c r="AC5" s="250">
        <v>24</v>
      </c>
      <c r="AD5" s="251">
        <v>25</v>
      </c>
      <c r="AE5" s="247">
        <v>26</v>
      </c>
      <c r="AF5" s="249">
        <v>27</v>
      </c>
      <c r="AG5" s="250">
        <v>28</v>
      </c>
      <c r="AH5" s="250">
        <v>29</v>
      </c>
      <c r="AI5" s="287">
        <v>30</v>
      </c>
    </row>
    <row r="6" spans="3:35" ht="15.75" thickBot="1">
      <c r="C6" s="350" t="s">
        <v>51</v>
      </c>
      <c r="D6" s="351"/>
      <c r="E6" s="302">
        <f>+E17/1000000</f>
        <v>-62.965000000000003</v>
      </c>
      <c r="F6" s="290">
        <f t="shared" ref="F6:AI6" si="0">+F17/1000000</f>
        <v>0</v>
      </c>
      <c r="G6" s="290">
        <f t="shared" si="0"/>
        <v>0.74192728216546378</v>
      </c>
      <c r="H6" s="290">
        <f t="shared" si="0"/>
        <v>1.0414106828999921</v>
      </c>
      <c r="I6" s="290">
        <f t="shared" si="0"/>
        <v>1.3269690688427527</v>
      </c>
      <c r="J6" s="290">
        <f t="shared" si="0"/>
        <v>1.5968741198822669</v>
      </c>
      <c r="K6" s="290">
        <f t="shared" si="0"/>
        <v>1.8493776649104747</v>
      </c>
      <c r="L6" s="290">
        <f t="shared" si="0"/>
        <v>2.0827177553591802</v>
      </c>
      <c r="M6" s="290">
        <f t="shared" si="0"/>
        <v>2.2659482473712504</v>
      </c>
      <c r="N6" s="290">
        <f t="shared" si="0"/>
        <v>2.7538071124602799</v>
      </c>
      <c r="O6" s="290">
        <f t="shared" si="0"/>
        <v>3.2866913490888012</v>
      </c>
      <c r="P6" s="290">
        <f t="shared" si="0"/>
        <v>3.7975968490827827</v>
      </c>
      <c r="Q6" s="290">
        <f t="shared" si="0"/>
        <v>4.2536837554926956</v>
      </c>
      <c r="R6" s="290">
        <f t="shared" si="0"/>
        <v>4.7159732291542591</v>
      </c>
      <c r="S6" s="290">
        <f t="shared" si="0"/>
        <v>5.1522033239356304</v>
      </c>
      <c r="T6" s="290">
        <f t="shared" si="0"/>
        <v>5.5611151438025468</v>
      </c>
      <c r="U6" s="290">
        <f t="shared" si="0"/>
        <v>5.9415141861437686</v>
      </c>
      <c r="V6" s="290">
        <f t="shared" si="0"/>
        <v>6.3258335738478655</v>
      </c>
      <c r="W6" s="290">
        <f t="shared" si="0"/>
        <v>6.7141053274912181</v>
      </c>
      <c r="X6" s="290">
        <f t="shared" si="0"/>
        <v>7.1063615461897349</v>
      </c>
      <c r="Y6" s="290">
        <f t="shared" si="0"/>
        <v>7.5026344027505329</v>
      </c>
      <c r="Z6" s="290">
        <f t="shared" si="0"/>
        <v>7.9029561386602873</v>
      </c>
      <c r="AA6" s="290">
        <f t="shared" si="0"/>
        <v>8.3073590589066875</v>
      </c>
      <c r="AB6" s="290">
        <f t="shared" si="0"/>
        <v>8.7158755266292918</v>
      </c>
      <c r="AC6" s="290">
        <f t="shared" si="0"/>
        <v>9.1285379575953129</v>
      </c>
      <c r="AD6" s="290">
        <f t="shared" si="0"/>
        <v>9.5453788144968232</v>
      </c>
      <c r="AE6" s="290">
        <f t="shared" si="0"/>
        <v>9.9664106010649238</v>
      </c>
      <c r="AF6" s="290">
        <f t="shared" si="0"/>
        <v>10.391685855996814</v>
      </c>
      <c r="AG6" s="290">
        <f t="shared" si="0"/>
        <v>10.821237146691413</v>
      </c>
      <c r="AH6" s="290">
        <f t="shared" si="0"/>
        <v>11.255097062789231</v>
      </c>
      <c r="AI6" s="291">
        <f t="shared" si="0"/>
        <v>27.552364797127169</v>
      </c>
    </row>
    <row r="7" spans="3:35" ht="15.75" thickBot="1">
      <c r="C7" s="13" t="s">
        <v>243</v>
      </c>
      <c r="E7" s="303">
        <f t="shared" ref="E7:E11" si="1">+E18/1000000</f>
        <v>0</v>
      </c>
      <c r="F7" s="294">
        <f t="shared" ref="F7:AI7" si="2">+F18/1000000</f>
        <v>-44.975000000000001</v>
      </c>
      <c r="G7" s="294">
        <f t="shared" si="2"/>
        <v>2.9170616522654336</v>
      </c>
      <c r="H7" s="294">
        <f t="shared" si="2"/>
        <v>3.2926710929694791</v>
      </c>
      <c r="I7" s="294">
        <f t="shared" si="2"/>
        <v>3.6415715078643602</v>
      </c>
      <c r="J7" s="294">
        <f t="shared" si="2"/>
        <v>3.9612126943685686</v>
      </c>
      <c r="K7" s="294">
        <f t="shared" si="2"/>
        <v>4.2490412684223742</v>
      </c>
      <c r="L7" s="294">
        <f t="shared" si="2"/>
        <v>4.5025104914902148</v>
      </c>
      <c r="M7" s="294">
        <f t="shared" si="2"/>
        <v>4.6759184315442663</v>
      </c>
      <c r="N7" s="294">
        <f t="shared" si="2"/>
        <v>5.2774870380701033</v>
      </c>
      <c r="O7" s="294">
        <f t="shared" si="2"/>
        <v>5.9358966985812236</v>
      </c>
      <c r="P7" s="294">
        <f t="shared" si="2"/>
        <v>6.5567590939187204</v>
      </c>
      <c r="Q7" s="294">
        <f t="shared" si="2"/>
        <v>7.0922458592796769</v>
      </c>
      <c r="R7" s="294">
        <f t="shared" si="2"/>
        <v>7.6320193942472301</v>
      </c>
      <c r="S7" s="294">
        <f t="shared" si="2"/>
        <v>8.129020190311472</v>
      </c>
      <c r="T7" s="294">
        <f t="shared" si="2"/>
        <v>8.5817046911802741</v>
      </c>
      <c r="U7" s="294">
        <f t="shared" si="2"/>
        <v>8.9886481020391429</v>
      </c>
      <c r="V7" s="294">
        <f t="shared" si="2"/>
        <v>9.396933956668299</v>
      </c>
      <c r="W7" s="294">
        <f t="shared" si="2"/>
        <v>9.8065109661133096</v>
      </c>
      <c r="X7" s="294">
        <f t="shared" si="2"/>
        <v>10.217326000701473</v>
      </c>
      <c r="Y7" s="294">
        <f t="shared" si="2"/>
        <v>10.629324046359885</v>
      </c>
      <c r="Z7" s="294">
        <f t="shared" si="2"/>
        <v>11.042448160037901</v>
      </c>
      <c r="AA7" s="294">
        <f t="shared" si="2"/>
        <v>11.456639424215801</v>
      </c>
      <c r="AB7" s="294">
        <f t="shared" si="2"/>
        <v>11.871836900483061</v>
      </c>
      <c r="AC7" s="294">
        <f t="shared" si="2"/>
        <v>12.287977582167867</v>
      </c>
      <c r="AD7" s="294">
        <f t="shared" si="2"/>
        <v>12.704996346000597</v>
      </c>
      <c r="AE7" s="294">
        <f t="shared" si="2"/>
        <v>13.122775902792334</v>
      </c>
      <c r="AF7" s="294">
        <f t="shared" si="2"/>
        <v>13.541296747109964</v>
      </c>
      <c r="AG7" s="294">
        <f t="shared" si="2"/>
        <v>13.96048710592904</v>
      </c>
      <c r="AH7" s="294">
        <f t="shared" si="2"/>
        <v>14.380272886244528</v>
      </c>
      <c r="AI7" s="295">
        <f t="shared" si="2"/>
        <v>14.800577621620647</v>
      </c>
    </row>
    <row r="8" spans="3:35" ht="15.75" thickBot="1">
      <c r="C8" s="13" t="s">
        <v>204</v>
      </c>
      <c r="E8" s="305">
        <f t="shared" si="1"/>
        <v>0</v>
      </c>
      <c r="F8" s="306">
        <f t="shared" ref="F8:AI8" si="3">+F19/1000000</f>
        <v>0</v>
      </c>
      <c r="G8" s="306">
        <f t="shared" si="3"/>
        <v>-0.69490651952198657</v>
      </c>
      <c r="H8" s="306">
        <f t="shared" si="3"/>
        <v>-0.94445387032914896</v>
      </c>
      <c r="I8" s="306">
        <f t="shared" si="3"/>
        <v>-1.1771707934207976</v>
      </c>
      <c r="J8" s="306">
        <f t="shared" si="3"/>
        <v>-1.3913508860033528</v>
      </c>
      <c r="K8" s="306">
        <f t="shared" si="3"/>
        <v>-1.5852803093760708</v>
      </c>
      <c r="L8" s="306">
        <f t="shared" si="3"/>
        <v>-1.7572441743985836</v>
      </c>
      <c r="M8" s="306">
        <f t="shared" si="3"/>
        <v>-1.8767360901391952</v>
      </c>
      <c r="N8" s="306">
        <f t="shared" si="3"/>
        <v>-2.2987624989192663</v>
      </c>
      <c r="O8" s="306">
        <f t="shared" si="3"/>
        <v>-2.764015729860251</v>
      </c>
      <c r="P8" s="306">
        <f t="shared" si="3"/>
        <v>-3.205231147290418</v>
      </c>
      <c r="Q8" s="306">
        <f t="shared" si="3"/>
        <v>-3.5903526426256072</v>
      </c>
      <c r="R8" s="306">
        <f t="shared" si="3"/>
        <v>-3.9793138769011316</v>
      </c>
      <c r="S8" s="306">
        <f t="shared" si="3"/>
        <v>-4.3405888825907608</v>
      </c>
      <c r="T8" s="306">
        <f t="shared" si="3"/>
        <v>-4.6730840812110364</v>
      </c>
      <c r="U8" s="306">
        <f t="shared" si="3"/>
        <v>-4.975780405575505</v>
      </c>
      <c r="V8" s="306">
        <f t="shared" si="3"/>
        <v>-5.2802658007526242</v>
      </c>
      <c r="W8" s="306">
        <f t="shared" si="3"/>
        <v>-5.5865258321938143</v>
      </c>
      <c r="X8" s="306">
        <f t="shared" si="3"/>
        <v>-5.8945452297730716</v>
      </c>
      <c r="Y8" s="306">
        <f t="shared" si="3"/>
        <v>-6.2043078659674675</v>
      </c>
      <c r="Z8" s="306">
        <f t="shared" si="3"/>
        <v>-6.5157967335709941</v>
      </c>
      <c r="AA8" s="306">
        <f t="shared" si="3"/>
        <v>-6.8289939229327787</v>
      </c>
      <c r="AB8" s="306">
        <f t="shared" si="3"/>
        <v>-7.1438805987103535</v>
      </c>
      <c r="AC8" s="306">
        <f t="shared" si="3"/>
        <v>-7.4604369761286184</v>
      </c>
      <c r="AD8" s="306">
        <f t="shared" si="3"/>
        <v>-7.7786422967347093</v>
      </c>
      <c r="AE8" s="306">
        <f t="shared" si="3"/>
        <v>-8.0984748036393555</v>
      </c>
      <c r="AF8" s="306">
        <f t="shared" si="3"/>
        <v>-8.4199117162343668</v>
      </c>
      <c r="AG8" s="306">
        <f t="shared" si="3"/>
        <v>-8.7429292043764217</v>
      </c>
      <c r="AH8" s="306">
        <f t="shared" si="3"/>
        <v>-9.0675023620265804</v>
      </c>
      <c r="AI8" s="307">
        <f t="shared" si="3"/>
        <v>-9.3936051803352587</v>
      </c>
    </row>
    <row r="9" spans="3:35" ht="15.75" thickBot="1">
      <c r="C9" s="13" t="s">
        <v>244</v>
      </c>
      <c r="E9" s="303">
        <f t="shared" si="1"/>
        <v>0</v>
      </c>
      <c r="F9" s="294">
        <f t="shared" ref="F9:AI9" si="4">+F20/1000000</f>
        <v>0</v>
      </c>
      <c r="G9" s="294">
        <f t="shared" si="4"/>
        <v>-2.9469491792387661</v>
      </c>
      <c r="H9" s="294">
        <f t="shared" si="4"/>
        <v>-3.3542991735884766</v>
      </c>
      <c r="I9" s="294">
        <f t="shared" si="4"/>
        <v>-3.7367868924206826</v>
      </c>
      <c r="J9" s="294">
        <f t="shared" si="4"/>
        <v>-4.0918482019798263</v>
      </c>
      <c r="K9" s="294">
        <f t="shared" si="4"/>
        <v>-4.4169078957028782</v>
      </c>
      <c r="L9" s="294">
        <f t="shared" si="4"/>
        <v>-4.7093893229506953</v>
      </c>
      <c r="M9" s="294">
        <f t="shared" si="4"/>
        <v>-4.9233110341657706</v>
      </c>
      <c r="N9" s="294">
        <f t="shared" si="4"/>
        <v>-5.5667243323350233</v>
      </c>
      <c r="O9" s="294">
        <f t="shared" si="4"/>
        <v>-6.2681218857062415</v>
      </c>
      <c r="P9" s="294">
        <f t="shared" si="4"/>
        <v>-6.9332809726604099</v>
      </c>
      <c r="Q9" s="294">
        <f t="shared" si="4"/>
        <v>-7.513875059094655</v>
      </c>
      <c r="R9" s="294">
        <f t="shared" si="4"/>
        <v>-8.1002577856053986</v>
      </c>
      <c r="S9" s="294">
        <f t="shared" si="4"/>
        <v>-8.6449018379903055</v>
      </c>
      <c r="T9" s="294">
        <f t="shared" si="4"/>
        <v>-9.146158580148251</v>
      </c>
      <c r="U9" s="294">
        <f t="shared" si="4"/>
        <v>-9.6024917062918362</v>
      </c>
      <c r="V9" s="294">
        <f t="shared" si="4"/>
        <v>-10.061521965539171</v>
      </c>
      <c r="W9" s="294">
        <f t="shared" si="4"/>
        <v>-10.523227596930038</v>
      </c>
      <c r="X9" s="294">
        <f t="shared" si="4"/>
        <v>-10.987585579820344</v>
      </c>
      <c r="Y9" s="294">
        <f t="shared" si="4"/>
        <v>-11.4545716009881</v>
      </c>
      <c r="Z9" s="294">
        <f t="shared" si="4"/>
        <v>-11.92416002103541</v>
      </c>
      <c r="AA9" s="294">
        <f t="shared" si="4"/>
        <v>-12.396323840073903</v>
      </c>
      <c r="AB9" s="294">
        <f t="shared" si="4"/>
        <v>-12.871034662678836</v>
      </c>
      <c r="AC9" s="294">
        <f t="shared" si="4"/>
        <v>-13.348262662097893</v>
      </c>
      <c r="AD9" s="294">
        <f t="shared" si="4"/>
        <v>-13.827976543700409</v>
      </c>
      <c r="AE9" s="294">
        <f t="shared" si="4"/>
        <v>-14.310143507652048</v>
      </c>
      <c r="AF9" s="294">
        <f t="shared" si="4"/>
        <v>-14.794729210799881</v>
      </c>
      <c r="AG9" s="294">
        <f t="shared" si="4"/>
        <v>-15.281697727752951</v>
      </c>
      <c r="AH9" s="294">
        <f t="shared" si="4"/>
        <v>-15.771011511142161</v>
      </c>
      <c r="AI9" s="295">
        <f t="shared" si="4"/>
        <v>-16.262631351044313</v>
      </c>
    </row>
    <row r="10" spans="3:35" ht="15.75" thickBot="1">
      <c r="C10" s="49" t="s">
        <v>450</v>
      </c>
      <c r="E10" s="303">
        <f t="shared" si="1"/>
        <v>0</v>
      </c>
      <c r="F10" s="294">
        <f t="shared" ref="F10:AI10" si="5">+F21/1000000</f>
        <v>0</v>
      </c>
      <c r="G10" s="294">
        <f t="shared" si="5"/>
        <v>7.6783821101045584</v>
      </c>
      <c r="H10" s="294">
        <f t="shared" si="5"/>
        <v>8.0268480735147492</v>
      </c>
      <c r="I10" s="294">
        <f t="shared" si="5"/>
        <v>8.3614746722761755</v>
      </c>
      <c r="J10" s="294">
        <f t="shared" si="5"/>
        <v>8.6806981555736034</v>
      </c>
      <c r="K10" s="294">
        <f t="shared" si="5"/>
        <v>8.9829483313152263</v>
      </c>
      <c r="L10" s="294">
        <f t="shared" si="5"/>
        <v>9.2666545420598307</v>
      </c>
      <c r="M10" s="294">
        <f t="shared" si="5"/>
        <v>9.5033392916897874</v>
      </c>
      <c r="N10" s="294">
        <f t="shared" si="5"/>
        <v>9.9243296907152416</v>
      </c>
      <c r="O10" s="294">
        <f t="shared" si="5"/>
        <v>10.35913638788454</v>
      </c>
      <c r="P10" s="294">
        <f t="shared" si="5"/>
        <v>10.771478324779798</v>
      </c>
      <c r="Q10" s="294">
        <f t="shared" si="5"/>
        <v>11.131397169527876</v>
      </c>
      <c r="R10" s="294">
        <f t="shared" si="5"/>
        <v>11.494904477709657</v>
      </c>
      <c r="S10" s="294">
        <f t="shared" si="5"/>
        <v>11.832537365666214</v>
      </c>
      <c r="T10" s="294">
        <f t="shared" si="5"/>
        <v>12.143273819541733</v>
      </c>
      <c r="U10" s="294">
        <f t="shared" si="5"/>
        <v>12.426161460700088</v>
      </c>
      <c r="V10" s="294">
        <f t="shared" si="5"/>
        <v>12.710721094483796</v>
      </c>
      <c r="W10" s="294">
        <f t="shared" si="5"/>
        <v>12.996939230952362</v>
      </c>
      <c r="X10" s="294">
        <f t="shared" si="5"/>
        <v>13.284801599268722</v>
      </c>
      <c r="Y10" s="294">
        <f t="shared" si="5"/>
        <v>13.574293127307611</v>
      </c>
      <c r="Z10" s="294">
        <f t="shared" si="5"/>
        <v>13.865397920827835</v>
      </c>
      <c r="AA10" s="294">
        <f t="shared" si="5"/>
        <v>14.158099242200016</v>
      </c>
      <c r="AB10" s="294">
        <f t="shared" si="5"/>
        <v>14.45237948868118</v>
      </c>
      <c r="AC10" s="294">
        <f t="shared" si="5"/>
        <v>14.748220170227285</v>
      </c>
      <c r="AD10" s="294">
        <f t="shared" si="5"/>
        <v>15.045601886834817</v>
      </c>
      <c r="AE10" s="294">
        <f t="shared" si="5"/>
        <v>15.344504305402269</v>
      </c>
      <c r="AF10" s="294">
        <f t="shared" si="5"/>
        <v>15.644906136102213</v>
      </c>
      <c r="AG10" s="294">
        <f t="shared" si="5"/>
        <v>15.946785108254439</v>
      </c>
      <c r="AH10" s="294">
        <f t="shared" si="5"/>
        <v>16.250117945690604</v>
      </c>
      <c r="AI10" s="295">
        <f t="shared" si="5"/>
        <v>16.554880341600501</v>
      </c>
    </row>
    <row r="11" spans="3:35" ht="15.75" thickBot="1">
      <c r="C11" s="50" t="s">
        <v>52</v>
      </c>
      <c r="E11" s="309">
        <f t="shared" si="1"/>
        <v>-62.965000000000003</v>
      </c>
      <c r="F11" s="310">
        <f t="shared" ref="F11:AI11" si="6">+F22/1000000</f>
        <v>-44.975000000000001</v>
      </c>
      <c r="G11" s="310">
        <f t="shared" si="6"/>
        <v>7.6955153457747025</v>
      </c>
      <c r="H11" s="310">
        <f t="shared" si="6"/>
        <v>8.0621768054665939</v>
      </c>
      <c r="I11" s="310">
        <f t="shared" si="6"/>
        <v>8.4160575631418073</v>
      </c>
      <c r="J11" s="310">
        <f t="shared" si="6"/>
        <v>8.7555858818412613</v>
      </c>
      <c r="K11" s="310">
        <f t="shared" si="6"/>
        <v>9.0791790595691282</v>
      </c>
      <c r="L11" s="310">
        <f t="shared" si="6"/>
        <v>9.3852492915599477</v>
      </c>
      <c r="M11" s="310">
        <f t="shared" si="6"/>
        <v>9.6451588463003368</v>
      </c>
      <c r="N11" s="310">
        <f t="shared" si="6"/>
        <v>10.090137009991336</v>
      </c>
      <c r="O11" s="310">
        <f t="shared" si="6"/>
        <v>10.549586819988074</v>
      </c>
      <c r="P11" s="310">
        <f t="shared" si="6"/>
        <v>10.987322147830472</v>
      </c>
      <c r="Q11" s="310">
        <f t="shared" si="6"/>
        <v>11.373099082579985</v>
      </c>
      <c r="R11" s="310">
        <f t="shared" si="6"/>
        <v>11.763325438604616</v>
      </c>
      <c r="S11" s="310">
        <f t="shared" si="6"/>
        <v>12.128270159332253</v>
      </c>
      <c r="T11" s="310">
        <f t="shared" si="6"/>
        <v>12.466850993165266</v>
      </c>
      <c r="U11" s="310">
        <f t="shared" si="6"/>
        <v>12.778051637015661</v>
      </c>
      <c r="V11" s="310">
        <f t="shared" si="6"/>
        <v>13.091700858708167</v>
      </c>
      <c r="W11" s="310">
        <f t="shared" si="6"/>
        <v>13.407802095433038</v>
      </c>
      <c r="X11" s="310">
        <f t="shared" si="6"/>
        <v>13.726358336566511</v>
      </c>
      <c r="Y11" s="310">
        <f t="shared" si="6"/>
        <v>14.047372109462462</v>
      </c>
      <c r="Z11" s="310">
        <f t="shared" si="6"/>
        <v>14.370845464919618</v>
      </c>
      <c r="AA11" s="310">
        <f t="shared" si="6"/>
        <v>14.696779962315828</v>
      </c>
      <c r="AB11" s="310">
        <f t="shared" si="6"/>
        <v>15.025176654404342</v>
      </c>
      <c r="AC11" s="310">
        <f t="shared" si="6"/>
        <v>15.356036071763954</v>
      </c>
      <c r="AD11" s="310">
        <f t="shared" si="6"/>
        <v>15.689358206897118</v>
      </c>
      <c r="AE11" s="310">
        <f t="shared" si="6"/>
        <v>16.025072497968125</v>
      </c>
      <c r="AF11" s="310">
        <f t="shared" si="6"/>
        <v>16.363247812174745</v>
      </c>
      <c r="AG11" s="310">
        <f t="shared" si="6"/>
        <v>16.703882428745519</v>
      </c>
      <c r="AH11" s="310">
        <f t="shared" si="6"/>
        <v>17.046974021555624</v>
      </c>
      <c r="AI11" s="311">
        <f t="shared" si="6"/>
        <v>33.25158622896874</v>
      </c>
    </row>
    <row r="14" spans="3:35" ht="21">
      <c r="C14" s="74" t="s">
        <v>356</v>
      </c>
    </row>
    <row r="16" spans="3:35">
      <c r="D16" s="18"/>
      <c r="E16" s="6">
        <v>0</v>
      </c>
      <c r="F16" s="6">
        <v>1</v>
      </c>
      <c r="G16" s="6">
        <v>2</v>
      </c>
      <c r="H16" s="6">
        <v>3</v>
      </c>
      <c r="I16" s="6">
        <v>4</v>
      </c>
      <c r="J16" s="6">
        <v>5</v>
      </c>
      <c r="K16" s="6">
        <v>6</v>
      </c>
      <c r="L16" s="6">
        <v>7</v>
      </c>
      <c r="M16" s="6">
        <v>8</v>
      </c>
      <c r="N16" s="6">
        <v>9</v>
      </c>
      <c r="O16" s="6">
        <v>10</v>
      </c>
      <c r="P16" s="6">
        <v>11</v>
      </c>
      <c r="Q16" s="6">
        <v>12</v>
      </c>
      <c r="R16" s="6">
        <v>13</v>
      </c>
      <c r="S16" s="6">
        <v>14</v>
      </c>
      <c r="T16" s="6">
        <v>15</v>
      </c>
      <c r="U16" s="6">
        <v>16</v>
      </c>
      <c r="V16" s="6">
        <v>17</v>
      </c>
      <c r="W16" s="6">
        <v>18</v>
      </c>
      <c r="X16" s="6">
        <v>19</v>
      </c>
      <c r="Y16" s="6">
        <v>20</v>
      </c>
      <c r="Z16" s="6">
        <v>21</v>
      </c>
      <c r="AA16" s="6">
        <v>22</v>
      </c>
      <c r="AB16" s="6">
        <v>23</v>
      </c>
      <c r="AC16" s="6">
        <v>24</v>
      </c>
      <c r="AD16" s="6">
        <v>25</v>
      </c>
      <c r="AE16" s="6">
        <v>26</v>
      </c>
      <c r="AF16" s="6">
        <v>27</v>
      </c>
      <c r="AG16" s="6">
        <v>28</v>
      </c>
      <c r="AH16" s="6">
        <v>29</v>
      </c>
      <c r="AI16" s="6">
        <v>30</v>
      </c>
    </row>
    <row r="17" spans="3:35">
      <c r="C17" s="20" t="s">
        <v>239</v>
      </c>
      <c r="E17" s="105">
        <f>+'Var. Exced Aut. Portuaria'!E63</f>
        <v>-62965000</v>
      </c>
      <c r="F17" s="105">
        <f>+'Var. Exced Aut. Portuaria'!F63</f>
        <v>0</v>
      </c>
      <c r="G17" s="105">
        <f>+'Var. Exced Aut. Portuaria'!G63</f>
        <v>741927.28216546378</v>
      </c>
      <c r="H17" s="105">
        <f>+'Var. Exced Aut. Portuaria'!H63</f>
        <v>1041410.682899992</v>
      </c>
      <c r="I17" s="105">
        <f>+'Var. Exced Aut. Portuaria'!I63</f>
        <v>1326969.0688427526</v>
      </c>
      <c r="J17" s="105">
        <f>+'Var. Exced Aut. Portuaria'!J63</f>
        <v>1596874.119882267</v>
      </c>
      <c r="K17" s="105">
        <f>+'Var. Exced Aut. Portuaria'!K63</f>
        <v>1849377.6649104748</v>
      </c>
      <c r="L17" s="105">
        <f>+'Var. Exced Aut. Portuaria'!L63</f>
        <v>2082717.7553591803</v>
      </c>
      <c r="M17" s="105">
        <f>+'Var. Exced Aut. Portuaria'!M63</f>
        <v>2265948.2473712503</v>
      </c>
      <c r="N17" s="105">
        <f>+'Var. Exced Aut. Portuaria'!N63</f>
        <v>2753807.1124602798</v>
      </c>
      <c r="O17" s="105">
        <f>+'Var. Exced Aut. Portuaria'!O63</f>
        <v>3286691.3490888011</v>
      </c>
      <c r="P17" s="105">
        <f>+'Var. Exced Aut. Portuaria'!P63</f>
        <v>3797596.8490827829</v>
      </c>
      <c r="Q17" s="105">
        <f>+'Var. Exced Aut. Portuaria'!Q63</f>
        <v>4253683.7554926956</v>
      </c>
      <c r="R17" s="105">
        <f>+'Var. Exced Aut. Portuaria'!R63</f>
        <v>4715973.229154259</v>
      </c>
      <c r="S17" s="105">
        <f>+'Var. Exced Aut. Portuaria'!S63</f>
        <v>5152203.3239356307</v>
      </c>
      <c r="T17" s="105">
        <f>+'Var. Exced Aut. Portuaria'!T63</f>
        <v>5561115.1438025469</v>
      </c>
      <c r="U17" s="105">
        <f>+'Var. Exced Aut. Portuaria'!U63</f>
        <v>5941514.186143769</v>
      </c>
      <c r="V17" s="105">
        <f>+'Var. Exced Aut. Portuaria'!V63</f>
        <v>6325833.5738478657</v>
      </c>
      <c r="W17" s="105">
        <f>+'Var. Exced Aut. Portuaria'!W63</f>
        <v>6714105.3274912182</v>
      </c>
      <c r="X17" s="105">
        <f>+'Var. Exced Aut. Portuaria'!X63</f>
        <v>7106361.5461897347</v>
      </c>
      <c r="Y17" s="105">
        <f>+'Var. Exced Aut. Portuaria'!Y63</f>
        <v>7502634.4027505331</v>
      </c>
      <c r="Z17" s="105">
        <f>+'Var. Exced Aut. Portuaria'!Z63</f>
        <v>7902956.1386602875</v>
      </c>
      <c r="AA17" s="105">
        <f>+'Var. Exced Aut. Portuaria'!AA63</f>
        <v>8307359.0589066874</v>
      </c>
      <c r="AB17" s="105">
        <f>+'Var. Exced Aut. Portuaria'!AB63</f>
        <v>8715875.5266292915</v>
      </c>
      <c r="AC17" s="105">
        <f>+'Var. Exced Aut. Portuaria'!AC63</f>
        <v>9128537.957595313</v>
      </c>
      <c r="AD17" s="105">
        <f>+'Var. Exced Aut. Portuaria'!AD63</f>
        <v>9545378.8144968227</v>
      </c>
      <c r="AE17" s="105">
        <f>+'Var. Exced Aut. Portuaria'!AE63</f>
        <v>9966410.6010649242</v>
      </c>
      <c r="AF17" s="105">
        <f>+'Var. Exced Aut. Portuaria'!AF63</f>
        <v>10391685.855996814</v>
      </c>
      <c r="AG17" s="105">
        <f>+'Var. Exced Aut. Portuaria'!AG63</f>
        <v>10821237.146691414</v>
      </c>
      <c r="AH17" s="105">
        <f>+'Var. Exced Aut. Portuaria'!AH63</f>
        <v>11255097.062789232</v>
      </c>
      <c r="AI17" s="105">
        <f>+'Var. Exced Aut. Portuaria'!AI63</f>
        <v>27552364.797127169</v>
      </c>
    </row>
    <row r="18" spans="3:35">
      <c r="C18" s="33" t="s">
        <v>196</v>
      </c>
      <c r="E18" s="108">
        <f>+'Var. Exced Op. Partícipe'!E60</f>
        <v>0</v>
      </c>
      <c r="F18" s="108">
        <f>+'Var. Exced Op. Partícipe'!F60</f>
        <v>-44975000</v>
      </c>
      <c r="G18" s="108">
        <f>+'Var. Exced Op. Partícipe'!G60</f>
        <v>2917061.6522654337</v>
      </c>
      <c r="H18" s="108">
        <f>+'Var. Exced Op. Partícipe'!H60</f>
        <v>3292671.092969479</v>
      </c>
      <c r="I18" s="108">
        <f>+'Var. Exced Op. Partícipe'!I60</f>
        <v>3641571.5078643602</v>
      </c>
      <c r="J18" s="108">
        <f>+'Var. Exced Op. Partícipe'!J60</f>
        <v>3961212.6943685687</v>
      </c>
      <c r="K18" s="108">
        <f>+'Var. Exced Op. Partícipe'!K60</f>
        <v>4249041.2684223745</v>
      </c>
      <c r="L18" s="108">
        <f>+'Var. Exced Op. Partícipe'!L60</f>
        <v>4502510.4914902151</v>
      </c>
      <c r="M18" s="108">
        <f>+'Var. Exced Op. Partícipe'!M60</f>
        <v>4675918.4315442666</v>
      </c>
      <c r="N18" s="108">
        <f>+'Var. Exced Op. Partícipe'!N60</f>
        <v>5277487.0380701032</v>
      </c>
      <c r="O18" s="108">
        <f>+'Var. Exced Op. Partícipe'!O60</f>
        <v>5935896.6985812234</v>
      </c>
      <c r="P18" s="108">
        <f>+'Var. Exced Op. Partícipe'!P60</f>
        <v>6556759.0939187203</v>
      </c>
      <c r="Q18" s="108">
        <f>+'Var. Exced Op. Partícipe'!Q60</f>
        <v>7092245.8592796773</v>
      </c>
      <c r="R18" s="108">
        <f>+'Var. Exced Op. Partícipe'!R60</f>
        <v>7632019.3942472301</v>
      </c>
      <c r="S18" s="108">
        <f>+'Var. Exced Op. Partícipe'!S60</f>
        <v>8129020.1903114729</v>
      </c>
      <c r="T18" s="108">
        <f>+'Var. Exced Op. Partícipe'!T60</f>
        <v>8581704.6911802739</v>
      </c>
      <c r="U18" s="108">
        <f>+'Var. Exced Op. Partícipe'!U60</f>
        <v>8988648.1020391434</v>
      </c>
      <c r="V18" s="108">
        <f>+'Var. Exced Op. Partícipe'!V60</f>
        <v>9396933.9566682987</v>
      </c>
      <c r="W18" s="108">
        <f>+'Var. Exced Op. Partícipe'!W60</f>
        <v>9806510.9661133103</v>
      </c>
      <c r="X18" s="108">
        <f>+'Var. Exced Op. Partícipe'!X60</f>
        <v>10217326.000701472</v>
      </c>
      <c r="Y18" s="108">
        <f>+'Var. Exced Op. Partícipe'!Y60</f>
        <v>10629324.046359885</v>
      </c>
      <c r="Z18" s="108">
        <f>+'Var. Exced Op. Partícipe'!Z60</f>
        <v>11042448.160037901</v>
      </c>
      <c r="AA18" s="108">
        <f>+'Var. Exced Op. Partícipe'!AA60</f>
        <v>11456639.424215801</v>
      </c>
      <c r="AB18" s="108">
        <f>+'Var. Exced Op. Partícipe'!AB60</f>
        <v>11871836.900483061</v>
      </c>
      <c r="AC18" s="108">
        <f>+'Var. Exced Op. Partícipe'!AC60</f>
        <v>12287977.582167868</v>
      </c>
      <c r="AD18" s="108">
        <f>+'Var. Exced Op. Partícipe'!AD60</f>
        <v>12704996.346000597</v>
      </c>
      <c r="AE18" s="108">
        <f>+'Var. Exced Op. Partícipe'!AE60</f>
        <v>13122775.902792335</v>
      </c>
      <c r="AF18" s="108">
        <f>+'Var. Exced Op. Partícipe'!AF60</f>
        <v>13541296.747109964</v>
      </c>
      <c r="AG18" s="108">
        <f>+'Var. Exced Op. Partícipe'!AG60</f>
        <v>13960487.105929039</v>
      </c>
      <c r="AH18" s="108">
        <f>+'Var. Exced Op. Partícipe'!AH60</f>
        <v>14380272.886244528</v>
      </c>
      <c r="AI18" s="108">
        <f>+'Var. Exced Op. Partícipe'!AI60</f>
        <v>14800577.621620648</v>
      </c>
    </row>
    <row r="19" spans="3:35">
      <c r="C19" s="33" t="s">
        <v>238</v>
      </c>
      <c r="E19" s="108">
        <f>+'Var. Exced Otras A. Portuaria'!E74</f>
        <v>0</v>
      </c>
      <c r="F19" s="108">
        <f>+'Var. Exced Otras A. Portuaria'!F74</f>
        <v>0</v>
      </c>
      <c r="G19" s="108">
        <f>+'Var. Exced Otras A. Portuaria'!G74</f>
        <v>-694906.5195219866</v>
      </c>
      <c r="H19" s="108">
        <f>+'Var. Exced Otras A. Portuaria'!H74</f>
        <v>-944453.87032914895</v>
      </c>
      <c r="I19" s="108">
        <f>+'Var. Exced Otras A. Portuaria'!I74</f>
        <v>-1177170.7934207974</v>
      </c>
      <c r="J19" s="108">
        <f>+'Var. Exced Otras A. Portuaria'!J74</f>
        <v>-1391350.8860033527</v>
      </c>
      <c r="K19" s="108">
        <f>+'Var. Exced Otras A. Portuaria'!K74</f>
        <v>-1585280.3093760707</v>
      </c>
      <c r="L19" s="108">
        <f>+'Var. Exced Otras A. Portuaria'!L74</f>
        <v>-1757244.1743985836</v>
      </c>
      <c r="M19" s="108">
        <f>+'Var. Exced Otras A. Portuaria'!M74</f>
        <v>-1876736.0901391951</v>
      </c>
      <c r="N19" s="108">
        <f>+'Var. Exced Otras A. Portuaria'!N74</f>
        <v>-2298762.4989192663</v>
      </c>
      <c r="O19" s="108">
        <f>+'Var. Exced Otras A. Portuaria'!O74</f>
        <v>-2764015.7298602508</v>
      </c>
      <c r="P19" s="108">
        <f>+'Var. Exced Otras A. Portuaria'!P74</f>
        <v>-3205231.1472904179</v>
      </c>
      <c r="Q19" s="108">
        <f>+'Var. Exced Otras A. Portuaria'!Q74</f>
        <v>-3590352.6426256071</v>
      </c>
      <c r="R19" s="108">
        <f>+'Var. Exced Otras A. Portuaria'!R74</f>
        <v>-3979313.8769011316</v>
      </c>
      <c r="S19" s="108">
        <f>+'Var. Exced Otras A. Portuaria'!S74</f>
        <v>-4340588.8825907605</v>
      </c>
      <c r="T19" s="108">
        <f>+'Var. Exced Otras A. Portuaria'!T74</f>
        <v>-4673084.0812110361</v>
      </c>
      <c r="U19" s="108">
        <f>+'Var. Exced Otras A. Portuaria'!U74</f>
        <v>-4975780.4055755055</v>
      </c>
      <c r="V19" s="108">
        <f>+'Var. Exced Otras A. Portuaria'!V74</f>
        <v>-5280265.8007526239</v>
      </c>
      <c r="W19" s="108">
        <f>+'Var. Exced Otras A. Portuaria'!W74</f>
        <v>-5586525.8321938142</v>
      </c>
      <c r="X19" s="108">
        <f>+'Var. Exced Otras A. Portuaria'!X74</f>
        <v>-5894545.2297730716</v>
      </c>
      <c r="Y19" s="108">
        <f>+'Var. Exced Otras A. Portuaria'!Y74</f>
        <v>-6204307.8659674674</v>
      </c>
      <c r="Z19" s="108">
        <f>+'Var. Exced Otras A. Portuaria'!Z74</f>
        <v>-6515796.7335709939</v>
      </c>
      <c r="AA19" s="108">
        <f>+'Var. Exced Otras A. Portuaria'!AA74</f>
        <v>-6828993.9229327785</v>
      </c>
      <c r="AB19" s="108">
        <f>+'Var. Exced Otras A. Portuaria'!AB74</f>
        <v>-7143880.5987103535</v>
      </c>
      <c r="AC19" s="108">
        <f>+'Var. Exced Otras A. Portuaria'!AC74</f>
        <v>-7460436.9761286182</v>
      </c>
      <c r="AD19" s="108">
        <f>+'Var. Exced Otras A. Portuaria'!AD74</f>
        <v>-7778642.2967347093</v>
      </c>
      <c r="AE19" s="108">
        <f>+'Var. Exced Otras A. Portuaria'!AE74</f>
        <v>-8098474.8036393551</v>
      </c>
      <c r="AF19" s="108">
        <f>+'Var. Exced Otras A. Portuaria'!AF74</f>
        <v>-8419911.7162343673</v>
      </c>
      <c r="AG19" s="108">
        <f>+'Var. Exced Otras A. Portuaria'!AG74</f>
        <v>-8742929.2043764219</v>
      </c>
      <c r="AH19" s="108">
        <f>+'Var. Exced Otras A. Portuaria'!AH74</f>
        <v>-9067502.3620265797</v>
      </c>
      <c r="AI19" s="108">
        <f>+'Var. Exced Otras A. Portuaria'!AI74</f>
        <v>-9393605.1803352591</v>
      </c>
    </row>
    <row r="20" spans="3:35">
      <c r="C20" s="33" t="s">
        <v>237</v>
      </c>
      <c r="E20" s="108">
        <f>+'Var. Exced Otros Operad'!E68</f>
        <v>0</v>
      </c>
      <c r="F20" s="108">
        <f>+'Var. Exced Otros Operad'!F68</f>
        <v>0</v>
      </c>
      <c r="G20" s="108">
        <f>+'Var. Exced Otros Operad'!G68</f>
        <v>-2946949.179238766</v>
      </c>
      <c r="H20" s="108">
        <f>+'Var. Exced Otros Operad'!H68</f>
        <v>-3354299.1735884766</v>
      </c>
      <c r="I20" s="108">
        <f>+'Var. Exced Otros Operad'!I68</f>
        <v>-3736786.8924206826</v>
      </c>
      <c r="J20" s="108">
        <f>+'Var. Exced Otros Operad'!J68</f>
        <v>-4091848.2019798262</v>
      </c>
      <c r="K20" s="108">
        <f>+'Var. Exced Otros Operad'!K68</f>
        <v>-4416907.895702878</v>
      </c>
      <c r="L20" s="108">
        <f>+'Var. Exced Otros Operad'!L68</f>
        <v>-4709389.3229506956</v>
      </c>
      <c r="M20" s="108">
        <f>+'Var. Exced Otros Operad'!M68</f>
        <v>-4923311.0341657707</v>
      </c>
      <c r="N20" s="108">
        <f>+'Var. Exced Otros Operad'!N68</f>
        <v>-5566724.3323350232</v>
      </c>
      <c r="O20" s="108">
        <f>+'Var. Exced Otros Operad'!O68</f>
        <v>-6268121.8857062412</v>
      </c>
      <c r="P20" s="108">
        <f>+'Var. Exced Otros Operad'!P68</f>
        <v>-6933280.9726604102</v>
      </c>
      <c r="Q20" s="108">
        <f>+'Var. Exced Otros Operad'!Q68</f>
        <v>-7513875.0590946553</v>
      </c>
      <c r="R20" s="108">
        <f>+'Var. Exced Otros Operad'!R68</f>
        <v>-8100257.785605398</v>
      </c>
      <c r="S20" s="108">
        <f>+'Var. Exced Otros Operad'!S68</f>
        <v>-8644901.8379903063</v>
      </c>
      <c r="T20" s="108">
        <f>+'Var. Exced Otros Operad'!T68</f>
        <v>-9146158.5801482517</v>
      </c>
      <c r="U20" s="108">
        <f>+'Var. Exced Otros Operad'!U68</f>
        <v>-9602491.7062918358</v>
      </c>
      <c r="V20" s="108">
        <f>+'Var. Exced Otros Operad'!V68</f>
        <v>-10061521.96553917</v>
      </c>
      <c r="W20" s="108">
        <f>+'Var. Exced Otros Operad'!W68</f>
        <v>-10523227.596930038</v>
      </c>
      <c r="X20" s="108">
        <f>+'Var. Exced Otros Operad'!X68</f>
        <v>-10987585.579820344</v>
      </c>
      <c r="Y20" s="108">
        <f>+'Var. Exced Otros Operad'!Y68</f>
        <v>-11454571.600988099</v>
      </c>
      <c r="Z20" s="108">
        <f>+'Var. Exced Otros Operad'!Z68</f>
        <v>-11924160.02103541</v>
      </c>
      <c r="AA20" s="108">
        <f>+'Var. Exced Otros Operad'!AA68</f>
        <v>-12396323.840073902</v>
      </c>
      <c r="AB20" s="108">
        <f>+'Var. Exced Otros Operad'!AB68</f>
        <v>-12871034.662678836</v>
      </c>
      <c r="AC20" s="108">
        <f>+'Var. Exced Otros Operad'!AC68</f>
        <v>-13348262.662097894</v>
      </c>
      <c r="AD20" s="108">
        <f>+'Var. Exced Otros Operad'!AD68</f>
        <v>-13827976.543700408</v>
      </c>
      <c r="AE20" s="108">
        <f>+'Var. Exced Otros Operad'!AE68</f>
        <v>-14310143.507652048</v>
      </c>
      <c r="AF20" s="108">
        <f>+'Var. Exced Otros Operad'!AF68</f>
        <v>-14794729.21079988</v>
      </c>
      <c r="AG20" s="108">
        <f>+'Var. Exced Otros Operad'!AG68</f>
        <v>-15281697.72775295</v>
      </c>
      <c r="AH20" s="108">
        <f>+'Var. Exced Otros Operad'!AH68</f>
        <v>-15771011.511142161</v>
      </c>
      <c r="AI20" s="108">
        <f>+'Var. Exced Otros Operad'!AI68</f>
        <v>-16262631.351044312</v>
      </c>
    </row>
    <row r="21" spans="3:35">
      <c r="C21" s="42" t="s">
        <v>451</v>
      </c>
      <c r="D21" s="18"/>
      <c r="E21" s="109">
        <f>+'Var. Excedente Cliente'!E104</f>
        <v>0</v>
      </c>
      <c r="F21" s="109">
        <f>+'Var. Excedente Cliente'!F104</f>
        <v>0</v>
      </c>
      <c r="G21" s="109">
        <f>+'Var. Excedente Cliente'!G104</f>
        <v>7678382.1101045581</v>
      </c>
      <c r="H21" s="109">
        <f>+'Var. Excedente Cliente'!H104</f>
        <v>8026848.0735147493</v>
      </c>
      <c r="I21" s="109">
        <f>+'Var. Excedente Cliente'!I104</f>
        <v>8361474.6722761746</v>
      </c>
      <c r="J21" s="109">
        <f>+'Var. Excedente Cliente'!J104</f>
        <v>8680698.1555736028</v>
      </c>
      <c r="K21" s="109">
        <f>+'Var. Excedente Cliente'!K104</f>
        <v>8982948.3313152269</v>
      </c>
      <c r="L21" s="109">
        <f>+'Var. Excedente Cliente'!L104</f>
        <v>9266654.5420598313</v>
      </c>
      <c r="M21" s="109">
        <f>+'Var. Excedente Cliente'!M104</f>
        <v>9503339.2916897871</v>
      </c>
      <c r="N21" s="109">
        <f>+'Var. Excedente Cliente'!N104</f>
        <v>9924329.6907152422</v>
      </c>
      <c r="O21" s="109">
        <f>+'Var. Excedente Cliente'!O104</f>
        <v>10359136.38788454</v>
      </c>
      <c r="P21" s="109">
        <f>+'Var. Excedente Cliente'!P104</f>
        <v>10771478.324779797</v>
      </c>
      <c r="Q21" s="109">
        <f>+'Var. Excedente Cliente'!Q104</f>
        <v>11131397.169527875</v>
      </c>
      <c r="R21" s="109">
        <f>+'Var. Excedente Cliente'!R104</f>
        <v>11494904.477709657</v>
      </c>
      <c r="S21" s="109">
        <f>+'Var. Excedente Cliente'!S104</f>
        <v>11832537.365666214</v>
      </c>
      <c r="T21" s="109">
        <f>+'Var. Excedente Cliente'!T104</f>
        <v>12143273.819541734</v>
      </c>
      <c r="U21" s="109">
        <f>+'Var. Excedente Cliente'!U104</f>
        <v>12426161.460700089</v>
      </c>
      <c r="V21" s="109">
        <f>+'Var. Excedente Cliente'!V104</f>
        <v>12710721.094483797</v>
      </c>
      <c r="W21" s="109">
        <f>+'Var. Excedente Cliente'!W104</f>
        <v>12996939.230952362</v>
      </c>
      <c r="X21" s="109">
        <f>+'Var. Excedente Cliente'!X104</f>
        <v>13284801.599268721</v>
      </c>
      <c r="Y21" s="109">
        <f>+'Var. Excedente Cliente'!Y104</f>
        <v>13574293.127307611</v>
      </c>
      <c r="Z21" s="109">
        <f>+'Var. Excedente Cliente'!Z104</f>
        <v>13865397.920827836</v>
      </c>
      <c r="AA21" s="109">
        <f>+'Var. Excedente Cliente'!AA104</f>
        <v>14158099.242200017</v>
      </c>
      <c r="AB21" s="109">
        <f>+'Var. Excedente Cliente'!AB104</f>
        <v>14452379.48868118</v>
      </c>
      <c r="AC21" s="109">
        <f>+'Var. Excedente Cliente'!AC104</f>
        <v>14748220.170227285</v>
      </c>
      <c r="AD21" s="109">
        <f>+'Var. Excedente Cliente'!AD104</f>
        <v>15045601.886834817</v>
      </c>
      <c r="AE21" s="109">
        <f>+'Var. Excedente Cliente'!AE104</f>
        <v>15344504.30540227</v>
      </c>
      <c r="AF21" s="109">
        <f>+'Var. Excedente Cliente'!AF104</f>
        <v>15644906.136102213</v>
      </c>
      <c r="AG21" s="109">
        <f>+'Var. Excedente Cliente'!AG104</f>
        <v>15946785.108254438</v>
      </c>
      <c r="AH21" s="109">
        <f>+'Var. Excedente Cliente'!AH104</f>
        <v>16250117.945690604</v>
      </c>
      <c r="AI21" s="109">
        <f>+'Var. Excedente Cliente'!AI104</f>
        <v>16554880.341600502</v>
      </c>
    </row>
    <row r="22" spans="3:35">
      <c r="C22" s="36" t="s">
        <v>453</v>
      </c>
      <c r="E22" s="110">
        <f>+SUM(E17:E21)</f>
        <v>-62965000</v>
      </c>
      <c r="F22" s="110">
        <f t="shared" ref="F22:AI22" si="7">+SUM(F17:F21)</f>
        <v>-44975000</v>
      </c>
      <c r="G22" s="110">
        <f t="shared" si="7"/>
        <v>7695515.3457747027</v>
      </c>
      <c r="H22" s="110">
        <f t="shared" si="7"/>
        <v>8062176.8054665942</v>
      </c>
      <c r="I22" s="110">
        <f t="shared" si="7"/>
        <v>8416057.5631418079</v>
      </c>
      <c r="J22" s="110">
        <f t="shared" si="7"/>
        <v>8755585.8818412609</v>
      </c>
      <c r="K22" s="110">
        <f t="shared" si="7"/>
        <v>9079179.0595691279</v>
      </c>
      <c r="L22" s="110">
        <f t="shared" si="7"/>
        <v>9385249.2915599477</v>
      </c>
      <c r="M22" s="110">
        <f t="shared" si="7"/>
        <v>9645158.8463003375</v>
      </c>
      <c r="N22" s="110">
        <f t="shared" si="7"/>
        <v>10090137.009991337</v>
      </c>
      <c r="O22" s="110">
        <f t="shared" si="7"/>
        <v>10549586.819988074</v>
      </c>
      <c r="P22" s="110">
        <f t="shared" si="7"/>
        <v>10987322.147830471</v>
      </c>
      <c r="Q22" s="110">
        <f t="shared" si="7"/>
        <v>11373099.082579985</v>
      </c>
      <c r="R22" s="110">
        <f t="shared" si="7"/>
        <v>11763325.438604616</v>
      </c>
      <c r="S22" s="110">
        <f t="shared" si="7"/>
        <v>12128270.159332253</v>
      </c>
      <c r="T22" s="110">
        <f t="shared" si="7"/>
        <v>12466850.993165266</v>
      </c>
      <c r="U22" s="110">
        <f t="shared" si="7"/>
        <v>12778051.637015661</v>
      </c>
      <c r="V22" s="110">
        <f t="shared" si="7"/>
        <v>13091700.858708167</v>
      </c>
      <c r="W22" s="110">
        <f t="shared" si="7"/>
        <v>13407802.095433038</v>
      </c>
      <c r="X22" s="110">
        <f t="shared" si="7"/>
        <v>13726358.336566512</v>
      </c>
      <c r="Y22" s="110">
        <f t="shared" si="7"/>
        <v>14047372.109462462</v>
      </c>
      <c r="Z22" s="110">
        <f t="shared" si="7"/>
        <v>14370845.464919619</v>
      </c>
      <c r="AA22" s="110">
        <f t="shared" si="7"/>
        <v>14696779.962315828</v>
      </c>
      <c r="AB22" s="110">
        <f t="shared" si="7"/>
        <v>15025176.654404342</v>
      </c>
      <c r="AC22" s="110">
        <f t="shared" si="7"/>
        <v>15356036.071763955</v>
      </c>
      <c r="AD22" s="110">
        <f t="shared" si="7"/>
        <v>15689358.206897119</v>
      </c>
      <c r="AE22" s="110">
        <f t="shared" si="7"/>
        <v>16025072.497968124</v>
      </c>
      <c r="AF22" s="110">
        <f t="shared" si="7"/>
        <v>16363247.812174743</v>
      </c>
      <c r="AG22" s="110">
        <f t="shared" si="7"/>
        <v>16703882.428745518</v>
      </c>
      <c r="AH22" s="110">
        <f t="shared" si="7"/>
        <v>17046974.021555625</v>
      </c>
      <c r="AI22" s="110">
        <f t="shared" si="7"/>
        <v>33251586.22896874</v>
      </c>
    </row>
    <row r="26" spans="3:35" hidden="1">
      <c r="C26" s="1" t="s">
        <v>236</v>
      </c>
    </row>
    <row r="27" spans="3:35" hidden="1"/>
    <row r="28" spans="3:35" hidden="1">
      <c r="C28" s="1" t="s">
        <v>241</v>
      </c>
      <c r="D28" s="112">
        <f>+IRR(E22:AI22)</f>
        <v>8.7525656882918412E-2</v>
      </c>
    </row>
    <row r="29" spans="3:35" hidden="1">
      <c r="C29" s="1" t="s">
        <v>242</v>
      </c>
      <c r="D29" s="113">
        <f>+NPV(D30,E22:AI22)</f>
        <v>101326283.96575585</v>
      </c>
    </row>
    <row r="30" spans="3:35" hidden="1">
      <c r="C30" t="s">
        <v>240</v>
      </c>
      <c r="D30" s="114">
        <f>+Inputs!D156</f>
        <v>3.5000000000000003E-2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C1:K64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0" customWidth="1"/>
    <col min="4" max="4" width="15.7109375" customWidth="1"/>
    <col min="5" max="12" width="20.7109375" customWidth="1"/>
  </cols>
  <sheetData>
    <row r="1" spans="3:7" ht="21">
      <c r="C1" s="483" t="s">
        <v>392</v>
      </c>
    </row>
    <row r="3" spans="3:7" ht="21">
      <c r="C3" s="74" t="s">
        <v>354</v>
      </c>
    </row>
    <row r="5" spans="3:7" ht="15.75">
      <c r="C5" s="281" t="s">
        <v>393</v>
      </c>
    </row>
    <row r="7" spans="3:7" ht="15.75" thickBot="1">
      <c r="C7" s="312"/>
      <c r="D7" s="313" t="s">
        <v>54</v>
      </c>
      <c r="E7" s="314" t="s">
        <v>58</v>
      </c>
      <c r="F7" s="315" t="s">
        <v>250</v>
      </c>
      <c r="G7" s="188" t="s">
        <v>251</v>
      </c>
    </row>
    <row r="8" spans="3:7" ht="15.75" thickBot="1">
      <c r="C8" s="517" t="s">
        <v>252</v>
      </c>
      <c r="D8" s="518"/>
      <c r="E8" s="518"/>
      <c r="F8" s="518"/>
      <c r="G8" s="519"/>
    </row>
    <row r="9" spans="3:7" ht="15.75" thickBot="1">
      <c r="C9" s="316" t="s">
        <v>249</v>
      </c>
      <c r="D9" s="317" t="s">
        <v>60</v>
      </c>
      <c r="E9" s="318" t="s">
        <v>262</v>
      </c>
      <c r="F9" s="318" t="s">
        <v>263</v>
      </c>
      <c r="G9" s="318" t="s">
        <v>59</v>
      </c>
    </row>
    <row r="10" spans="3:7" ht="15.75" thickBot="1">
      <c r="C10" s="520" t="s">
        <v>61</v>
      </c>
      <c r="D10" s="521"/>
      <c r="E10" s="521"/>
      <c r="F10" s="521"/>
      <c r="G10" s="522"/>
    </row>
    <row r="11" spans="3:7" ht="15.75" thickBot="1">
      <c r="C11" s="319" t="s">
        <v>253</v>
      </c>
      <c r="D11" s="322" t="str">
        <f>+E54</f>
        <v>10,9 M€</v>
      </c>
      <c r="E11" s="322" t="str">
        <f>+F54</f>
        <v>24,9 M€</v>
      </c>
      <c r="F11" s="322" t="str">
        <f>+G54</f>
        <v>-4,6 M€</v>
      </c>
      <c r="G11" s="321" t="str">
        <f>+H54</f>
        <v>-19,5 M€</v>
      </c>
    </row>
    <row r="12" spans="3:7" ht="15.75" thickBot="1">
      <c r="C12" s="319" t="s">
        <v>254</v>
      </c>
      <c r="D12" s="322">
        <f t="shared" ref="D12:F20" si="0">+E55</f>
        <v>4.349450583909073E-2</v>
      </c>
      <c r="E12" s="322">
        <f t="shared" si="0"/>
        <v>5.2404169983382425E-2</v>
      </c>
      <c r="F12" s="322">
        <f t="shared" si="0"/>
        <v>3.2305943434954909E-2</v>
      </c>
      <c r="G12" s="323">
        <f t="shared" ref="G12" si="1">+H55</f>
        <v>1.9494425513383398E-2</v>
      </c>
    </row>
    <row r="13" spans="3:7" ht="15.75" thickBot="1">
      <c r="C13" s="324" t="s">
        <v>255</v>
      </c>
      <c r="D13" s="325" t="str">
        <f t="shared" si="0"/>
        <v>44,2 M€</v>
      </c>
      <c r="E13" s="325" t="str">
        <f t="shared" si="0"/>
        <v>60,3 M€</v>
      </c>
      <c r="F13" s="325" t="str">
        <f t="shared" si="0"/>
        <v>26,6 M€</v>
      </c>
      <c r="G13" s="326" t="str">
        <f t="shared" ref="G13" si="2">+H56</f>
        <v>9,7 M€</v>
      </c>
    </row>
    <row r="14" spans="3:7" ht="15.75" thickBot="1">
      <c r="C14" s="324" t="s">
        <v>256</v>
      </c>
      <c r="D14" s="327">
        <f t="shared" si="0"/>
        <v>9.0324012420651606E-2</v>
      </c>
      <c r="E14" s="327">
        <f t="shared" si="0"/>
        <v>0.10325759977332921</v>
      </c>
      <c r="F14" s="327">
        <f t="shared" si="0"/>
        <v>7.4390110978689458E-2</v>
      </c>
      <c r="G14" s="328">
        <f t="shared" ref="G14" si="3">+H57</f>
        <v>5.493022616198559E-2</v>
      </c>
    </row>
    <row r="15" spans="3:7" ht="15.75" thickBot="1">
      <c r="C15" s="329" t="s">
        <v>62</v>
      </c>
      <c r="D15" s="330" t="str">
        <f t="shared" si="0"/>
        <v>-4,2 M€</v>
      </c>
      <c r="E15" s="320" t="str">
        <f t="shared" si="0"/>
        <v>6,6 M€</v>
      </c>
      <c r="F15" s="320" t="str">
        <f t="shared" si="0"/>
        <v>-15,9 M€</v>
      </c>
      <c r="G15" s="321" t="str">
        <f t="shared" ref="G15" si="4">+H58</f>
        <v>-27,2 M€</v>
      </c>
    </row>
    <row r="16" spans="3:7" ht="15.75" thickBot="1">
      <c r="C16" s="329" t="s">
        <v>63</v>
      </c>
      <c r="D16" s="331">
        <f t="shared" si="0"/>
        <v>4.5609513978346679E-2</v>
      </c>
      <c r="E16" s="322">
        <f t="shared" si="0"/>
        <v>5.6522402745949836E-2</v>
      </c>
      <c r="F16" s="322">
        <f t="shared" si="0"/>
        <v>3.1792204374824759E-2</v>
      </c>
      <c r="G16" s="323">
        <f t="shared" ref="G16" si="5">+H59</f>
        <v>1.5707821868539657E-2</v>
      </c>
    </row>
    <row r="17" spans="3:7" ht="15.75" thickBot="1">
      <c r="C17" s="332" t="s">
        <v>257</v>
      </c>
      <c r="D17" s="333" t="str">
        <f t="shared" si="0"/>
        <v>19,9 M€</v>
      </c>
      <c r="E17" s="325" t="str">
        <f t="shared" si="0"/>
        <v>28,6 M€</v>
      </c>
      <c r="F17" s="325" t="str">
        <f t="shared" si="0"/>
        <v>10,6 M€</v>
      </c>
      <c r="G17" s="326" t="str">
        <f t="shared" ref="G17" si="6">+H60</f>
        <v>1,7 M€</v>
      </c>
    </row>
    <row r="18" spans="3:7" ht="15.75" thickBot="1">
      <c r="C18" s="332" t="s">
        <v>258</v>
      </c>
      <c r="D18" s="334">
        <f t="shared" si="0"/>
        <v>0.15441852872487968</v>
      </c>
      <c r="E18" s="327">
        <f t="shared" si="0"/>
        <v>0.17877694115872389</v>
      </c>
      <c r="F18" s="327">
        <f t="shared" si="0"/>
        <v>0.12443688990313868</v>
      </c>
      <c r="G18" s="328">
        <f t="shared" ref="G18" si="7">+H61</f>
        <v>8.471209354499315E-2</v>
      </c>
    </row>
    <row r="19" spans="3:7" ht="15.75" thickBot="1">
      <c r="C19" s="329" t="s">
        <v>64</v>
      </c>
      <c r="D19" s="330" t="str">
        <f t="shared" si="0"/>
        <v>101,3 M€</v>
      </c>
      <c r="E19" s="320" t="str">
        <f t="shared" si="0"/>
        <v>116,1 M€</v>
      </c>
      <c r="F19" s="320" t="str">
        <f t="shared" si="0"/>
        <v>85,2 M€</v>
      </c>
      <c r="G19" s="321" t="str">
        <f t="shared" ref="G19" si="8">+H62</f>
        <v>69,8 M€</v>
      </c>
    </row>
    <row r="20" spans="3:7" ht="15.75" thickBot="1">
      <c r="C20" s="329" t="s">
        <v>65</v>
      </c>
      <c r="D20" s="331">
        <f t="shared" si="0"/>
        <v>8.7525656882944336E-2</v>
      </c>
      <c r="E20" s="322">
        <f t="shared" si="0"/>
        <v>9.2930689332396843E-2</v>
      </c>
      <c r="F20" s="322">
        <f t="shared" si="0"/>
        <v>8.1484262858085396E-2</v>
      </c>
      <c r="G20" s="323">
        <f t="shared" ref="G20" si="9">+H63</f>
        <v>7.514592583498067E-2</v>
      </c>
    </row>
    <row r="21" spans="3:7" ht="15.75" customHeight="1"/>
    <row r="22" spans="3:7" ht="15.75">
      <c r="C22" s="281" t="s">
        <v>394</v>
      </c>
    </row>
    <row r="24" spans="3:7" ht="15.75" thickBot="1">
      <c r="C24" s="312"/>
      <c r="D24" s="313" t="s">
        <v>54</v>
      </c>
      <c r="E24" s="314" t="s">
        <v>58</v>
      </c>
      <c r="F24" s="315" t="s">
        <v>250</v>
      </c>
      <c r="G24" s="188" t="s">
        <v>251</v>
      </c>
    </row>
    <row r="25" spans="3:7" ht="15.75" thickBot="1">
      <c r="C25" s="517" t="s">
        <v>252</v>
      </c>
      <c r="D25" s="518"/>
      <c r="E25" s="518"/>
      <c r="F25" s="518"/>
      <c r="G25" s="519"/>
    </row>
    <row r="26" spans="3:7" ht="15.75" thickBot="1">
      <c r="C26" s="316" t="s">
        <v>259</v>
      </c>
      <c r="D26" s="498">
        <v>0</v>
      </c>
      <c r="E26" s="499">
        <v>-0.1</v>
      </c>
      <c r="F26" s="499">
        <v>0.1</v>
      </c>
      <c r="G26" s="499">
        <v>0.2</v>
      </c>
    </row>
    <row r="27" spans="3:7" ht="15.75" thickBot="1">
      <c r="C27" s="520" t="s">
        <v>61</v>
      </c>
      <c r="D27" s="521"/>
      <c r="E27" s="521"/>
      <c r="F27" s="521"/>
      <c r="G27" s="522"/>
    </row>
    <row r="28" spans="3:7" ht="15.75" thickBot="1">
      <c r="C28" s="319" t="s">
        <v>253</v>
      </c>
      <c r="D28" s="322" t="str">
        <f>+E54</f>
        <v>10,9 M€</v>
      </c>
      <c r="E28" s="322" t="str">
        <f>+I54</f>
        <v>16,7 M€</v>
      </c>
      <c r="F28" s="320" t="str">
        <f t="shared" ref="F28:G37" si="10">+J54</f>
        <v>5,1 M€</v>
      </c>
      <c r="G28" s="321" t="str">
        <f t="shared" si="10"/>
        <v>-0,8 M€</v>
      </c>
    </row>
    <row r="29" spans="3:7" ht="15.75" thickBot="1">
      <c r="C29" s="319" t="s">
        <v>254</v>
      </c>
      <c r="D29" s="322">
        <f t="shared" ref="D29:D37" si="11">+E55</f>
        <v>4.349450583909073E-2</v>
      </c>
      <c r="E29" s="322">
        <f t="shared" ref="E29:E37" si="12">+I55</f>
        <v>4.8460690116023962E-2</v>
      </c>
      <c r="F29" s="322">
        <f t="shared" si="10"/>
        <v>3.9177495244399563E-2</v>
      </c>
      <c r="G29" s="323">
        <f t="shared" si="10"/>
        <v>3.5381211631731906E-2</v>
      </c>
    </row>
    <row r="30" spans="3:7" ht="15.75" thickBot="1">
      <c r="C30" s="324" t="s">
        <v>255</v>
      </c>
      <c r="D30" s="325" t="str">
        <f t="shared" si="11"/>
        <v>44,2 M€</v>
      </c>
      <c r="E30" s="325" t="str">
        <f t="shared" si="12"/>
        <v>48,8 M€</v>
      </c>
      <c r="F30" s="325" t="str">
        <f t="shared" si="10"/>
        <v>39,5 M€</v>
      </c>
      <c r="G30" s="326" t="str">
        <f t="shared" si="10"/>
        <v>34,9 M€</v>
      </c>
    </row>
    <row r="31" spans="3:7" ht="15.75" thickBot="1">
      <c r="C31" s="324" t="s">
        <v>256</v>
      </c>
      <c r="D31" s="327">
        <f t="shared" si="11"/>
        <v>9.0324012420651606E-2</v>
      </c>
      <c r="E31" s="327">
        <f t="shared" si="12"/>
        <v>9.9501483222292783E-2</v>
      </c>
      <c r="F31" s="327">
        <f t="shared" si="10"/>
        <v>8.2397731313589698E-2</v>
      </c>
      <c r="G31" s="328">
        <f t="shared" si="10"/>
        <v>7.5444876399877486E-2</v>
      </c>
    </row>
    <row r="32" spans="3:7" ht="15.75" thickBot="1">
      <c r="C32" s="329" t="s">
        <v>62</v>
      </c>
      <c r="D32" s="330" t="str">
        <f t="shared" si="11"/>
        <v>-4,2 M€</v>
      </c>
      <c r="E32" s="320" t="str">
        <f t="shared" si="12"/>
        <v>1,5 M€</v>
      </c>
      <c r="F32" s="320" t="str">
        <f t="shared" si="10"/>
        <v>-9,9 M€</v>
      </c>
      <c r="G32" s="321" t="str">
        <f t="shared" si="10"/>
        <v>-15,6 M€</v>
      </c>
    </row>
    <row r="33" spans="3:11" ht="15.75" thickBot="1">
      <c r="C33" s="329" t="s">
        <v>63</v>
      </c>
      <c r="D33" s="331">
        <f t="shared" si="11"/>
        <v>4.5609513978346679E-2</v>
      </c>
      <c r="E33" s="322">
        <f t="shared" si="12"/>
        <v>5.169473205578963E-2</v>
      </c>
      <c r="F33" s="322">
        <f t="shared" si="10"/>
        <v>4.0297687355382708E-2</v>
      </c>
      <c r="G33" s="323">
        <f t="shared" si="10"/>
        <v>3.5608780440892794E-2</v>
      </c>
    </row>
    <row r="34" spans="3:11" ht="15.75" thickBot="1">
      <c r="C34" s="332" t="s">
        <v>257</v>
      </c>
      <c r="D34" s="333" t="str">
        <f t="shared" si="11"/>
        <v>19,9 M€</v>
      </c>
      <c r="E34" s="325" t="str">
        <f t="shared" si="12"/>
        <v>23,1 M€</v>
      </c>
      <c r="F34" s="325" t="str">
        <f t="shared" si="10"/>
        <v>16,6 M€</v>
      </c>
      <c r="G34" s="326" t="str">
        <f t="shared" si="10"/>
        <v>13,4 M€</v>
      </c>
    </row>
    <row r="35" spans="3:11" ht="15.75" thickBot="1">
      <c r="C35" s="332" t="s">
        <v>258</v>
      </c>
      <c r="D35" s="334">
        <f t="shared" si="11"/>
        <v>0.15441852872487968</v>
      </c>
      <c r="E35" s="327">
        <f t="shared" si="12"/>
        <v>0.17508962279462023</v>
      </c>
      <c r="F35" s="327">
        <f t="shared" si="10"/>
        <v>0.13691436054937645</v>
      </c>
      <c r="G35" s="328">
        <f t="shared" si="10"/>
        <v>0.12179115189632113</v>
      </c>
    </row>
    <row r="36" spans="3:11" ht="15.75" thickBot="1">
      <c r="C36" s="329" t="s">
        <v>64</v>
      </c>
      <c r="D36" s="330" t="str">
        <f t="shared" si="11"/>
        <v>101,3 M€</v>
      </c>
      <c r="E36" s="320" t="str">
        <f t="shared" si="12"/>
        <v>111 M€</v>
      </c>
      <c r="F36" s="320" t="str">
        <f t="shared" si="10"/>
        <v>91,7 M€</v>
      </c>
      <c r="G36" s="321" t="str">
        <f t="shared" si="10"/>
        <v>82 M€</v>
      </c>
    </row>
    <row r="37" spans="3:11" ht="15.75" thickBot="1">
      <c r="C37" s="329" t="s">
        <v>65</v>
      </c>
      <c r="D37" s="331">
        <f t="shared" si="11"/>
        <v>8.7525656882944336E-2</v>
      </c>
      <c r="E37" s="322">
        <f t="shared" si="12"/>
        <v>9.7062425213974249E-2</v>
      </c>
      <c r="F37" s="322">
        <f t="shared" si="10"/>
        <v>7.936626067679052E-2</v>
      </c>
      <c r="G37" s="323">
        <f t="shared" si="10"/>
        <v>7.2276217844133794E-2</v>
      </c>
    </row>
    <row r="40" spans="3:11" ht="21">
      <c r="C40" s="74" t="s">
        <v>356</v>
      </c>
    </row>
    <row r="44" spans="3:11">
      <c r="D44" s="55">
        <v>1</v>
      </c>
      <c r="E44" s="51">
        <v>1</v>
      </c>
      <c r="F44" s="58">
        <v>2</v>
      </c>
      <c r="G44" s="51">
        <v>3</v>
      </c>
      <c r="H44" s="58">
        <v>4</v>
      </c>
      <c r="I44" s="51">
        <v>5</v>
      </c>
      <c r="J44" s="58">
        <v>6</v>
      </c>
      <c r="K44" s="51">
        <v>7</v>
      </c>
    </row>
    <row r="45" spans="3:11">
      <c r="D45" s="56" t="str">
        <f>+INDEX(E45:K45,$D$44)</f>
        <v>Base</v>
      </c>
      <c r="E45" s="51" t="s">
        <v>54</v>
      </c>
      <c r="F45" s="58" t="s">
        <v>56</v>
      </c>
      <c r="G45" s="58" t="s">
        <v>245</v>
      </c>
      <c r="H45" s="58" t="s">
        <v>246</v>
      </c>
      <c r="I45" s="58" t="s">
        <v>57</v>
      </c>
      <c r="J45" s="58" t="s">
        <v>247</v>
      </c>
      <c r="K45" s="58" t="s">
        <v>248</v>
      </c>
    </row>
    <row r="46" spans="3:11">
      <c r="C46" s="1" t="s">
        <v>55</v>
      </c>
      <c r="D46" s="54">
        <f>+INDEX(E46:K46,$D$44)</f>
        <v>0</v>
      </c>
      <c r="E46" s="52">
        <v>0</v>
      </c>
      <c r="F46" s="126">
        <v>2.5000000000000001E-3</v>
      </c>
      <c r="G46" s="126">
        <v>-2.5000000000000001E-3</v>
      </c>
      <c r="H46" s="52">
        <v>-5.0000000000000001E-3</v>
      </c>
      <c r="I46" s="52">
        <v>0</v>
      </c>
      <c r="J46" s="52">
        <v>0</v>
      </c>
      <c r="K46" s="52">
        <v>0</v>
      </c>
    </row>
    <row r="47" spans="3:11">
      <c r="C47" s="1" t="s">
        <v>491</v>
      </c>
      <c r="D47" s="117">
        <f>+INDEX(E47:K47,$D$44)</f>
        <v>0</v>
      </c>
      <c r="E47" s="53">
        <v>0</v>
      </c>
      <c r="F47" s="53">
        <v>0</v>
      </c>
      <c r="G47" s="53">
        <v>0</v>
      </c>
      <c r="H47" s="53">
        <v>0</v>
      </c>
      <c r="I47" s="53">
        <v>-0.1</v>
      </c>
      <c r="J47" s="53">
        <v>0.1</v>
      </c>
      <c r="K47" s="53">
        <v>0.2</v>
      </c>
    </row>
    <row r="51" spans="3:11">
      <c r="C51" s="1"/>
    </row>
    <row r="52" spans="3:11" ht="15.75" thickBot="1">
      <c r="E52" s="51">
        <v>1</v>
      </c>
      <c r="F52" s="58">
        <v>2</v>
      </c>
      <c r="G52" s="51">
        <v>3</v>
      </c>
      <c r="H52" s="58">
        <v>4</v>
      </c>
      <c r="I52" s="51">
        <v>5</v>
      </c>
      <c r="J52" s="58">
        <v>6</v>
      </c>
      <c r="K52" s="51">
        <v>7</v>
      </c>
    </row>
    <row r="53" spans="3:11" ht="15.75" thickBot="1">
      <c r="C53" s="40"/>
      <c r="D53" s="41" t="s">
        <v>24</v>
      </c>
      <c r="E53" s="51" t="s">
        <v>54</v>
      </c>
      <c r="F53" s="58" t="s">
        <v>56</v>
      </c>
      <c r="G53" s="58" t="s">
        <v>245</v>
      </c>
      <c r="H53" s="58" t="s">
        <v>246</v>
      </c>
      <c r="I53" s="58" t="s">
        <v>57</v>
      </c>
      <c r="J53" s="58" t="s">
        <v>247</v>
      </c>
      <c r="K53" s="58" t="s">
        <v>248</v>
      </c>
    </row>
    <row r="54" spans="3:11" ht="15.75" thickBot="1">
      <c r="C54" s="119" t="s">
        <v>253</v>
      </c>
      <c r="D54" s="120" t="str">
        <f>+'Resultados Rentabilidad'!D8</f>
        <v>10,9 M€</v>
      </c>
      <c r="E54" s="59" t="s">
        <v>526</v>
      </c>
      <c r="F54" s="59" t="s">
        <v>528</v>
      </c>
      <c r="G54" s="59" t="s">
        <v>530</v>
      </c>
      <c r="H54" s="59" t="s">
        <v>532</v>
      </c>
      <c r="I54" s="59" t="s">
        <v>534</v>
      </c>
      <c r="J54" s="59" t="s">
        <v>539</v>
      </c>
      <c r="K54" s="59" t="s">
        <v>544</v>
      </c>
    </row>
    <row r="55" spans="3:11" ht="15.75" thickBot="1">
      <c r="C55" s="119" t="s">
        <v>254</v>
      </c>
      <c r="D55" s="123">
        <f>+'Resultados Rentabilidad'!D9</f>
        <v>4.349450583909073E-2</v>
      </c>
      <c r="E55" s="59">
        <v>4.349450583909073E-2</v>
      </c>
      <c r="F55" s="59">
        <v>5.2404169983382425E-2</v>
      </c>
      <c r="G55" s="59">
        <v>3.2305943434954909E-2</v>
      </c>
      <c r="H55" s="59">
        <v>1.9494425513383398E-2</v>
      </c>
      <c r="I55" s="59">
        <v>4.8460690116023962E-2</v>
      </c>
      <c r="J55" s="59">
        <v>3.9177495244399563E-2</v>
      </c>
      <c r="K55" s="59">
        <v>3.5381211631731906E-2</v>
      </c>
    </row>
    <row r="56" spans="3:11" ht="15.75" thickBot="1">
      <c r="C56" s="121" t="s">
        <v>255</v>
      </c>
      <c r="D56" s="124" t="str">
        <f>+'Resultados Rentabilidad'!E8</f>
        <v>44,2 M€</v>
      </c>
      <c r="E56" s="59" t="s">
        <v>527</v>
      </c>
      <c r="F56" s="59" t="s">
        <v>529</v>
      </c>
      <c r="G56" s="59" t="s">
        <v>531</v>
      </c>
      <c r="H56" s="59" t="s">
        <v>533</v>
      </c>
      <c r="I56" s="59" t="s">
        <v>535</v>
      </c>
      <c r="J56" s="59" t="s">
        <v>540</v>
      </c>
      <c r="K56" s="59" t="s">
        <v>545</v>
      </c>
    </row>
    <row r="57" spans="3:11" ht="15.75" thickBot="1">
      <c r="C57" s="121" t="s">
        <v>256</v>
      </c>
      <c r="D57" s="125">
        <f>+'Resultados Rentabilidad'!E9</f>
        <v>9.0324012420651606E-2</v>
      </c>
      <c r="E57" s="59">
        <v>9.0324012420651606E-2</v>
      </c>
      <c r="F57" s="59">
        <v>0.10325759977332921</v>
      </c>
      <c r="G57" s="59">
        <v>7.4390110978689458E-2</v>
      </c>
      <c r="H57" s="59">
        <v>5.493022616198559E-2</v>
      </c>
      <c r="I57" s="59">
        <v>9.9501483222292783E-2</v>
      </c>
      <c r="J57" s="59">
        <v>8.2397731313589698E-2</v>
      </c>
      <c r="K57" s="59">
        <v>7.5444876399877486E-2</v>
      </c>
    </row>
    <row r="58" spans="3:11" ht="15.75" thickBot="1">
      <c r="C58" s="119" t="s">
        <v>62</v>
      </c>
      <c r="D58" s="120" t="str">
        <f>+'Resultados Rentabilidad'!D18</f>
        <v>-4,2 M€</v>
      </c>
      <c r="E58" s="51" t="s">
        <v>260</v>
      </c>
      <c r="F58" s="51" t="s">
        <v>264</v>
      </c>
      <c r="G58" s="51" t="s">
        <v>265</v>
      </c>
      <c r="H58" s="51" t="s">
        <v>261</v>
      </c>
      <c r="I58" s="51" t="s">
        <v>536</v>
      </c>
      <c r="J58" s="51" t="s">
        <v>541</v>
      </c>
      <c r="K58" s="51" t="s">
        <v>546</v>
      </c>
    </row>
    <row r="59" spans="3:11" ht="15.75" thickBot="1">
      <c r="C59" s="119" t="s">
        <v>63</v>
      </c>
      <c r="D59" s="123">
        <f>+'Resultados Rentabilidad'!D19</f>
        <v>4.5609513978346679E-2</v>
      </c>
      <c r="E59" s="59">
        <v>4.5609513978346679E-2</v>
      </c>
      <c r="F59" s="59">
        <v>5.6522402745949836E-2</v>
      </c>
      <c r="G59" s="59">
        <v>3.1792204374824759E-2</v>
      </c>
      <c r="H59" s="59">
        <v>1.5707821868539657E-2</v>
      </c>
      <c r="I59" s="59">
        <v>5.169473205578963E-2</v>
      </c>
      <c r="J59" s="59">
        <v>4.0297687355382708E-2</v>
      </c>
      <c r="K59" s="59">
        <v>3.5608780440892794E-2</v>
      </c>
    </row>
    <row r="60" spans="3:11" ht="15.75" thickBot="1">
      <c r="C60" s="121" t="s">
        <v>257</v>
      </c>
      <c r="D60" s="122" t="str">
        <f>+'Resultados Rentabilidad'!E18</f>
        <v>19,9 M€</v>
      </c>
      <c r="E60" s="51" t="s">
        <v>454</v>
      </c>
      <c r="F60" s="51" t="s">
        <v>456</v>
      </c>
      <c r="G60" s="51" t="s">
        <v>458</v>
      </c>
      <c r="H60" s="51" t="s">
        <v>460</v>
      </c>
      <c r="I60" s="51" t="s">
        <v>537</v>
      </c>
      <c r="J60" s="51" t="s">
        <v>542</v>
      </c>
      <c r="K60" s="51" t="s">
        <v>547</v>
      </c>
    </row>
    <row r="61" spans="3:11" ht="15.75" thickBot="1">
      <c r="C61" s="121" t="s">
        <v>258</v>
      </c>
      <c r="D61" s="125">
        <f>+'Resultados Rentabilidad'!E19</f>
        <v>0.15441852872487968</v>
      </c>
      <c r="E61" s="59">
        <v>0.15441852872487968</v>
      </c>
      <c r="F61" s="59">
        <v>0.17877694115872389</v>
      </c>
      <c r="G61" s="59">
        <v>0.12443688990313868</v>
      </c>
      <c r="H61" s="59">
        <v>8.471209354499315E-2</v>
      </c>
      <c r="I61" s="59">
        <v>0.17508962279462023</v>
      </c>
      <c r="J61" s="59">
        <v>0.13691436054937645</v>
      </c>
      <c r="K61" s="59">
        <v>0.12179115189632113</v>
      </c>
    </row>
    <row r="62" spans="3:11" ht="15.75" thickBot="1">
      <c r="C62" s="119" t="s">
        <v>64</v>
      </c>
      <c r="D62" s="120" t="str">
        <f>+'Resultados Rentabilidad'!D27</f>
        <v>101,3 M€</v>
      </c>
      <c r="E62" s="59" t="s">
        <v>455</v>
      </c>
      <c r="F62" s="59" t="s">
        <v>457</v>
      </c>
      <c r="G62" s="59" t="s">
        <v>459</v>
      </c>
      <c r="H62" s="59" t="s">
        <v>461</v>
      </c>
      <c r="I62" s="59" t="s">
        <v>538</v>
      </c>
      <c r="J62" s="59" t="s">
        <v>543</v>
      </c>
      <c r="K62" s="59" t="s">
        <v>548</v>
      </c>
    </row>
    <row r="63" spans="3:11" ht="15.75" thickBot="1">
      <c r="C63" s="119" t="s">
        <v>65</v>
      </c>
      <c r="D63" s="123">
        <f>+'Resultados Rentabilidad'!D28</f>
        <v>8.7525656882944336E-2</v>
      </c>
      <c r="E63" s="59">
        <v>8.7525656882944336E-2</v>
      </c>
      <c r="F63" s="59">
        <v>9.2930689332396843E-2</v>
      </c>
      <c r="G63" s="59">
        <v>8.1484262858085396E-2</v>
      </c>
      <c r="H63" s="59">
        <v>7.514592583498067E-2</v>
      </c>
      <c r="I63" s="59">
        <v>9.7062425213974249E-2</v>
      </c>
      <c r="J63" s="59">
        <v>7.936626067679052E-2</v>
      </c>
      <c r="K63" s="59">
        <v>7.2276217844133794E-2</v>
      </c>
    </row>
    <row r="64" spans="3:11">
      <c r="D64" s="51"/>
      <c r="E64" s="51"/>
      <c r="F64" s="51"/>
      <c r="G64" s="51"/>
      <c r="H64" s="51"/>
      <c r="I64" s="51"/>
      <c r="J64" s="51"/>
    </row>
  </sheetData>
  <mergeCells count="4">
    <mergeCell ref="C25:G25"/>
    <mergeCell ref="C27:G27"/>
    <mergeCell ref="C8:G8"/>
    <mergeCell ref="C10:G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C1:AE30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43.7109375" customWidth="1"/>
    <col min="4" max="4" width="62.85546875" customWidth="1"/>
    <col min="5" max="5" width="17.28515625" customWidth="1"/>
    <col min="15" max="18" width="11.42578125" customWidth="1"/>
    <col min="20" max="23" width="11.42578125" customWidth="1"/>
    <col min="25" max="28" width="11.42578125" customWidth="1"/>
  </cols>
  <sheetData>
    <row r="1" spans="3:31" ht="24.75" customHeight="1">
      <c r="C1" s="483" t="s">
        <v>288</v>
      </c>
    </row>
    <row r="3" spans="3:31" ht="15.75">
      <c r="C3" s="136" t="s">
        <v>346</v>
      </c>
      <c r="D3" s="18"/>
    </row>
    <row r="4" spans="3:31" ht="15.75" thickBot="1"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3:31" ht="37.5" customHeight="1" thickBot="1">
      <c r="C5" s="146" t="s">
        <v>289</v>
      </c>
      <c r="D5" s="438" t="s">
        <v>426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</row>
    <row r="6" spans="3:31" ht="20.100000000000001" customHeight="1" thickBot="1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</row>
    <row r="7" spans="3:31" ht="20.100000000000001" customHeight="1">
      <c r="C7" s="506" t="s">
        <v>290</v>
      </c>
      <c r="D7" s="507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</row>
    <row r="8" spans="3:31" ht="48.75" customHeight="1">
      <c r="C8" s="139" t="s">
        <v>292</v>
      </c>
      <c r="D8" s="140" t="s">
        <v>427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</row>
    <row r="9" spans="3:31" ht="20.100000000000001" customHeight="1" thickBot="1">
      <c r="C9" s="141" t="s">
        <v>293</v>
      </c>
      <c r="D9" s="142" t="s">
        <v>423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spans="3:31" ht="15.75" thickBot="1">
      <c r="C10" s="137"/>
      <c r="D10" s="138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spans="3:31" ht="20.100000000000001" customHeight="1">
      <c r="C11" s="506" t="s">
        <v>291</v>
      </c>
      <c r="D11" s="507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spans="3:31" ht="32.25" customHeight="1">
      <c r="C12" s="143" t="s">
        <v>292</v>
      </c>
      <c r="D12" s="142" t="s">
        <v>428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spans="3:31" ht="33.75" customHeight="1">
      <c r="C13" s="143" t="s">
        <v>293</v>
      </c>
      <c r="D13" s="142" t="s">
        <v>429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</row>
    <row r="14" spans="3:31" ht="20.100000000000001" customHeight="1">
      <c r="C14" s="143" t="s">
        <v>434</v>
      </c>
      <c r="D14" s="142" t="s">
        <v>430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</row>
    <row r="15" spans="3:31" ht="20.100000000000001" customHeight="1">
      <c r="C15" s="143" t="s">
        <v>435</v>
      </c>
      <c r="D15" s="142" t="s">
        <v>431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</row>
    <row r="16" spans="3:31" ht="20.100000000000001" customHeight="1">
      <c r="C16" s="143" t="s">
        <v>436</v>
      </c>
      <c r="D16" s="142" t="s">
        <v>432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</row>
    <row r="17" spans="3:29" ht="20.100000000000001" customHeight="1" thickBot="1">
      <c r="C17" s="144" t="s">
        <v>437</v>
      </c>
      <c r="D17" s="145" t="s">
        <v>433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</row>
    <row r="18" spans="3:29">
      <c r="C18" s="62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</row>
    <row r="19" spans="3:29"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</row>
    <row r="20" spans="3:29" ht="15.75">
      <c r="C20" s="136" t="s">
        <v>347</v>
      </c>
      <c r="D20" s="18"/>
      <c r="E20" s="18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</row>
    <row r="21" spans="3:29" ht="15.75" thickBot="1">
      <c r="C21" s="62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</row>
    <row r="22" spans="3:29" ht="24.95" customHeight="1" thickBot="1">
      <c r="C22" s="146" t="s">
        <v>294</v>
      </c>
      <c r="D22" s="147" t="s">
        <v>295</v>
      </c>
      <c r="E22" s="147" t="s">
        <v>275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</row>
    <row r="23" spans="3:29" ht="46.5" customHeight="1">
      <c r="C23" s="440" t="s">
        <v>71</v>
      </c>
      <c r="D23" s="439" t="s">
        <v>438</v>
      </c>
      <c r="E23" s="444" t="s">
        <v>439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</row>
    <row r="24" spans="3:29" ht="49.5" customHeight="1">
      <c r="C24" s="441" t="s">
        <v>296</v>
      </c>
      <c r="D24" s="445" t="s">
        <v>440</v>
      </c>
      <c r="E24" s="446" t="s">
        <v>439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</row>
    <row r="25" spans="3:29" ht="46.5" customHeight="1">
      <c r="C25" s="441" t="s">
        <v>297</v>
      </c>
      <c r="D25" s="447" t="s">
        <v>441</v>
      </c>
      <c r="E25" s="446" t="s">
        <v>439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</row>
    <row r="26" spans="3:29" ht="49.5" customHeight="1">
      <c r="C26" s="441" t="s">
        <v>445</v>
      </c>
      <c r="D26" s="448" t="s">
        <v>442</v>
      </c>
      <c r="E26" s="446" t="s">
        <v>439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</row>
    <row r="27" spans="3:29" ht="37.5" customHeight="1">
      <c r="C27" s="442" t="s">
        <v>72</v>
      </c>
      <c r="D27" s="447" t="s">
        <v>443</v>
      </c>
      <c r="E27" s="449" t="s">
        <v>444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</row>
    <row r="28" spans="3:29" ht="23.25" customHeight="1" thickBot="1">
      <c r="C28" s="443" t="s">
        <v>69</v>
      </c>
      <c r="D28" s="451" t="s">
        <v>423</v>
      </c>
      <c r="E28" s="450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</row>
    <row r="29" spans="3:29"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</row>
    <row r="30" spans="3:29"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</row>
  </sheetData>
  <mergeCells count="2">
    <mergeCell ref="C7:D7"/>
    <mergeCell ref="C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/>
  </sheetPr>
  <dimension ref="C1:K28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61.5703125" customWidth="1"/>
    <col min="4" max="5" width="20.7109375" customWidth="1"/>
    <col min="15" max="18" width="11.42578125" customWidth="1"/>
    <col min="20" max="23" width="11.42578125" customWidth="1"/>
    <col min="25" max="28" width="11.42578125" customWidth="1"/>
  </cols>
  <sheetData>
    <row r="1" spans="3:11" ht="25.5" customHeight="1">
      <c r="C1" s="484" t="s">
        <v>298</v>
      </c>
    </row>
    <row r="4" spans="3:11" ht="15.75">
      <c r="C4" s="136" t="s">
        <v>299</v>
      </c>
      <c r="D4" s="18"/>
      <c r="E4" s="18"/>
    </row>
    <row r="5" spans="3:11" ht="15.75" thickBot="1"/>
    <row r="6" spans="3:11" ht="35.1" customHeight="1" thickBot="1">
      <c r="C6" s="148"/>
      <c r="D6" s="151" t="s">
        <v>68</v>
      </c>
      <c r="E6" s="152" t="s">
        <v>266</v>
      </c>
      <c r="K6" s="60"/>
    </row>
    <row r="7" spans="3:11" ht="20.100000000000001" customHeight="1">
      <c r="C7" s="153" t="s">
        <v>267</v>
      </c>
      <c r="D7" s="352">
        <f>+Inputs!D80</f>
        <v>3.5849999999999993E-2</v>
      </c>
      <c r="E7" s="353">
        <f>+Inputs!D88</f>
        <v>4.0487500000000003E-2</v>
      </c>
      <c r="K7" s="60"/>
    </row>
    <row r="8" spans="3:11" ht="20.100000000000001" customHeight="1">
      <c r="C8" s="154" t="s">
        <v>337</v>
      </c>
      <c r="D8" s="155" t="str">
        <f>+ROUND(NPV(D7,'Resultados Detallados'!D149:AH149),1) &amp;" "&amp;"M€"</f>
        <v>10,9 M€</v>
      </c>
      <c r="E8" s="156" t="str">
        <f>+ROUND(NPV(E7,'Resultados Detallados'!D166:AH166),1) &amp;" "&amp;"M€"</f>
        <v>44,2 M€</v>
      </c>
      <c r="K8" s="60"/>
    </row>
    <row r="9" spans="3:11" ht="20.100000000000001" customHeight="1">
      <c r="C9" s="154" t="s">
        <v>268</v>
      </c>
      <c r="D9" s="354">
        <f>+IRR('Resultados Detallados'!D149:AH149)</f>
        <v>4.349450583909073E-2</v>
      </c>
      <c r="E9" s="355">
        <f>+IRR('Resultados Detallados'!D166:AH166)</f>
        <v>9.0324012420651606E-2</v>
      </c>
    </row>
    <row r="10" spans="3:11" ht="15.75" thickBot="1">
      <c r="C10" s="356" t="s">
        <v>395</v>
      </c>
      <c r="D10" s="357">
        <f>+HLOOKUP("+",'F. Caja Libre Proyecto'!$E$60:$AI$62,2,FALSE)-1+(-HLOOKUP(HLOOKUP("+",'F. Caja Libre Proyecto'!$E$60:$AI$62,2,FALSE)-1,'F. Caja Libre Proyecto'!$E$61:$AI$62,2,FALSE))/(HLOOKUP(HLOOKUP("+",'F. Caja Libre Proyecto'!$E$60:$AI$62,2,FALSE),'F. Caja Libre Proyecto'!$E$61:$AI$62,2,FALSE)-HLOOKUP(HLOOKUP("+",'F. Caja Libre Proyecto'!$E$60:$AI$62,2,FALSE)-1,'F. Caja Libre Proyecto'!$E$61:$AI$62,2,FALSE))</f>
        <v>21.379398534026972</v>
      </c>
      <c r="E10" s="358">
        <f>+HLOOKUP("+",'F. Caja Libre Proyecto'!$E$82:$AI$84,2,FALSE)-1+(-HLOOKUP(HLOOKUP("+",'F. Caja Libre Proyecto'!$E$82:$AI$84,2,FALSE)-1,'F. Caja Libre Proyecto'!$E$83:$AI$84,2,FALSE))/(HLOOKUP(HLOOKUP("+",'F. Caja Libre Proyecto'!$E$82:$AI$84,2,FALSE),'F. Caja Libre Proyecto'!$E$83:$AI$84,2,FALSE)-HLOOKUP(HLOOKUP("+",'F. Caja Libre Proyecto'!$E$82:$AI$84,2,FALSE)-1,'F. Caja Libre Proyecto'!$E$83:$AI$84,2,FALSE))</f>
        <v>13.505134191614136</v>
      </c>
    </row>
    <row r="13" spans="3:11" ht="15.75">
      <c r="C13" s="136" t="s">
        <v>300</v>
      </c>
      <c r="D13" s="18"/>
      <c r="E13" s="18"/>
    </row>
    <row r="15" spans="3:11" ht="15.75" thickBot="1"/>
    <row r="16" spans="3:11" ht="35.1" customHeight="1" thickBot="1">
      <c r="C16" s="148"/>
      <c r="D16" s="149" t="s">
        <v>68</v>
      </c>
      <c r="E16" s="150" t="s">
        <v>266</v>
      </c>
    </row>
    <row r="17" spans="3:5" ht="20.100000000000001" customHeight="1">
      <c r="C17" s="153" t="s">
        <v>277</v>
      </c>
      <c r="D17" s="352">
        <f>+Inputs!D123</f>
        <v>0.05</v>
      </c>
      <c r="E17" s="353">
        <f>+Inputs!D128</f>
        <v>7.4999999999999997E-2</v>
      </c>
    </row>
    <row r="18" spans="3:5" ht="20.100000000000001" customHeight="1">
      <c r="C18" s="154" t="s">
        <v>339</v>
      </c>
      <c r="D18" s="155" t="str">
        <f>+ROUND(NPV(D17,'Resultados Detallados'!D210:AH210),1) &amp;" "&amp;"M€"</f>
        <v>-4,2 M€</v>
      </c>
      <c r="E18" s="156" t="str">
        <f>+ROUND(NPV(E17,'Resultados Detallados'!D230:AH230),1) &amp;" "&amp;"M€"</f>
        <v>19,9 M€</v>
      </c>
    </row>
    <row r="19" spans="3:5" ht="20.100000000000001" customHeight="1">
      <c r="C19" s="154" t="s">
        <v>278</v>
      </c>
      <c r="D19" s="354">
        <f>+IRR('Resultados Detallados'!D210:AH210)</f>
        <v>4.5609513978346679E-2</v>
      </c>
      <c r="E19" s="355">
        <f>+IRR('Resultados Detallados'!D230:AH230)</f>
        <v>0.15441852872487968</v>
      </c>
    </row>
    <row r="20" spans="3:5" ht="15.75" thickBot="1">
      <c r="C20" s="356" t="s">
        <v>396</v>
      </c>
      <c r="D20" s="357">
        <f>+HLOOKUP("+",'F. Caja Capital'!$E$69:$AI$71,2,FALSE)-1+(-HLOOKUP(HLOOKUP("+",'F. Caja Capital'!$E$69:$AI$71,2,FALSE)-1,'F. Caja Capital'!$E$70:$AI$71,2,FALSE))/(HLOOKUP(HLOOKUP("+",'F. Caja Capital'!$E$69:$AI$71,2,FALSE),'F. Caja Capital'!$E$70:$AI$71,2,FALSE)-HLOOKUP(HLOOKUP("+",'F. Caja Capital'!$E$69:$AI$71,2,FALSE)-1,'F. Caja Capital'!$E$70:$AI$71,2,FALSE))</f>
        <v>22.790705767833391</v>
      </c>
      <c r="E20" s="358">
        <f>+HLOOKUP("+",'F. Caja Capital'!$E$93:$AI$95,2,FALSE)-1+(-HLOOKUP(HLOOKUP("+",'F. Caja Capital'!$E$93:$AI$95,2,FALSE)-1,'F. Caja Capital'!$E$94:$AI$95,2,FALSE))/(HLOOKUP(HLOOKUP("+",'F. Caja Capital'!$E$93:$AI$95,2,FALSE),'F. Caja Capital'!$E$94:$AI$95,2,FALSE)-HLOOKUP(HLOOKUP("+",'F. Caja Capital'!$E$93:$AI$95,2,FALSE)-1,'F. Caja Capital'!$E$94:$AI$95,2,FALSE))</f>
        <v>9.8235422710108331</v>
      </c>
    </row>
    <row r="23" spans="3:5" ht="15.75">
      <c r="C23" s="136" t="s">
        <v>301</v>
      </c>
      <c r="D23" s="18"/>
      <c r="E23" s="18"/>
    </row>
    <row r="25" spans="3:5" ht="15.75" thickBot="1"/>
    <row r="26" spans="3:5" ht="20.100000000000001" customHeight="1">
      <c r="C26" s="153" t="s">
        <v>302</v>
      </c>
      <c r="D26" s="192">
        <f>+Inputs!D156</f>
        <v>3.5000000000000003E-2</v>
      </c>
    </row>
    <row r="27" spans="3:5" ht="20.100000000000001" customHeight="1">
      <c r="C27" s="154" t="s">
        <v>303</v>
      </c>
      <c r="D27" s="158" t="str">
        <f>+ROUND(NPV(D26,'Resultados Detallados'!D349:AH349),1) &amp;" "&amp;"M€"</f>
        <v>101,3 M€</v>
      </c>
    </row>
    <row r="28" spans="3:5" ht="20.100000000000001" customHeight="1" thickBot="1">
      <c r="C28" s="157" t="s">
        <v>304</v>
      </c>
      <c r="D28" s="159">
        <f>+IRR('Resultados Detallados'!D349:AH349)</f>
        <v>8.7525656882944336E-2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/>
  </sheetPr>
  <dimension ref="B1:AH389"/>
  <sheetViews>
    <sheetView showGridLines="0" zoomScale="70" zoomScaleNormal="70" workbookViewId="0"/>
  </sheetViews>
  <sheetFormatPr baseColWidth="10" defaultRowHeight="15"/>
  <cols>
    <col min="1" max="1" width="6.28515625" customWidth="1"/>
    <col min="2" max="2" width="5.5703125" customWidth="1"/>
    <col min="3" max="3" width="48.42578125" customWidth="1"/>
    <col min="4" max="4" width="11.42578125" customWidth="1"/>
    <col min="6" max="6" width="13" customWidth="1"/>
    <col min="7" max="7" width="13.7109375" customWidth="1"/>
    <col min="15" max="18" width="11.42578125" hidden="1" customWidth="1"/>
    <col min="20" max="23" width="11.42578125" hidden="1" customWidth="1"/>
    <col min="25" max="28" width="11.42578125" hidden="1" customWidth="1"/>
    <col min="30" max="33" width="11.42578125" hidden="1" customWidth="1"/>
  </cols>
  <sheetData>
    <row r="1" spans="3:34" ht="23.25" customHeight="1">
      <c r="C1" s="483" t="s">
        <v>305</v>
      </c>
    </row>
    <row r="4" spans="3:34" ht="15.75">
      <c r="C4" s="136" t="s">
        <v>399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6" spans="3:34" ht="15.75">
      <c r="C6" s="281" t="s">
        <v>325</v>
      </c>
    </row>
    <row r="7" spans="3:34" ht="15.75" thickBot="1"/>
    <row r="8" spans="3:34" ht="15.75" thickBot="1">
      <c r="C8" s="190"/>
      <c r="D8" s="223">
        <v>0</v>
      </c>
      <c r="E8" s="224">
        <v>1</v>
      </c>
      <c r="F8" s="224">
        <v>2</v>
      </c>
      <c r="G8" s="224">
        <v>3</v>
      </c>
      <c r="H8" s="224">
        <v>4</v>
      </c>
      <c r="I8" s="224">
        <v>5</v>
      </c>
      <c r="J8" s="224">
        <v>6</v>
      </c>
      <c r="K8" s="224">
        <v>7</v>
      </c>
      <c r="L8" s="224">
        <v>8</v>
      </c>
      <c r="M8" s="224">
        <v>9</v>
      </c>
      <c r="N8" s="224">
        <v>10</v>
      </c>
      <c r="O8" s="224">
        <v>11</v>
      </c>
      <c r="P8" s="224">
        <v>12</v>
      </c>
      <c r="Q8" s="224">
        <v>13</v>
      </c>
      <c r="R8" s="224">
        <v>14</v>
      </c>
      <c r="S8" s="225">
        <v>15</v>
      </c>
      <c r="T8" s="226">
        <v>16</v>
      </c>
      <c r="U8" s="224">
        <v>17</v>
      </c>
      <c r="V8" s="224">
        <v>18</v>
      </c>
      <c r="W8" s="227">
        <v>19</v>
      </c>
      <c r="X8" s="228">
        <v>20</v>
      </c>
      <c r="Y8" s="227">
        <v>21</v>
      </c>
      <c r="Z8" s="224">
        <v>22</v>
      </c>
      <c r="AA8" s="224">
        <v>23</v>
      </c>
      <c r="AB8" s="224">
        <v>24</v>
      </c>
      <c r="AC8" s="225">
        <v>25</v>
      </c>
      <c r="AD8" s="226">
        <v>26</v>
      </c>
      <c r="AE8" s="224">
        <v>27</v>
      </c>
      <c r="AF8" s="224">
        <v>28</v>
      </c>
      <c r="AG8" s="224">
        <v>29</v>
      </c>
      <c r="AH8" s="191">
        <v>30</v>
      </c>
    </row>
    <row r="9" spans="3:34" ht="15.75" thickBot="1">
      <c r="C9" s="511" t="s">
        <v>83</v>
      </c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  <c r="W9" s="512"/>
      <c r="X9" s="512"/>
      <c r="Y9" s="512"/>
      <c r="Z9" s="512"/>
      <c r="AA9" s="512"/>
      <c r="AB9" s="512"/>
      <c r="AC9" s="512"/>
      <c r="AD9" s="512"/>
      <c r="AE9" s="512"/>
      <c r="AF9" s="512"/>
      <c r="AG9" s="512"/>
      <c r="AH9" s="513"/>
    </row>
    <row r="10" spans="3:34" ht="15.75" thickBot="1">
      <c r="C10" s="189" t="s">
        <v>84</v>
      </c>
      <c r="D10" s="229">
        <f>+Demanda!E9</f>
        <v>1050.0000000000002</v>
      </c>
      <c r="E10" s="230">
        <f>+Demanda!F9</f>
        <v>1067.2161746555964</v>
      </c>
      <c r="F10" s="230">
        <f>+Demanda!G9</f>
        <v>1084.7146318538325</v>
      </c>
      <c r="G10" s="230">
        <f>+Demanda!H9</f>
        <v>1102.5000000000005</v>
      </c>
      <c r="H10" s="230">
        <f>+Demanda!I9</f>
        <v>1120.5769833883764</v>
      </c>
      <c r="I10" s="230">
        <f>+Demanda!J9</f>
        <v>1138.9503634465243</v>
      </c>
      <c r="J10" s="230">
        <f>+Demanda!K9</f>
        <v>1157.6250000000007</v>
      </c>
      <c r="K10" s="230">
        <f>+Demanda!L9</f>
        <v>1176.6058325577956</v>
      </c>
      <c r="L10" s="230">
        <f>+Demanda!M9</f>
        <v>1195.8978816188508</v>
      </c>
      <c r="M10" s="230">
        <f>+Demanda!N9</f>
        <v>1200</v>
      </c>
      <c r="N10" s="230">
        <f>+Demanda!O9</f>
        <v>1200</v>
      </c>
      <c r="O10" s="230">
        <f>+Demanda!P9</f>
        <v>1200</v>
      </c>
      <c r="P10" s="230">
        <f>+Demanda!Q9</f>
        <v>1200</v>
      </c>
      <c r="Q10" s="230">
        <f>+Demanda!R9</f>
        <v>1200</v>
      </c>
      <c r="R10" s="230">
        <f>+Demanda!S9</f>
        <v>1200</v>
      </c>
      <c r="S10" s="230">
        <f>+Demanda!T9</f>
        <v>1200</v>
      </c>
      <c r="T10" s="230">
        <f>+Demanda!U9</f>
        <v>1200</v>
      </c>
      <c r="U10" s="230">
        <f>+Demanda!V9</f>
        <v>1200</v>
      </c>
      <c r="V10" s="230">
        <f>+Demanda!W9</f>
        <v>1200</v>
      </c>
      <c r="W10" s="230">
        <f>+Demanda!X9</f>
        <v>1200</v>
      </c>
      <c r="X10" s="230">
        <f>+Demanda!Y9</f>
        <v>1200</v>
      </c>
      <c r="Y10" s="230">
        <f>+Demanda!Z9</f>
        <v>1200</v>
      </c>
      <c r="Z10" s="230">
        <f>+Demanda!AA9</f>
        <v>1200</v>
      </c>
      <c r="AA10" s="230">
        <f>+Demanda!AB9</f>
        <v>1200</v>
      </c>
      <c r="AB10" s="230">
        <f>+Demanda!AC9</f>
        <v>1200</v>
      </c>
      <c r="AC10" s="230">
        <f>+Demanda!AD9</f>
        <v>1200</v>
      </c>
      <c r="AD10" s="230">
        <f>+Demanda!AE9</f>
        <v>1200</v>
      </c>
      <c r="AE10" s="230">
        <f>+Demanda!AF9</f>
        <v>1200</v>
      </c>
      <c r="AF10" s="230">
        <f>+Demanda!AG9</f>
        <v>1200</v>
      </c>
      <c r="AG10" s="230">
        <f>+Demanda!AH9</f>
        <v>1200</v>
      </c>
      <c r="AH10" s="231">
        <f>+Demanda!AI9</f>
        <v>1200</v>
      </c>
    </row>
    <row r="11" spans="3:34" ht="15.75" thickBot="1">
      <c r="C11" s="189" t="s">
        <v>85</v>
      </c>
      <c r="D11" s="232">
        <f>+Demanda!E10</f>
        <v>1050.0000000000002</v>
      </c>
      <c r="E11" s="233">
        <f>+Demanda!F10</f>
        <v>1067.2161746555964</v>
      </c>
      <c r="F11" s="233">
        <f>+Demanda!G10</f>
        <v>1114.7808955432643</v>
      </c>
      <c r="G11" s="233">
        <f>+Demanda!H10</f>
        <v>1143.3633367367943</v>
      </c>
      <c r="H11" s="233">
        <f>+Demanda!I10</f>
        <v>1171.5091972735381</v>
      </c>
      <c r="I11" s="233">
        <f>+Demanda!J10</f>
        <v>1199.1494282817155</v>
      </c>
      <c r="J11" s="233">
        <f>+Demanda!K10</f>
        <v>1226.2147375608906</v>
      </c>
      <c r="K11" s="233">
        <f>+Demanda!L10</f>
        <v>1252.6358671450787</v>
      </c>
      <c r="L11" s="233">
        <f>+Demanda!M10</f>
        <v>1277.0979287855005</v>
      </c>
      <c r="M11" s="233">
        <f>+Demanda!N10</f>
        <v>1299.4597079034834</v>
      </c>
      <c r="N11" s="233">
        <f>+Demanda!O10</f>
        <v>1319.5896475872471</v>
      </c>
      <c r="O11" s="233">
        <f>+Demanda!P10</f>
        <v>1338.6795520731387</v>
      </c>
      <c r="P11" s="233">
        <f>+Demanda!Q10</f>
        <v>1355.3424615522165</v>
      </c>
      <c r="Q11" s="233">
        <f>+Demanda!R10</f>
        <v>1372.1715035976692</v>
      </c>
      <c r="R11" s="233">
        <f>+Demanda!S10</f>
        <v>1387.8026558178803</v>
      </c>
      <c r="S11" s="233">
        <f>+Demanda!T10</f>
        <v>1402.1886027565617</v>
      </c>
      <c r="T11" s="233">
        <f>+Demanda!U10</f>
        <v>1415.2852528101894</v>
      </c>
      <c r="U11" s="233">
        <f>+Demanda!V10</f>
        <v>1428.4593099298054</v>
      </c>
      <c r="V11" s="233">
        <f>+Demanda!W10</f>
        <v>1441.7101495811278</v>
      </c>
      <c r="W11" s="233">
        <f>+Demanda!X10</f>
        <v>1455.0371110772555</v>
      </c>
      <c r="X11" s="233">
        <f>+Demanda!Y10</f>
        <v>1468.4394966346117</v>
      </c>
      <c r="Y11" s="233">
        <f>+Demanda!Z10</f>
        <v>1481.9165704086961</v>
      </c>
      <c r="Z11" s="233">
        <f>+Demanda!AA10</f>
        <v>1495.4675575092601</v>
      </c>
      <c r="AA11" s="233">
        <f>+Demanda!AB10</f>
        <v>1509.0916429944991</v>
      </c>
      <c r="AB11" s="233">
        <f>+Demanda!AC10</f>
        <v>1522.7879708438556</v>
      </c>
      <c r="AC11" s="233">
        <f>+Demanda!AD10</f>
        <v>1536.5556429090193</v>
      </c>
      <c r="AD11" s="233">
        <f>+Demanda!AE10</f>
        <v>1550.3937178426977</v>
      </c>
      <c r="AE11" s="233">
        <f>+Demanda!AF10</f>
        <v>1564.301210004732</v>
      </c>
      <c r="AF11" s="233">
        <f>+Demanda!AG10</f>
        <v>1578.277088345113</v>
      </c>
      <c r="AG11" s="230">
        <f>+Demanda!AH10</f>
        <v>1592.3202752634538</v>
      </c>
      <c r="AH11" s="231">
        <f>+Demanda!AI10</f>
        <v>1606.4296454444677</v>
      </c>
    </row>
    <row r="12" spans="3:34" ht="15.75" thickBot="1">
      <c r="C12" s="189" t="s">
        <v>321</v>
      </c>
      <c r="D12" s="229">
        <f>+Demanda!E11</f>
        <v>0</v>
      </c>
      <c r="E12" s="230">
        <f>+Demanda!F11</f>
        <v>0</v>
      </c>
      <c r="F12" s="230">
        <f>+Demanda!G11</f>
        <v>30.066263689431707</v>
      </c>
      <c r="G12" s="230">
        <f>+Demanda!H11</f>
        <v>40.863336736793826</v>
      </c>
      <c r="H12" s="230">
        <f>+Demanda!I11</f>
        <v>50.932213885161673</v>
      </c>
      <c r="I12" s="230">
        <f>+Demanda!J11</f>
        <v>60.199064835191166</v>
      </c>
      <c r="J12" s="230">
        <f>+Demanda!K11</f>
        <v>68.589737560889944</v>
      </c>
      <c r="K12" s="230">
        <f>+Demanda!L11</f>
        <v>76.030034587283126</v>
      </c>
      <c r="L12" s="230">
        <f>+Demanda!M11</f>
        <v>81.200047166649711</v>
      </c>
      <c r="M12" s="230">
        <f>+Demanda!N11</f>
        <v>99.459707903483377</v>
      </c>
      <c r="N12" s="230">
        <f>+Demanda!O11</f>
        <v>119.5896475872471</v>
      </c>
      <c r="O12" s="230">
        <f>+Demanda!P11</f>
        <v>138.67955207313867</v>
      </c>
      <c r="P12" s="230">
        <f>+Demanda!Q11</f>
        <v>155.34246155221649</v>
      </c>
      <c r="Q12" s="230">
        <f>+Demanda!R11</f>
        <v>172.17150359766924</v>
      </c>
      <c r="R12" s="230">
        <f>+Demanda!S11</f>
        <v>187.80265581788035</v>
      </c>
      <c r="S12" s="230">
        <f>+Demanda!T11</f>
        <v>202.18860275656175</v>
      </c>
      <c r="T12" s="230">
        <f>+Demanda!U11</f>
        <v>215.28525281018938</v>
      </c>
      <c r="U12" s="230">
        <f>+Demanda!V11</f>
        <v>228.45930992980539</v>
      </c>
      <c r="V12" s="230">
        <f>+Demanda!W11</f>
        <v>241.71014958112778</v>
      </c>
      <c r="W12" s="230">
        <f>+Demanda!X11</f>
        <v>255.03711107725553</v>
      </c>
      <c r="X12" s="230">
        <f>+Demanda!Y11</f>
        <v>268.43949663461171</v>
      </c>
      <c r="Y12" s="230">
        <f>+Demanda!Z11</f>
        <v>281.91657040869609</v>
      </c>
      <c r="Z12" s="230">
        <f>+Demanda!AA11</f>
        <v>295.46755750926013</v>
      </c>
      <c r="AA12" s="230">
        <f>+Demanda!AB11</f>
        <v>309.09164299449913</v>
      </c>
      <c r="AB12" s="230">
        <f>+Demanda!AC11</f>
        <v>322.78797084385565</v>
      </c>
      <c r="AC12" s="230">
        <f>+Demanda!AD11</f>
        <v>336.5556429090193</v>
      </c>
      <c r="AD12" s="230">
        <f>+Demanda!AE11</f>
        <v>350.3937178426977</v>
      </c>
      <c r="AE12" s="230">
        <f>+Demanda!AF11</f>
        <v>364.30121000473196</v>
      </c>
      <c r="AF12" s="230">
        <f>+Demanda!AG11</f>
        <v>378.27708834511304</v>
      </c>
      <c r="AG12" s="230">
        <f>+Demanda!AH11</f>
        <v>392.32027526345382</v>
      </c>
      <c r="AH12" s="231">
        <f>+Demanda!AI11</f>
        <v>406.42964544446772</v>
      </c>
    </row>
    <row r="13" spans="3:34" ht="15.75" thickBot="1">
      <c r="C13" s="234" t="s">
        <v>309</v>
      </c>
      <c r="D13" s="245">
        <f>+Demanda!E12</f>
        <v>0</v>
      </c>
      <c r="E13" s="243">
        <f>+Demanda!F12</f>
        <v>0</v>
      </c>
      <c r="F13" s="243">
        <f>+Demanda!G12</f>
        <v>30.066263689431594</v>
      </c>
      <c r="G13" s="243">
        <f>+Demanda!H12</f>
        <v>40.863336736793862</v>
      </c>
      <c r="H13" s="243">
        <f>+Demanda!I12</f>
        <v>50.932213885161794</v>
      </c>
      <c r="I13" s="243">
        <f>+Demanda!J12</f>
        <v>60.199064835191002</v>
      </c>
      <c r="J13" s="243">
        <f>+Demanda!K12</f>
        <v>68.589737560889915</v>
      </c>
      <c r="K13" s="243">
        <f>+Demanda!L12</f>
        <v>76.030034587283154</v>
      </c>
      <c r="L13" s="243">
        <f>+Demanda!M12</f>
        <v>81.200047166649725</v>
      </c>
      <c r="M13" s="243">
        <f>+Demanda!N12</f>
        <v>99.459707903483419</v>
      </c>
      <c r="N13" s="243">
        <f>+Demanda!O12</f>
        <v>119.5896475872472</v>
      </c>
      <c r="O13" s="243">
        <f>+Demanda!P12</f>
        <v>138.67955207313878</v>
      </c>
      <c r="P13" s="243">
        <f>+Demanda!Q12</f>
        <v>155.34246155221643</v>
      </c>
      <c r="Q13" s="243">
        <f>+Demanda!R12</f>
        <v>172.1715035976693</v>
      </c>
      <c r="R13" s="243">
        <f>+Demanda!S12</f>
        <v>187.80265581788029</v>
      </c>
      <c r="S13" s="243">
        <f>+Demanda!T12</f>
        <v>202.18860275656172</v>
      </c>
      <c r="T13" s="243">
        <f>+Demanda!U12</f>
        <v>215.28525281018926</v>
      </c>
      <c r="U13" s="243">
        <f>+Demanda!V12</f>
        <v>228.45930992980533</v>
      </c>
      <c r="V13" s="243">
        <f>+Demanda!W12</f>
        <v>241.71014958112781</v>
      </c>
      <c r="W13" s="243">
        <f>+Demanda!X12</f>
        <v>255.03711107725556</v>
      </c>
      <c r="X13" s="243">
        <f>+Demanda!Y12</f>
        <v>268.4394966346116</v>
      </c>
      <c r="Y13" s="243">
        <f>+Demanda!Z12</f>
        <v>281.91657040869609</v>
      </c>
      <c r="Z13" s="243">
        <f>+Demanda!AA12</f>
        <v>295.46755750926002</v>
      </c>
      <c r="AA13" s="243">
        <f>+Demanda!AB12</f>
        <v>309.09164299449907</v>
      </c>
      <c r="AB13" s="243">
        <f>+Demanda!AC12</f>
        <v>322.78797084385576</v>
      </c>
      <c r="AC13" s="243">
        <f>+Demanda!AD12</f>
        <v>336.55564290901924</v>
      </c>
      <c r="AD13" s="243">
        <f>+Demanda!AE12</f>
        <v>350.39371784269764</v>
      </c>
      <c r="AE13" s="243">
        <f>+Demanda!AF12</f>
        <v>364.30121000473201</v>
      </c>
      <c r="AF13" s="243">
        <f>+Demanda!AG12</f>
        <v>378.27708834511299</v>
      </c>
      <c r="AG13" s="243">
        <f>+Demanda!AH12</f>
        <v>392.32027526345382</v>
      </c>
      <c r="AH13" s="244">
        <f>+Demanda!AI12</f>
        <v>406.42964544446767</v>
      </c>
    </row>
    <row r="14" spans="3:34" ht="15.75" thickBot="1">
      <c r="C14" s="234" t="s">
        <v>310</v>
      </c>
      <c r="D14" s="245">
        <f>+Demanda!E13</f>
        <v>0</v>
      </c>
      <c r="E14" s="243">
        <f>+Demanda!F13</f>
        <v>0</v>
      </c>
      <c r="F14" s="243">
        <f>+Demanda!G13</f>
        <v>0</v>
      </c>
      <c r="G14" s="243">
        <f>+Demanda!H13</f>
        <v>0</v>
      </c>
      <c r="H14" s="243">
        <f>+Demanda!I13</f>
        <v>0</v>
      </c>
      <c r="I14" s="243">
        <f>+Demanda!J13</f>
        <v>0</v>
      </c>
      <c r="J14" s="243">
        <f>+Demanda!K13</f>
        <v>0</v>
      </c>
      <c r="K14" s="243">
        <f>+Demanda!L13</f>
        <v>0</v>
      </c>
      <c r="L14" s="243">
        <f>+Demanda!M13</f>
        <v>0</v>
      </c>
      <c r="M14" s="243">
        <f>+Demanda!N13</f>
        <v>0</v>
      </c>
      <c r="N14" s="243">
        <f>+Demanda!O13</f>
        <v>0</v>
      </c>
      <c r="O14" s="243">
        <f>+Demanda!P13</f>
        <v>0</v>
      </c>
      <c r="P14" s="243">
        <f>+Demanda!Q13</f>
        <v>0</v>
      </c>
      <c r="Q14" s="243">
        <f>+Demanda!R13</f>
        <v>0</v>
      </c>
      <c r="R14" s="243">
        <f>+Demanda!S13</f>
        <v>0</v>
      </c>
      <c r="S14" s="243">
        <f>+Demanda!T13</f>
        <v>0</v>
      </c>
      <c r="T14" s="243">
        <f>+Demanda!U13</f>
        <v>0</v>
      </c>
      <c r="U14" s="243">
        <f>+Demanda!V13</f>
        <v>0</v>
      </c>
      <c r="V14" s="243">
        <f>+Demanda!W13</f>
        <v>0</v>
      </c>
      <c r="W14" s="243">
        <f>+Demanda!X13</f>
        <v>0</v>
      </c>
      <c r="X14" s="243">
        <f>+Demanda!Y13</f>
        <v>0</v>
      </c>
      <c r="Y14" s="243">
        <f>+Demanda!Z13</f>
        <v>0</v>
      </c>
      <c r="Z14" s="243">
        <f>+Demanda!AA13</f>
        <v>0</v>
      </c>
      <c r="AA14" s="243">
        <f>+Demanda!AB13</f>
        <v>0</v>
      </c>
      <c r="AB14" s="243">
        <f>+Demanda!AC13</f>
        <v>0</v>
      </c>
      <c r="AC14" s="243">
        <f>+Demanda!AD13</f>
        <v>0</v>
      </c>
      <c r="AD14" s="243">
        <f>+Demanda!AE13</f>
        <v>0</v>
      </c>
      <c r="AE14" s="243">
        <f>+Demanda!AF13</f>
        <v>0</v>
      </c>
      <c r="AF14" s="243">
        <f>+Demanda!AG13</f>
        <v>0</v>
      </c>
      <c r="AG14" s="243">
        <f>+Demanda!AH13</f>
        <v>0</v>
      </c>
      <c r="AH14" s="244">
        <f>+Demanda!AI13</f>
        <v>0</v>
      </c>
    </row>
    <row r="15" spans="3:34" ht="15.75" thickBot="1">
      <c r="C15" s="234" t="s">
        <v>92</v>
      </c>
      <c r="D15" s="242">
        <f>+Demanda!E14</f>
        <v>0</v>
      </c>
      <c r="E15" s="243">
        <f>+Demanda!F14</f>
        <v>0</v>
      </c>
      <c r="F15" s="243">
        <f>+Demanda!G14</f>
        <v>0</v>
      </c>
      <c r="G15" s="243">
        <f>+Demanda!H14</f>
        <v>0</v>
      </c>
      <c r="H15" s="243">
        <f>+Demanda!I14</f>
        <v>0</v>
      </c>
      <c r="I15" s="243">
        <f>+Demanda!J14</f>
        <v>0</v>
      </c>
      <c r="J15" s="243">
        <f>+Demanda!K14</f>
        <v>0</v>
      </c>
      <c r="K15" s="243">
        <f>+Demanda!L14</f>
        <v>0</v>
      </c>
      <c r="L15" s="243">
        <f>+Demanda!M14</f>
        <v>0</v>
      </c>
      <c r="M15" s="243">
        <f>+Demanda!N14</f>
        <v>0</v>
      </c>
      <c r="N15" s="243">
        <f>+Demanda!O14</f>
        <v>0</v>
      </c>
      <c r="O15" s="243">
        <f>+Demanda!P14</f>
        <v>0</v>
      </c>
      <c r="P15" s="243">
        <f>+Demanda!Q14</f>
        <v>0</v>
      </c>
      <c r="Q15" s="243">
        <f>+Demanda!R14</f>
        <v>0</v>
      </c>
      <c r="R15" s="243">
        <f>+Demanda!S14</f>
        <v>0</v>
      </c>
      <c r="S15" s="243">
        <f>+Demanda!T14</f>
        <v>0</v>
      </c>
      <c r="T15" s="243">
        <f>+Demanda!U14</f>
        <v>0</v>
      </c>
      <c r="U15" s="243">
        <f>+Demanda!V14</f>
        <v>0</v>
      </c>
      <c r="V15" s="243">
        <f>+Demanda!W14</f>
        <v>0</v>
      </c>
      <c r="W15" s="243">
        <f>+Demanda!X14</f>
        <v>0</v>
      </c>
      <c r="X15" s="243">
        <f>+Demanda!Y14</f>
        <v>0</v>
      </c>
      <c r="Y15" s="243">
        <f>+Demanda!Z14</f>
        <v>0</v>
      </c>
      <c r="Z15" s="243">
        <f>+Demanda!AA14</f>
        <v>0</v>
      </c>
      <c r="AA15" s="243">
        <f>+Demanda!AB14</f>
        <v>0</v>
      </c>
      <c r="AB15" s="243">
        <f>+Demanda!AC14</f>
        <v>0</v>
      </c>
      <c r="AC15" s="243">
        <f>+Demanda!AD14</f>
        <v>0</v>
      </c>
      <c r="AD15" s="243">
        <f>+Demanda!AE14</f>
        <v>0</v>
      </c>
      <c r="AE15" s="243">
        <f>+Demanda!AF14</f>
        <v>0</v>
      </c>
      <c r="AF15" s="243">
        <f>+Demanda!AG14</f>
        <v>0</v>
      </c>
      <c r="AG15" s="243">
        <f>+Demanda!AH14</f>
        <v>0</v>
      </c>
      <c r="AH15" s="244">
        <f>+Demanda!AI14</f>
        <v>0</v>
      </c>
    </row>
    <row r="16" spans="3:34" ht="15.75" thickBot="1">
      <c r="C16" s="508" t="s">
        <v>86</v>
      </c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10"/>
    </row>
    <row r="17" spans="3:34" ht="15.75" thickBot="1">
      <c r="C17" s="189" t="s">
        <v>84</v>
      </c>
      <c r="D17" s="229">
        <f>+Demanda!E16</f>
        <v>0</v>
      </c>
      <c r="E17" s="230">
        <f>+Demanda!F16</f>
        <v>0</v>
      </c>
      <c r="F17" s="230">
        <f>+Demanda!G16</f>
        <v>0</v>
      </c>
      <c r="G17" s="230">
        <f>+Demanda!H16</f>
        <v>0</v>
      </c>
      <c r="H17" s="230">
        <f>+Demanda!I16</f>
        <v>0</v>
      </c>
      <c r="I17" s="230">
        <f>+Demanda!J16</f>
        <v>0</v>
      </c>
      <c r="J17" s="230">
        <f>+Demanda!K16</f>
        <v>0</v>
      </c>
      <c r="K17" s="230">
        <f>+Demanda!L16</f>
        <v>0</v>
      </c>
      <c r="L17" s="230">
        <f>+Demanda!M16</f>
        <v>0</v>
      </c>
      <c r="M17" s="230">
        <f>+Demanda!N16</f>
        <v>0</v>
      </c>
      <c r="N17" s="230">
        <f>+Demanda!O16</f>
        <v>0</v>
      </c>
      <c r="O17" s="230">
        <f>+Demanda!P16</f>
        <v>0</v>
      </c>
      <c r="P17" s="230">
        <f>+Demanda!Q16</f>
        <v>0</v>
      </c>
      <c r="Q17" s="230">
        <f>+Demanda!R16</f>
        <v>0</v>
      </c>
      <c r="R17" s="230">
        <f>+Demanda!S16</f>
        <v>0</v>
      </c>
      <c r="S17" s="230">
        <f>+Demanda!T16</f>
        <v>0</v>
      </c>
      <c r="T17" s="230">
        <f>+Demanda!U16</f>
        <v>0</v>
      </c>
      <c r="U17" s="230">
        <f>+Demanda!V16</f>
        <v>0</v>
      </c>
      <c r="V17" s="230">
        <f>+Demanda!W16</f>
        <v>0</v>
      </c>
      <c r="W17" s="230">
        <f>+Demanda!X16</f>
        <v>0</v>
      </c>
      <c r="X17" s="230">
        <f>+Demanda!Y16</f>
        <v>0</v>
      </c>
      <c r="Y17" s="230">
        <f>+Demanda!Z16</f>
        <v>0</v>
      </c>
      <c r="Z17" s="230">
        <f>+Demanda!AA16</f>
        <v>0</v>
      </c>
      <c r="AA17" s="230">
        <f>+Demanda!AB16</f>
        <v>0</v>
      </c>
      <c r="AB17" s="230">
        <f>+Demanda!AC16</f>
        <v>0</v>
      </c>
      <c r="AC17" s="230">
        <f>+Demanda!AD16</f>
        <v>0</v>
      </c>
      <c r="AD17" s="230">
        <f>+Demanda!AE16</f>
        <v>1E-3</v>
      </c>
      <c r="AE17" s="230">
        <f>+Demanda!AF16</f>
        <v>2E-3</v>
      </c>
      <c r="AF17" s="230">
        <f>+Demanda!AG16</f>
        <v>3.0000000000000001E-3</v>
      </c>
      <c r="AG17" s="230">
        <f>+Demanda!AH16</f>
        <v>4.0000000000000001E-3</v>
      </c>
      <c r="AH17" s="231">
        <f>+Demanda!AI16</f>
        <v>5.0000000000000001E-3</v>
      </c>
    </row>
    <row r="18" spans="3:34" ht="15.75" thickBot="1">
      <c r="C18" s="189" t="s">
        <v>85</v>
      </c>
      <c r="D18" s="229">
        <f>+Demanda!E17</f>
        <v>0</v>
      </c>
      <c r="E18" s="230">
        <f>+Demanda!F17</f>
        <v>0</v>
      </c>
      <c r="F18" s="230">
        <f>+Demanda!G17</f>
        <v>5.7960878451122912</v>
      </c>
      <c r="G18" s="230">
        <f>+Demanda!H17</f>
        <v>11.951533136621544</v>
      </c>
      <c r="H18" s="230">
        <f>+Demanda!I17</f>
        <v>18.465118696080289</v>
      </c>
      <c r="I18" s="230">
        <f>+Demanda!J17</f>
        <v>25.33414285102215</v>
      </c>
      <c r="J18" s="230">
        <f>+Demanda!K17</f>
        <v>32.554373563563466</v>
      </c>
      <c r="K18" s="230">
        <f>+Demanda!L17</f>
        <v>40.120009979735613</v>
      </c>
      <c r="L18" s="230">
        <f>+Demanda!M17</f>
        <v>47.976845267433838</v>
      </c>
      <c r="M18" s="230">
        <f>+Demanda!N17</f>
        <v>56.091785952668353</v>
      </c>
      <c r="N18" s="230">
        <f>+Demanda!O17</f>
        <v>64.428427639883679</v>
      </c>
      <c r="O18" s="230">
        <f>+Demanda!P17</f>
        <v>73.018884658534816</v>
      </c>
      <c r="P18" s="230">
        <f>+Demanda!Q17</f>
        <v>81.766547040627316</v>
      </c>
      <c r="Q18" s="230">
        <f>+Demanda!R17</f>
        <v>90.80546714984574</v>
      </c>
      <c r="R18" s="230">
        <f>+Demanda!S17</f>
        <v>100.04492343234253</v>
      </c>
      <c r="S18" s="230">
        <f>+Demanda!T17</f>
        <v>109.46453776166464</v>
      </c>
      <c r="T18" s="230">
        <f>+Demanda!U17</f>
        <v>119.04268481581026</v>
      </c>
      <c r="U18" s="230">
        <f>+Demanda!V17</f>
        <v>128.8835467605839</v>
      </c>
      <c r="V18" s="230">
        <f>+Demanda!W17</f>
        <v>138.99284995961719</v>
      </c>
      <c r="W18" s="230">
        <f>+Demanda!X17</f>
        <v>149.37643345660032</v>
      </c>
      <c r="X18" s="230">
        <f>+Demanda!Y17</f>
        <v>160.04025106725209</v>
      </c>
      <c r="Y18" s="230">
        <f>+Demanda!Z17</f>
        <v>170.9903735086956</v>
      </c>
      <c r="Z18" s="230">
        <f>+Demanda!AA17</f>
        <v>182.23299056689231</v>
      </c>
      <c r="AA18" s="230">
        <f>+Demanda!AB17</f>
        <v>193.77441330279549</v>
      </c>
      <c r="AB18" s="230">
        <f>+Demanda!AC17</f>
        <v>205.62107629789818</v>
      </c>
      <c r="AC18" s="230">
        <f>+Demanda!AD17</f>
        <v>217.77953993986088</v>
      </c>
      <c r="AD18" s="230">
        <f>+Demanda!AE17</f>
        <v>230.25649274891541</v>
      </c>
      <c r="AE18" s="230">
        <f>+Demanda!AF17</f>
        <v>243.05875374575513</v>
      </c>
      <c r="AF18" s="230">
        <f>+Demanda!AG17</f>
        <v>256.19327486163149</v>
      </c>
      <c r="AG18" s="230">
        <f>+Demanda!AH17</f>
        <v>269.66714339139139</v>
      </c>
      <c r="AH18" s="231">
        <f>+Demanda!AI17</f>
        <v>283.48758449020016</v>
      </c>
    </row>
    <row r="19" spans="3:34" ht="15.75" thickBot="1">
      <c r="C19" s="189" t="s">
        <v>87</v>
      </c>
      <c r="D19" s="229">
        <f>+Demanda!E18</f>
        <v>0</v>
      </c>
      <c r="E19" s="230">
        <f>+Demanda!F18</f>
        <v>0</v>
      </c>
      <c r="F19" s="230">
        <f>+Demanda!G18</f>
        <v>5.7960878451122912</v>
      </c>
      <c r="G19" s="230">
        <f>+Demanda!H18</f>
        <v>11.951533136621544</v>
      </c>
      <c r="H19" s="230">
        <f>+Demanda!I18</f>
        <v>18.465118696080289</v>
      </c>
      <c r="I19" s="230">
        <f>+Demanda!J18</f>
        <v>25.33414285102215</v>
      </c>
      <c r="J19" s="230">
        <f>+Demanda!K18</f>
        <v>32.554373563563466</v>
      </c>
      <c r="K19" s="230">
        <f>+Demanda!L18</f>
        <v>40.120009979735613</v>
      </c>
      <c r="L19" s="230">
        <f>+Demanda!M18</f>
        <v>47.976845267433838</v>
      </c>
      <c r="M19" s="230">
        <f>+Demanda!N18</f>
        <v>56.091785952668353</v>
      </c>
      <c r="N19" s="230">
        <f>+Demanda!O18</f>
        <v>64.428427639883679</v>
      </c>
      <c r="O19" s="230">
        <f>+Demanda!P18</f>
        <v>73.018884658534816</v>
      </c>
      <c r="P19" s="230">
        <f>+Demanda!Q18</f>
        <v>81.766547040627316</v>
      </c>
      <c r="Q19" s="230">
        <f>+Demanda!R18</f>
        <v>90.80546714984574</v>
      </c>
      <c r="R19" s="230">
        <f>+Demanda!S18</f>
        <v>100.04492343234253</v>
      </c>
      <c r="S19" s="230">
        <f>+Demanda!T18</f>
        <v>109.46453776166464</v>
      </c>
      <c r="T19" s="230">
        <f>+Demanda!U18</f>
        <v>119.04268481581026</v>
      </c>
      <c r="U19" s="230">
        <f>+Demanda!V18</f>
        <v>128.8835467605839</v>
      </c>
      <c r="V19" s="230">
        <f>+Demanda!W18</f>
        <v>138.99284995961719</v>
      </c>
      <c r="W19" s="230">
        <f>+Demanda!X18</f>
        <v>149.37643345660032</v>
      </c>
      <c r="X19" s="230">
        <f>+Demanda!Y18</f>
        <v>160.04025106725209</v>
      </c>
      <c r="Y19" s="230">
        <f>+Demanda!Z18</f>
        <v>170.9903735086956</v>
      </c>
      <c r="Z19" s="230">
        <f>+Demanda!AA18</f>
        <v>182.23299056689231</v>
      </c>
      <c r="AA19" s="230">
        <f>+Demanda!AB18</f>
        <v>193.77441330279549</v>
      </c>
      <c r="AB19" s="230">
        <f>+Demanda!AC18</f>
        <v>205.62107629789818</v>
      </c>
      <c r="AC19" s="230">
        <f>+Demanda!AD18</f>
        <v>217.77953993986088</v>
      </c>
      <c r="AD19" s="230">
        <f>+Demanda!AE18</f>
        <v>230.2554927489154</v>
      </c>
      <c r="AE19" s="230">
        <f>+Demanda!AF18</f>
        <v>243.05675374575512</v>
      </c>
      <c r="AF19" s="230">
        <f>+Demanda!AG18</f>
        <v>256.19027486163151</v>
      </c>
      <c r="AG19" s="230">
        <f>+Demanda!AH18</f>
        <v>269.66314339139137</v>
      </c>
      <c r="AH19" s="231">
        <f>+Demanda!AI18</f>
        <v>283.48258449020017</v>
      </c>
    </row>
    <row r="20" spans="3:34" ht="15.75" thickBot="1">
      <c r="C20" s="234" t="s">
        <v>309</v>
      </c>
      <c r="D20" s="242">
        <f>+Demanda!E19</f>
        <v>0</v>
      </c>
      <c r="E20" s="243">
        <f>+Demanda!F19</f>
        <v>0</v>
      </c>
      <c r="F20" s="243">
        <f>+Demanda!G19</f>
        <v>0</v>
      </c>
      <c r="G20" s="243">
        <f>+Demanda!H19</f>
        <v>0</v>
      </c>
      <c r="H20" s="243">
        <f>+Demanda!I19</f>
        <v>0</v>
      </c>
      <c r="I20" s="243">
        <f>+Demanda!J19</f>
        <v>0</v>
      </c>
      <c r="J20" s="243">
        <f>+Demanda!K19</f>
        <v>0</v>
      </c>
      <c r="K20" s="243">
        <f>+Demanda!L19</f>
        <v>0</v>
      </c>
      <c r="L20" s="243">
        <f>+Demanda!M19</f>
        <v>0</v>
      </c>
      <c r="M20" s="243">
        <f>+Demanda!N19</f>
        <v>0</v>
      </c>
      <c r="N20" s="243">
        <f>+Demanda!O19</f>
        <v>0</v>
      </c>
      <c r="O20" s="243">
        <f>+Demanda!P19</f>
        <v>0</v>
      </c>
      <c r="P20" s="243">
        <f>+Demanda!Q19</f>
        <v>0</v>
      </c>
      <c r="Q20" s="243">
        <f>+Demanda!R19</f>
        <v>0</v>
      </c>
      <c r="R20" s="243">
        <f>+Demanda!S19</f>
        <v>0</v>
      </c>
      <c r="S20" s="243">
        <f>+Demanda!T19</f>
        <v>0</v>
      </c>
      <c r="T20" s="243">
        <f>+Demanda!U19</f>
        <v>0</v>
      </c>
      <c r="U20" s="243">
        <f>+Demanda!V19</f>
        <v>0</v>
      </c>
      <c r="V20" s="243">
        <f>+Demanda!W19</f>
        <v>0</v>
      </c>
      <c r="W20" s="243">
        <f>+Demanda!X19</f>
        <v>0</v>
      </c>
      <c r="X20" s="243">
        <f>+Demanda!Y19</f>
        <v>0</v>
      </c>
      <c r="Y20" s="243">
        <f>+Demanda!Z19</f>
        <v>0</v>
      </c>
      <c r="Z20" s="243">
        <f>+Demanda!AA19</f>
        <v>0</v>
      </c>
      <c r="AA20" s="243">
        <f>+Demanda!AB19</f>
        <v>0</v>
      </c>
      <c r="AB20" s="243">
        <f>+Demanda!AC19</f>
        <v>0</v>
      </c>
      <c r="AC20" s="243">
        <f>+Demanda!AD19</f>
        <v>0</v>
      </c>
      <c r="AD20" s="243">
        <f>+Demanda!AE19</f>
        <v>0</v>
      </c>
      <c r="AE20" s="243">
        <f>+Demanda!AF19</f>
        <v>0</v>
      </c>
      <c r="AF20" s="243">
        <f>+Demanda!AG19</f>
        <v>0</v>
      </c>
      <c r="AG20" s="243">
        <f>+Demanda!AH19</f>
        <v>0</v>
      </c>
      <c r="AH20" s="244">
        <f>+Demanda!AI19</f>
        <v>0</v>
      </c>
    </row>
    <row r="21" spans="3:34" ht="15.75" thickBot="1">
      <c r="C21" s="234" t="s">
        <v>310</v>
      </c>
      <c r="D21" s="242">
        <f>+Demanda!E20</f>
        <v>0</v>
      </c>
      <c r="E21" s="243">
        <f>+Demanda!F20</f>
        <v>0</v>
      </c>
      <c r="F21" s="243">
        <f>+Demanda!G20</f>
        <v>0</v>
      </c>
      <c r="G21" s="243">
        <f>+Demanda!H20</f>
        <v>0</v>
      </c>
      <c r="H21" s="243">
        <f>+Demanda!I20</f>
        <v>0</v>
      </c>
      <c r="I21" s="243">
        <f>+Demanda!J20</f>
        <v>0</v>
      </c>
      <c r="J21" s="243">
        <f>+Demanda!K20</f>
        <v>0</v>
      </c>
      <c r="K21" s="243">
        <f>+Demanda!L20</f>
        <v>0</v>
      </c>
      <c r="L21" s="243">
        <f>+Demanda!M20</f>
        <v>0</v>
      </c>
      <c r="M21" s="243">
        <f>+Demanda!N20</f>
        <v>0</v>
      </c>
      <c r="N21" s="243">
        <f>+Demanda!O20</f>
        <v>0</v>
      </c>
      <c r="O21" s="243">
        <f>+Demanda!P20</f>
        <v>0</v>
      </c>
      <c r="P21" s="243">
        <f>+Demanda!Q20</f>
        <v>0</v>
      </c>
      <c r="Q21" s="243">
        <f>+Demanda!R20</f>
        <v>0</v>
      </c>
      <c r="R21" s="243">
        <f>+Demanda!S20</f>
        <v>0</v>
      </c>
      <c r="S21" s="243">
        <f>+Demanda!T20</f>
        <v>0</v>
      </c>
      <c r="T21" s="243">
        <f>+Demanda!U20</f>
        <v>0</v>
      </c>
      <c r="U21" s="243">
        <f>+Demanda!V20</f>
        <v>0</v>
      </c>
      <c r="V21" s="243">
        <f>+Demanda!W20</f>
        <v>0</v>
      </c>
      <c r="W21" s="243">
        <f>+Demanda!X20</f>
        <v>0</v>
      </c>
      <c r="X21" s="243">
        <f>+Demanda!Y20</f>
        <v>0</v>
      </c>
      <c r="Y21" s="243">
        <f>+Demanda!Z20</f>
        <v>0</v>
      </c>
      <c r="Z21" s="243">
        <f>+Demanda!AA20</f>
        <v>0</v>
      </c>
      <c r="AA21" s="243">
        <f>+Demanda!AB20</f>
        <v>0</v>
      </c>
      <c r="AB21" s="243">
        <f>+Demanda!AC20</f>
        <v>0</v>
      </c>
      <c r="AC21" s="243">
        <f>+Demanda!AD20</f>
        <v>0</v>
      </c>
      <c r="AD21" s="243">
        <f>+Demanda!AE20</f>
        <v>0</v>
      </c>
      <c r="AE21" s="243">
        <f>+Demanda!AF20</f>
        <v>0</v>
      </c>
      <c r="AF21" s="243">
        <f>+Demanda!AG20</f>
        <v>0</v>
      </c>
      <c r="AG21" s="243">
        <f>+Demanda!AH20</f>
        <v>0</v>
      </c>
      <c r="AH21" s="244">
        <f>+Demanda!AI20</f>
        <v>0</v>
      </c>
    </row>
    <row r="22" spans="3:34" ht="15.75" thickBot="1">
      <c r="C22" s="234" t="s">
        <v>92</v>
      </c>
      <c r="D22" s="242">
        <f>+Demanda!E21</f>
        <v>0</v>
      </c>
      <c r="E22" s="243">
        <f>+Demanda!F21</f>
        <v>0</v>
      </c>
      <c r="F22" s="243">
        <f>+Demanda!G21</f>
        <v>5.7960878451122912</v>
      </c>
      <c r="G22" s="243">
        <f>+Demanda!H21</f>
        <v>11.951533136621544</v>
      </c>
      <c r="H22" s="243">
        <f>+Demanda!I21</f>
        <v>18.465118696080289</v>
      </c>
      <c r="I22" s="243">
        <f>+Demanda!J21</f>
        <v>25.33414285102215</v>
      </c>
      <c r="J22" s="243">
        <f>+Demanda!K21</f>
        <v>32.554373563563466</v>
      </c>
      <c r="K22" s="243">
        <f>+Demanda!L21</f>
        <v>40.120009979735613</v>
      </c>
      <c r="L22" s="243">
        <f>+Demanda!M21</f>
        <v>47.976845267433838</v>
      </c>
      <c r="M22" s="243">
        <f>+Demanda!N21</f>
        <v>56.091785952668353</v>
      </c>
      <c r="N22" s="243">
        <f>+Demanda!O21</f>
        <v>64.428427639883679</v>
      </c>
      <c r="O22" s="243">
        <f>+Demanda!P21</f>
        <v>73.018884658534816</v>
      </c>
      <c r="P22" s="243">
        <f>+Demanda!Q21</f>
        <v>81.766547040627316</v>
      </c>
      <c r="Q22" s="243">
        <f>+Demanda!R21</f>
        <v>90.80546714984574</v>
      </c>
      <c r="R22" s="243">
        <f>+Demanda!S21</f>
        <v>100.04492343234253</v>
      </c>
      <c r="S22" s="243">
        <f>+Demanda!T21</f>
        <v>109.46453776166464</v>
      </c>
      <c r="T22" s="243">
        <f>+Demanda!U21</f>
        <v>119.04268481581026</v>
      </c>
      <c r="U22" s="243">
        <f>+Demanda!V21</f>
        <v>128.8835467605839</v>
      </c>
      <c r="V22" s="243">
        <f>+Demanda!W21</f>
        <v>138.99284995961719</v>
      </c>
      <c r="W22" s="243">
        <f>+Demanda!X21</f>
        <v>149.37643345660032</v>
      </c>
      <c r="X22" s="243">
        <f>+Demanda!Y21</f>
        <v>160.04025106725209</v>
      </c>
      <c r="Y22" s="243">
        <f>+Demanda!Z21</f>
        <v>170.9903735086956</v>
      </c>
      <c r="Z22" s="243">
        <f>+Demanda!AA21</f>
        <v>182.23299056689231</v>
      </c>
      <c r="AA22" s="243">
        <f>+Demanda!AB21</f>
        <v>193.77441330279549</v>
      </c>
      <c r="AB22" s="243">
        <f>+Demanda!AC21</f>
        <v>205.62107629789818</v>
      </c>
      <c r="AC22" s="243">
        <f>+Demanda!AD21</f>
        <v>217.77953993986088</v>
      </c>
      <c r="AD22" s="243">
        <f>+Demanda!AE21</f>
        <v>230.2554927489154</v>
      </c>
      <c r="AE22" s="243">
        <f>+Demanda!AF21</f>
        <v>243.05675374575512</v>
      </c>
      <c r="AF22" s="243">
        <f>+Demanda!AG21</f>
        <v>256.19027486163151</v>
      </c>
      <c r="AG22" s="243">
        <f>+Demanda!AH21</f>
        <v>269.66314339139137</v>
      </c>
      <c r="AH22" s="244">
        <f>+Demanda!AI21</f>
        <v>283.48258449020017</v>
      </c>
    </row>
    <row r="23" spans="3:34" ht="15.75" thickBot="1">
      <c r="C23" s="514" t="s">
        <v>88</v>
      </c>
      <c r="D23" s="515"/>
      <c r="E23" s="515"/>
      <c r="F23" s="515"/>
      <c r="G23" s="515"/>
      <c r="H23" s="515"/>
      <c r="I23" s="515"/>
      <c r="J23" s="515"/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15"/>
      <c r="V23" s="515"/>
      <c r="W23" s="515"/>
      <c r="X23" s="515"/>
      <c r="Y23" s="515"/>
      <c r="Z23" s="515"/>
      <c r="AA23" s="515"/>
      <c r="AB23" s="515"/>
      <c r="AC23" s="515"/>
      <c r="AD23" s="515"/>
      <c r="AE23" s="515"/>
      <c r="AF23" s="515"/>
      <c r="AG23" s="515"/>
      <c r="AH23" s="516"/>
    </row>
    <row r="24" spans="3:34" ht="15.75" thickBot="1">
      <c r="C24" s="70" t="s">
        <v>89</v>
      </c>
      <c r="D24" s="72">
        <f>+Demanda!E23</f>
        <v>1050.0000000000002</v>
      </c>
      <c r="E24" s="235">
        <f>+Demanda!F23</f>
        <v>1067.2161746555964</v>
      </c>
      <c r="F24" s="235">
        <f>+Demanda!G23</f>
        <v>1084.7146318538325</v>
      </c>
      <c r="G24" s="235">
        <f>+Demanda!H23</f>
        <v>1102.5000000000005</v>
      </c>
      <c r="H24" s="235">
        <f>+Demanda!I23</f>
        <v>1120.5769833883764</v>
      </c>
      <c r="I24" s="235">
        <f>+Demanda!J23</f>
        <v>1138.9503634465243</v>
      </c>
      <c r="J24" s="235">
        <f>+Demanda!K23</f>
        <v>1157.6250000000007</v>
      </c>
      <c r="K24" s="235">
        <f>+Demanda!L23</f>
        <v>1176.6058325577956</v>
      </c>
      <c r="L24" s="235">
        <f>+Demanda!M23</f>
        <v>1195.8978816188508</v>
      </c>
      <c r="M24" s="235">
        <f>+Demanda!N23</f>
        <v>1200</v>
      </c>
      <c r="N24" s="235">
        <f>+Demanda!O23</f>
        <v>1200</v>
      </c>
      <c r="O24" s="235">
        <f>+Demanda!P23</f>
        <v>1200</v>
      </c>
      <c r="P24" s="235">
        <f>+Demanda!Q23</f>
        <v>1200</v>
      </c>
      <c r="Q24" s="235">
        <f>+Demanda!R23</f>
        <v>1200</v>
      </c>
      <c r="R24" s="235">
        <f>+Demanda!S23</f>
        <v>1200</v>
      </c>
      <c r="S24" s="235">
        <f>+Demanda!T23</f>
        <v>1200</v>
      </c>
      <c r="T24" s="235">
        <f>+Demanda!U23</f>
        <v>1200</v>
      </c>
      <c r="U24" s="235">
        <f>+Demanda!V23</f>
        <v>1200</v>
      </c>
      <c r="V24" s="235">
        <f>+Demanda!W23</f>
        <v>1200</v>
      </c>
      <c r="W24" s="235">
        <f>+Demanda!X23</f>
        <v>1200</v>
      </c>
      <c r="X24" s="235">
        <f>+Demanda!Y23</f>
        <v>1200</v>
      </c>
      <c r="Y24" s="235">
        <f>+Demanda!Z23</f>
        <v>1200</v>
      </c>
      <c r="Z24" s="235">
        <f>+Demanda!AA23</f>
        <v>1200</v>
      </c>
      <c r="AA24" s="235">
        <f>+Demanda!AB23</f>
        <v>1200</v>
      </c>
      <c r="AB24" s="235">
        <f>+Demanda!AC23</f>
        <v>1200</v>
      </c>
      <c r="AC24" s="235">
        <f>+Demanda!AD23</f>
        <v>1200</v>
      </c>
      <c r="AD24" s="235">
        <f>+Demanda!AE23</f>
        <v>1200.001</v>
      </c>
      <c r="AE24" s="235">
        <f>+Demanda!AF23</f>
        <v>1200.002</v>
      </c>
      <c r="AF24" s="235">
        <f>+Demanda!AG23</f>
        <v>1200.0029999999999</v>
      </c>
      <c r="AG24" s="235">
        <f>+Demanda!AH23</f>
        <v>1200.0039999999999</v>
      </c>
      <c r="AH24" s="236">
        <f>+Demanda!AI23</f>
        <v>1200.0050000000001</v>
      </c>
    </row>
    <row r="25" spans="3:34" ht="15.75" thickBot="1">
      <c r="C25" s="453" t="s">
        <v>90</v>
      </c>
      <c r="D25" s="237">
        <f>+Demanda!E24</f>
        <v>1050.0000000000002</v>
      </c>
      <c r="E25" s="238">
        <f>+Demanda!F24</f>
        <v>1067.2161746555964</v>
      </c>
      <c r="F25" s="238">
        <f>+Demanda!G24</f>
        <v>1120.5769833883764</v>
      </c>
      <c r="G25" s="238">
        <f>+Demanda!H24</f>
        <v>1155.3148698734158</v>
      </c>
      <c r="H25" s="238">
        <f>+Demanda!I24</f>
        <v>1189.9743159696184</v>
      </c>
      <c r="I25" s="238">
        <f>+Demanda!J24</f>
        <v>1224.4835711327376</v>
      </c>
      <c r="J25" s="238">
        <f>+Demanda!K24</f>
        <v>1258.7691111244542</v>
      </c>
      <c r="K25" s="238">
        <f>+Demanda!L24</f>
        <v>1292.7558771248143</v>
      </c>
      <c r="L25" s="238">
        <f>+Demanda!M24</f>
        <v>1325.0747740529343</v>
      </c>
      <c r="M25" s="238">
        <f>+Demanda!N24</f>
        <v>1355.5514938561516</v>
      </c>
      <c r="N25" s="238">
        <f>+Demanda!O24</f>
        <v>1384.0180752271308</v>
      </c>
      <c r="O25" s="238">
        <f>+Demanda!P24</f>
        <v>1411.6984367316734</v>
      </c>
      <c r="P25" s="238">
        <f>+Demanda!Q24</f>
        <v>1437.1090085928438</v>
      </c>
      <c r="Q25" s="238">
        <f>+Demanda!R24</f>
        <v>1462.976970747515</v>
      </c>
      <c r="R25" s="238">
        <f>+Demanda!S24</f>
        <v>1487.8475792502229</v>
      </c>
      <c r="S25" s="238">
        <f>+Demanda!T24</f>
        <v>1511.6531405182263</v>
      </c>
      <c r="T25" s="238">
        <f>+Demanda!U24</f>
        <v>1534.3279376259995</v>
      </c>
      <c r="U25" s="238">
        <f>+Demanda!V24</f>
        <v>1557.3428566903892</v>
      </c>
      <c r="V25" s="238">
        <f>+Demanda!W24</f>
        <v>1580.7029995407449</v>
      </c>
      <c r="W25" s="238">
        <f>+Demanda!X24</f>
        <v>1604.4135445338559</v>
      </c>
      <c r="X25" s="238">
        <f>+Demanda!Y24</f>
        <v>1628.4797477018637</v>
      </c>
      <c r="Y25" s="238">
        <f>+Demanda!Z24</f>
        <v>1652.9069439173918</v>
      </c>
      <c r="Z25" s="238">
        <f>+Demanda!AA24</f>
        <v>1677.7005480761525</v>
      </c>
      <c r="AA25" s="238">
        <f>+Demanda!AB24</f>
        <v>1702.8660562972946</v>
      </c>
      <c r="AB25" s="238">
        <f>+Demanda!AC24</f>
        <v>1728.4090471417539</v>
      </c>
      <c r="AC25" s="238">
        <f>+Demanda!AD24</f>
        <v>1754.3351828488801</v>
      </c>
      <c r="AD25" s="238">
        <f>+Demanda!AE24</f>
        <v>1780.6502105916131</v>
      </c>
      <c r="AE25" s="238">
        <f>+Demanda!AF24</f>
        <v>1807.3599637504872</v>
      </c>
      <c r="AF25" s="238">
        <f>+Demanda!AG24</f>
        <v>1834.4703632067444</v>
      </c>
      <c r="AG25" s="238">
        <f>+Demanda!AH24</f>
        <v>1861.9874186548452</v>
      </c>
      <c r="AH25" s="236">
        <f>+Demanda!AI24</f>
        <v>1889.9172299346678</v>
      </c>
    </row>
    <row r="26" spans="3:34" ht="15.75" thickBot="1">
      <c r="C26" s="70" t="s">
        <v>91</v>
      </c>
      <c r="D26" s="237">
        <f>+Demanda!E25</f>
        <v>0</v>
      </c>
      <c r="E26" s="238">
        <f>+Demanda!F25</f>
        <v>0</v>
      </c>
      <c r="F26" s="238">
        <f>+Demanda!G25</f>
        <v>35.862351534543997</v>
      </c>
      <c r="G26" s="238">
        <f>+Demanda!H25</f>
        <v>52.814869873415368</v>
      </c>
      <c r="H26" s="238">
        <f>+Demanda!I25</f>
        <v>69.397332581241955</v>
      </c>
      <c r="I26" s="238">
        <f>+Demanda!J25</f>
        <v>85.533207686213316</v>
      </c>
      <c r="J26" s="238">
        <f>+Demanda!K25</f>
        <v>101.14411112445342</v>
      </c>
      <c r="K26" s="238">
        <f>+Demanda!L25</f>
        <v>116.15004456701874</v>
      </c>
      <c r="L26" s="238">
        <f>+Demanda!M25</f>
        <v>129.17689243408356</v>
      </c>
      <c r="M26" s="238">
        <f>+Demanda!N25</f>
        <v>155.55149385615172</v>
      </c>
      <c r="N26" s="238">
        <f>+Demanda!O25</f>
        <v>184.01807522713079</v>
      </c>
      <c r="O26" s="238">
        <f>+Demanda!P25</f>
        <v>211.6984367316735</v>
      </c>
      <c r="P26" s="238">
        <f>+Demanda!Q25</f>
        <v>237.10900859284379</v>
      </c>
      <c r="Q26" s="238">
        <f>+Demanda!R25</f>
        <v>262.976970747515</v>
      </c>
      <c r="R26" s="238">
        <f>+Demanda!S25</f>
        <v>287.84757925022291</v>
      </c>
      <c r="S26" s="238">
        <f>+Demanda!T25</f>
        <v>311.65314051822639</v>
      </c>
      <c r="T26" s="238">
        <f>+Demanda!U25</f>
        <v>334.32793762599965</v>
      </c>
      <c r="U26" s="238">
        <f>+Demanda!V25</f>
        <v>357.34285669038928</v>
      </c>
      <c r="V26" s="238">
        <f>+Demanda!W25</f>
        <v>380.70299954074494</v>
      </c>
      <c r="W26" s="238">
        <f>+Demanda!X25</f>
        <v>404.41354453385588</v>
      </c>
      <c r="X26" s="238">
        <f>+Demanda!Y25</f>
        <v>428.4797477018638</v>
      </c>
      <c r="Y26" s="238">
        <f>+Demanda!Z25</f>
        <v>452.90694391739169</v>
      </c>
      <c r="Z26" s="238">
        <f>+Demanda!AA25</f>
        <v>477.70054807615247</v>
      </c>
      <c r="AA26" s="238">
        <f>+Demanda!AB25</f>
        <v>502.86605629729462</v>
      </c>
      <c r="AB26" s="238">
        <f>+Demanda!AC25</f>
        <v>528.40904714175383</v>
      </c>
      <c r="AC26" s="238">
        <f>+Demanda!AD25</f>
        <v>554.33518284888021</v>
      </c>
      <c r="AD26" s="238">
        <f>+Demanda!AE25</f>
        <v>580.64921059161315</v>
      </c>
      <c r="AE26" s="238">
        <f>+Demanda!AF25</f>
        <v>607.3579637504871</v>
      </c>
      <c r="AF26" s="238">
        <f>+Demanda!AG25</f>
        <v>634.46736320674449</v>
      </c>
      <c r="AG26" s="238">
        <f>+Demanda!AH25</f>
        <v>661.9834186548452</v>
      </c>
      <c r="AH26" s="236">
        <f>+Demanda!AI25</f>
        <v>689.91222993466795</v>
      </c>
    </row>
    <row r="27" spans="3:34" ht="15.75" thickBot="1">
      <c r="C27" s="71" t="s">
        <v>309</v>
      </c>
      <c r="D27" s="239">
        <f>+Demanda!E26</f>
        <v>0</v>
      </c>
      <c r="E27" s="240">
        <f>+Demanda!F26</f>
        <v>0</v>
      </c>
      <c r="F27" s="240">
        <f>+Demanda!G26</f>
        <v>30.066263689431594</v>
      </c>
      <c r="G27" s="240">
        <f>+Demanda!H26</f>
        <v>40.863336736793862</v>
      </c>
      <c r="H27" s="240">
        <f>+Demanda!I26</f>
        <v>50.932213885161794</v>
      </c>
      <c r="I27" s="240">
        <f>+Demanda!J26</f>
        <v>60.199064835191002</v>
      </c>
      <c r="J27" s="240">
        <f>+Demanda!K26</f>
        <v>68.589737560889915</v>
      </c>
      <c r="K27" s="240">
        <f>+Demanda!L26</f>
        <v>76.030034587283154</v>
      </c>
      <c r="L27" s="240">
        <f>+Demanda!M26</f>
        <v>81.200047166649725</v>
      </c>
      <c r="M27" s="240">
        <f>+Demanda!N26</f>
        <v>99.459707903483419</v>
      </c>
      <c r="N27" s="240">
        <f>+Demanda!O26</f>
        <v>119.5896475872472</v>
      </c>
      <c r="O27" s="240">
        <f>+Demanda!P26</f>
        <v>138.67955207313878</v>
      </c>
      <c r="P27" s="240">
        <f>+Demanda!Q26</f>
        <v>155.34246155221643</v>
      </c>
      <c r="Q27" s="240">
        <f>+Demanda!R26</f>
        <v>172.1715035976693</v>
      </c>
      <c r="R27" s="240">
        <f>+Demanda!S26</f>
        <v>187.80265581788029</v>
      </c>
      <c r="S27" s="240">
        <f>+Demanda!T26</f>
        <v>202.18860275656172</v>
      </c>
      <c r="T27" s="240">
        <f>+Demanda!U26</f>
        <v>215.28525281018926</v>
      </c>
      <c r="U27" s="240">
        <f>+Demanda!V26</f>
        <v>228.45930992980533</v>
      </c>
      <c r="V27" s="240">
        <f>+Demanda!W26</f>
        <v>241.71014958112781</v>
      </c>
      <c r="W27" s="240">
        <f>+Demanda!X26</f>
        <v>255.03711107725556</v>
      </c>
      <c r="X27" s="240">
        <f>+Demanda!Y26</f>
        <v>268.4394966346116</v>
      </c>
      <c r="Y27" s="240">
        <f>+Demanda!Z26</f>
        <v>281.91657040869609</v>
      </c>
      <c r="Z27" s="240">
        <f>+Demanda!AA26</f>
        <v>295.46755750926002</v>
      </c>
      <c r="AA27" s="240">
        <f>+Demanda!AB26</f>
        <v>309.09164299449907</v>
      </c>
      <c r="AB27" s="240">
        <f>+Demanda!AC26</f>
        <v>322.78797084385576</v>
      </c>
      <c r="AC27" s="240">
        <f>+Demanda!AD26</f>
        <v>336.55564290901924</v>
      </c>
      <c r="AD27" s="240">
        <f>+Demanda!AE26</f>
        <v>350.39371784269764</v>
      </c>
      <c r="AE27" s="240">
        <f>+Demanda!AF26</f>
        <v>364.30121000473201</v>
      </c>
      <c r="AF27" s="240">
        <f>+Demanda!AG26</f>
        <v>378.27708834511299</v>
      </c>
      <c r="AG27" s="240">
        <f>+Demanda!AH26</f>
        <v>392.32027526345382</v>
      </c>
      <c r="AH27" s="241">
        <f>+Demanda!AI26</f>
        <v>406.42964544446767</v>
      </c>
    </row>
    <row r="28" spans="3:34" ht="15.75" thickBot="1">
      <c r="C28" s="71" t="s">
        <v>310</v>
      </c>
      <c r="D28" s="239">
        <f>+Demanda!E27</f>
        <v>0</v>
      </c>
      <c r="E28" s="240">
        <f>+Demanda!F27</f>
        <v>0</v>
      </c>
      <c r="F28" s="240">
        <f>+Demanda!G27</f>
        <v>0</v>
      </c>
      <c r="G28" s="240">
        <f>+Demanda!H27</f>
        <v>0</v>
      </c>
      <c r="H28" s="240">
        <f>+Demanda!I27</f>
        <v>0</v>
      </c>
      <c r="I28" s="240">
        <f>+Demanda!J27</f>
        <v>0</v>
      </c>
      <c r="J28" s="240">
        <f>+Demanda!K27</f>
        <v>0</v>
      </c>
      <c r="K28" s="240">
        <f>+Demanda!L27</f>
        <v>0</v>
      </c>
      <c r="L28" s="240">
        <f>+Demanda!M27</f>
        <v>0</v>
      </c>
      <c r="M28" s="240">
        <f>+Demanda!N27</f>
        <v>0</v>
      </c>
      <c r="N28" s="240">
        <f>+Demanda!O27</f>
        <v>0</v>
      </c>
      <c r="O28" s="240">
        <f>+Demanda!P27</f>
        <v>0</v>
      </c>
      <c r="P28" s="240">
        <f>+Demanda!Q27</f>
        <v>0</v>
      </c>
      <c r="Q28" s="240">
        <f>+Demanda!R27</f>
        <v>0</v>
      </c>
      <c r="R28" s="240">
        <f>+Demanda!S27</f>
        <v>0</v>
      </c>
      <c r="S28" s="240">
        <f>+Demanda!T27</f>
        <v>0</v>
      </c>
      <c r="T28" s="240">
        <f>+Demanda!U27</f>
        <v>0</v>
      </c>
      <c r="U28" s="240">
        <f>+Demanda!V27</f>
        <v>0</v>
      </c>
      <c r="V28" s="240">
        <f>+Demanda!W27</f>
        <v>0</v>
      </c>
      <c r="W28" s="240">
        <f>+Demanda!X27</f>
        <v>0</v>
      </c>
      <c r="X28" s="240">
        <f>+Demanda!Y27</f>
        <v>0</v>
      </c>
      <c r="Y28" s="240">
        <f>+Demanda!Z27</f>
        <v>0</v>
      </c>
      <c r="Z28" s="240">
        <f>+Demanda!AA27</f>
        <v>0</v>
      </c>
      <c r="AA28" s="240">
        <f>+Demanda!AB27</f>
        <v>0</v>
      </c>
      <c r="AB28" s="240">
        <f>+Demanda!AC27</f>
        <v>0</v>
      </c>
      <c r="AC28" s="240">
        <f>+Demanda!AD27</f>
        <v>0</v>
      </c>
      <c r="AD28" s="240">
        <f>+Demanda!AE27</f>
        <v>0</v>
      </c>
      <c r="AE28" s="240">
        <f>+Demanda!AF27</f>
        <v>0</v>
      </c>
      <c r="AF28" s="240">
        <f>+Demanda!AG27</f>
        <v>0</v>
      </c>
      <c r="AG28" s="240">
        <f>+Demanda!AH27</f>
        <v>0</v>
      </c>
      <c r="AH28" s="241">
        <f>+Demanda!AI27</f>
        <v>0</v>
      </c>
    </row>
    <row r="29" spans="3:34" ht="15.75" thickBot="1">
      <c r="C29" s="71" t="s">
        <v>92</v>
      </c>
      <c r="D29" s="239">
        <f>+Demanda!E28</f>
        <v>0</v>
      </c>
      <c r="E29" s="240">
        <f>+Demanda!F28</f>
        <v>0</v>
      </c>
      <c r="F29" s="240">
        <f>+Demanda!G28</f>
        <v>5.7960878451122912</v>
      </c>
      <c r="G29" s="240">
        <f>+Demanda!H28</f>
        <v>11.951533136621544</v>
      </c>
      <c r="H29" s="240">
        <f>+Demanda!I28</f>
        <v>18.465118696080289</v>
      </c>
      <c r="I29" s="240">
        <f>+Demanda!J28</f>
        <v>25.33414285102215</v>
      </c>
      <c r="J29" s="240">
        <f>+Demanda!K28</f>
        <v>32.554373563563466</v>
      </c>
      <c r="K29" s="240">
        <f>+Demanda!L28</f>
        <v>40.120009979735613</v>
      </c>
      <c r="L29" s="240">
        <f>+Demanda!M28</f>
        <v>47.976845267433838</v>
      </c>
      <c r="M29" s="240">
        <f>+Demanda!N28</f>
        <v>56.091785952668353</v>
      </c>
      <c r="N29" s="240">
        <f>+Demanda!O28</f>
        <v>64.428427639883679</v>
      </c>
      <c r="O29" s="240">
        <f>+Demanda!P28</f>
        <v>73.018884658534816</v>
      </c>
      <c r="P29" s="240">
        <f>+Demanda!Q28</f>
        <v>81.766547040627316</v>
      </c>
      <c r="Q29" s="240">
        <f>+Demanda!R28</f>
        <v>90.80546714984574</v>
      </c>
      <c r="R29" s="240">
        <f>+Demanda!S28</f>
        <v>100.04492343234253</v>
      </c>
      <c r="S29" s="240">
        <f>+Demanda!T28</f>
        <v>109.46453776166464</v>
      </c>
      <c r="T29" s="240">
        <f>+Demanda!U28</f>
        <v>119.04268481581026</v>
      </c>
      <c r="U29" s="240">
        <f>+Demanda!V28</f>
        <v>128.8835467605839</v>
      </c>
      <c r="V29" s="240">
        <f>+Demanda!W28</f>
        <v>138.99284995961719</v>
      </c>
      <c r="W29" s="240">
        <f>+Demanda!X28</f>
        <v>149.37643345660032</v>
      </c>
      <c r="X29" s="240">
        <f>+Demanda!Y28</f>
        <v>160.04025106725209</v>
      </c>
      <c r="Y29" s="240">
        <f>+Demanda!Z28</f>
        <v>170.9903735086956</v>
      </c>
      <c r="Z29" s="240">
        <f>+Demanda!AA28</f>
        <v>182.23299056689231</v>
      </c>
      <c r="AA29" s="240">
        <f>+Demanda!AB28</f>
        <v>193.77441330279549</v>
      </c>
      <c r="AB29" s="240">
        <f>+Demanda!AC28</f>
        <v>205.62107629789818</v>
      </c>
      <c r="AC29" s="240">
        <f>+Demanda!AD28</f>
        <v>217.77953993986088</v>
      </c>
      <c r="AD29" s="240">
        <f>+Demanda!AE28</f>
        <v>230.2554927489154</v>
      </c>
      <c r="AE29" s="240">
        <f>+Demanda!AF28</f>
        <v>243.05675374575512</v>
      </c>
      <c r="AF29" s="240">
        <f>+Demanda!AG28</f>
        <v>256.19027486163151</v>
      </c>
      <c r="AG29" s="240">
        <f>+Demanda!AH28</f>
        <v>269.66314339139137</v>
      </c>
      <c r="AH29" s="241">
        <f>+Demanda!AI28</f>
        <v>283.48258449020017</v>
      </c>
    </row>
    <row r="32" spans="3:34" ht="15.75">
      <c r="C32" s="136" t="s">
        <v>400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3:34">
      <c r="C33" s="1"/>
    </row>
    <row r="34" spans="3:34" ht="15.75">
      <c r="C34" s="281" t="s">
        <v>100</v>
      </c>
    </row>
    <row r="35" spans="3:34" ht="15.75" thickBot="1">
      <c r="C35" s="1"/>
    </row>
    <row r="36" spans="3:34" ht="15.75" thickBot="1">
      <c r="C36" s="12"/>
      <c r="D36" s="246">
        <v>0</v>
      </c>
      <c r="E36" s="247">
        <v>1</v>
      </c>
      <c r="F36" s="247">
        <v>2</v>
      </c>
      <c r="G36" s="247">
        <v>3</v>
      </c>
      <c r="H36" s="247">
        <v>4</v>
      </c>
      <c r="I36" s="247">
        <v>5</v>
      </c>
      <c r="J36" s="247">
        <v>6</v>
      </c>
      <c r="K36" s="247">
        <v>7</v>
      </c>
      <c r="L36" s="247">
        <v>8</v>
      </c>
      <c r="M36" s="247">
        <v>9</v>
      </c>
      <c r="N36" s="247">
        <v>10</v>
      </c>
      <c r="O36" s="247">
        <v>11</v>
      </c>
      <c r="P36" s="247">
        <v>12</v>
      </c>
      <c r="Q36" s="247">
        <v>13</v>
      </c>
      <c r="R36" s="247">
        <v>14</v>
      </c>
      <c r="S36" s="248">
        <v>15</v>
      </c>
      <c r="T36" s="247">
        <v>16</v>
      </c>
      <c r="U36" s="249">
        <v>17</v>
      </c>
      <c r="V36" s="250">
        <v>18</v>
      </c>
      <c r="W36" s="250">
        <v>19</v>
      </c>
      <c r="X36" s="251">
        <v>20</v>
      </c>
      <c r="Y36" s="247">
        <v>21</v>
      </c>
      <c r="Z36" s="249">
        <v>22</v>
      </c>
      <c r="AA36" s="250">
        <v>23</v>
      </c>
      <c r="AB36" s="250">
        <v>24</v>
      </c>
      <c r="AC36" s="251">
        <v>25</v>
      </c>
      <c r="AD36" s="247">
        <v>26</v>
      </c>
      <c r="AE36" s="249">
        <v>27</v>
      </c>
      <c r="AF36" s="250">
        <v>28</v>
      </c>
      <c r="AG36" s="250">
        <v>29</v>
      </c>
      <c r="AH36" s="252">
        <v>30</v>
      </c>
    </row>
    <row r="37" spans="3:34" ht="15.75" thickBot="1">
      <c r="C37" s="13" t="s">
        <v>7</v>
      </c>
      <c r="D37" s="253">
        <f>+'Costes de Inversión'!E8</f>
        <v>0</v>
      </c>
      <c r="E37" s="254">
        <f>+'Costes de Inversión'!F8</f>
        <v>0</v>
      </c>
      <c r="F37" s="254">
        <f>+'Costes de Inversión'!G8</f>
        <v>0</v>
      </c>
      <c r="G37" s="254">
        <f>+'Costes de Inversión'!H8</f>
        <v>0</v>
      </c>
      <c r="H37" s="254">
        <f>+'Costes de Inversión'!I8</f>
        <v>0</v>
      </c>
      <c r="I37" s="254">
        <f>+'Costes de Inversión'!J8</f>
        <v>0</v>
      </c>
      <c r="J37" s="254">
        <f>+'Costes de Inversión'!K8</f>
        <v>0</v>
      </c>
      <c r="K37" s="254">
        <f>+'Costes de Inversión'!L8</f>
        <v>0</v>
      </c>
      <c r="L37" s="254">
        <f>+'Costes de Inversión'!M8</f>
        <v>0</v>
      </c>
      <c r="M37" s="254">
        <f>+'Costes de Inversión'!N8</f>
        <v>0</v>
      </c>
      <c r="N37" s="254">
        <f>+'Costes de Inversión'!O8</f>
        <v>0</v>
      </c>
      <c r="O37" s="254">
        <f>+'Costes de Inversión'!P8</f>
        <v>0</v>
      </c>
      <c r="P37" s="254">
        <f>+'Costes de Inversión'!Q8</f>
        <v>0</v>
      </c>
      <c r="Q37" s="254">
        <f>+'Costes de Inversión'!R8</f>
        <v>0</v>
      </c>
      <c r="R37" s="254">
        <f>+'Costes de Inversión'!S8</f>
        <v>0</v>
      </c>
      <c r="S37" s="254">
        <f>+'Costes de Inversión'!T8</f>
        <v>0</v>
      </c>
      <c r="T37" s="254">
        <f>+'Costes de Inversión'!U8</f>
        <v>0</v>
      </c>
      <c r="U37" s="254">
        <f>+'Costes de Inversión'!V8</f>
        <v>0</v>
      </c>
      <c r="V37" s="254">
        <f>+'Costes de Inversión'!W8</f>
        <v>0</v>
      </c>
      <c r="W37" s="254">
        <f>+'Costes de Inversión'!X8</f>
        <v>0</v>
      </c>
      <c r="X37" s="254">
        <f>+'Costes de Inversión'!Y8</f>
        <v>0</v>
      </c>
      <c r="Y37" s="254">
        <f>+'Costes de Inversión'!Z8</f>
        <v>0</v>
      </c>
      <c r="Z37" s="254">
        <f>+'Costes de Inversión'!AA8</f>
        <v>0</v>
      </c>
      <c r="AA37" s="254">
        <f>+'Costes de Inversión'!AB8</f>
        <v>0</v>
      </c>
      <c r="AB37" s="254">
        <f>+'Costes de Inversión'!AC8</f>
        <v>0</v>
      </c>
      <c r="AC37" s="254">
        <f>+'Costes de Inversión'!AD8</f>
        <v>0</v>
      </c>
      <c r="AD37" s="254">
        <f>+'Costes de Inversión'!AE8</f>
        <v>0</v>
      </c>
      <c r="AE37" s="254">
        <f>+'Costes de Inversión'!AF8</f>
        <v>0</v>
      </c>
      <c r="AF37" s="254">
        <f>+'Costes de Inversión'!AG8</f>
        <v>0</v>
      </c>
      <c r="AG37" s="254">
        <f>+'Costes de Inversión'!AH8</f>
        <v>0</v>
      </c>
      <c r="AH37" s="255">
        <f>+'Costes de Inversión'!AI8</f>
        <v>0</v>
      </c>
    </row>
    <row r="38" spans="3:34" ht="15.75" thickBot="1">
      <c r="C38" s="256" t="s">
        <v>18</v>
      </c>
      <c r="D38" s="257">
        <f>+'Costes de Inversión'!E9</f>
        <v>0</v>
      </c>
      <c r="E38" s="257">
        <f>+'Costes de Inversión'!F9</f>
        <v>0</v>
      </c>
      <c r="F38" s="257">
        <f>+'Costes de Inversión'!G9</f>
        <v>0</v>
      </c>
      <c r="G38" s="257">
        <f>+'Costes de Inversión'!H9</f>
        <v>0</v>
      </c>
      <c r="H38" s="257">
        <f>+'Costes de Inversión'!I9</f>
        <v>0</v>
      </c>
      <c r="I38" s="257">
        <f>+'Costes de Inversión'!J9</f>
        <v>0</v>
      </c>
      <c r="J38" s="257">
        <f>+'Costes de Inversión'!K9</f>
        <v>0</v>
      </c>
      <c r="K38" s="257">
        <f>+'Costes de Inversión'!L9</f>
        <v>0</v>
      </c>
      <c r="L38" s="257">
        <f>+'Costes de Inversión'!M9</f>
        <v>0</v>
      </c>
      <c r="M38" s="257">
        <f>+'Costes de Inversión'!N9</f>
        <v>0</v>
      </c>
      <c r="N38" s="257">
        <f>+'Costes de Inversión'!O9</f>
        <v>0</v>
      </c>
      <c r="O38" s="257">
        <f>+'Costes de Inversión'!P9</f>
        <v>0</v>
      </c>
      <c r="P38" s="257">
        <f>+'Costes de Inversión'!Q9</f>
        <v>0</v>
      </c>
      <c r="Q38" s="257">
        <f>+'Costes de Inversión'!R9</f>
        <v>0</v>
      </c>
      <c r="R38" s="257">
        <f>+'Costes de Inversión'!S9</f>
        <v>0</v>
      </c>
      <c r="S38" s="257">
        <f>+'Costes de Inversión'!T9</f>
        <v>0</v>
      </c>
      <c r="T38" s="257">
        <f>+'Costes de Inversión'!U9</f>
        <v>0</v>
      </c>
      <c r="U38" s="257">
        <f>+'Costes de Inversión'!V9</f>
        <v>0</v>
      </c>
      <c r="V38" s="257">
        <f>+'Costes de Inversión'!W9</f>
        <v>0</v>
      </c>
      <c r="W38" s="257">
        <f>+'Costes de Inversión'!X9</f>
        <v>0</v>
      </c>
      <c r="X38" s="257">
        <f>+'Costes de Inversión'!Y9</f>
        <v>0</v>
      </c>
      <c r="Y38" s="257">
        <f>+'Costes de Inversión'!Z9</f>
        <v>0</v>
      </c>
      <c r="Z38" s="257">
        <f>+'Costes de Inversión'!AA9</f>
        <v>0</v>
      </c>
      <c r="AA38" s="257">
        <f>+'Costes de Inversión'!AB9</f>
        <v>0</v>
      </c>
      <c r="AB38" s="257">
        <f>+'Costes de Inversión'!AC9</f>
        <v>0</v>
      </c>
      <c r="AC38" s="257">
        <f>+'Costes de Inversión'!AD9</f>
        <v>0</v>
      </c>
      <c r="AD38" s="257">
        <f>+'Costes de Inversión'!AE9</f>
        <v>0</v>
      </c>
      <c r="AE38" s="257">
        <f>+'Costes de Inversión'!AF9</f>
        <v>0</v>
      </c>
      <c r="AF38" s="257">
        <f>+'Costes de Inversión'!AG9</f>
        <v>0</v>
      </c>
      <c r="AG38" s="257">
        <f>+'Costes de Inversión'!AH9</f>
        <v>0</v>
      </c>
      <c r="AH38" s="258">
        <f>+'Costes de Inversión'!AI9</f>
        <v>0</v>
      </c>
    </row>
    <row r="39" spans="3:34" ht="15.75" thickBot="1">
      <c r="C39" s="256" t="s">
        <v>19</v>
      </c>
      <c r="D39" s="259">
        <f>+'Costes de Inversión'!E10</f>
        <v>0</v>
      </c>
      <c r="E39" s="260">
        <f>+'Costes de Inversión'!F10</f>
        <v>0</v>
      </c>
      <c r="F39" s="257">
        <f>+'Costes de Inversión'!G10</f>
        <v>0</v>
      </c>
      <c r="G39" s="257">
        <f>+'Costes de Inversión'!H10</f>
        <v>0</v>
      </c>
      <c r="H39" s="257">
        <f>+'Costes de Inversión'!I10</f>
        <v>0</v>
      </c>
      <c r="I39" s="257">
        <f>+'Costes de Inversión'!J10</f>
        <v>0</v>
      </c>
      <c r="J39" s="257">
        <f>+'Costes de Inversión'!K10</f>
        <v>0</v>
      </c>
      <c r="K39" s="257">
        <f>+'Costes de Inversión'!L10</f>
        <v>0</v>
      </c>
      <c r="L39" s="257">
        <f>+'Costes de Inversión'!M10</f>
        <v>0</v>
      </c>
      <c r="M39" s="257">
        <f>+'Costes de Inversión'!N10</f>
        <v>0</v>
      </c>
      <c r="N39" s="257">
        <f>+'Costes de Inversión'!O10</f>
        <v>0</v>
      </c>
      <c r="O39" s="257">
        <f>+'Costes de Inversión'!P10</f>
        <v>0</v>
      </c>
      <c r="P39" s="257">
        <f>+'Costes de Inversión'!Q10</f>
        <v>0</v>
      </c>
      <c r="Q39" s="257">
        <f>+'Costes de Inversión'!R10</f>
        <v>0</v>
      </c>
      <c r="R39" s="257">
        <f>+'Costes de Inversión'!S10</f>
        <v>0</v>
      </c>
      <c r="S39" s="257">
        <f>+'Costes de Inversión'!T10</f>
        <v>0</v>
      </c>
      <c r="T39" s="257">
        <f>+'Costes de Inversión'!U10</f>
        <v>0</v>
      </c>
      <c r="U39" s="257">
        <f>+'Costes de Inversión'!V10</f>
        <v>0</v>
      </c>
      <c r="V39" s="257">
        <f>+'Costes de Inversión'!W10</f>
        <v>0</v>
      </c>
      <c r="W39" s="257">
        <f>+'Costes de Inversión'!X10</f>
        <v>0</v>
      </c>
      <c r="X39" s="257">
        <f>+'Costes de Inversión'!Y10</f>
        <v>0</v>
      </c>
      <c r="Y39" s="257">
        <f>+'Costes de Inversión'!Z10</f>
        <v>0</v>
      </c>
      <c r="Z39" s="257">
        <f>+'Costes de Inversión'!AA10</f>
        <v>0</v>
      </c>
      <c r="AA39" s="257">
        <f>+'Costes de Inversión'!AB10</f>
        <v>0</v>
      </c>
      <c r="AB39" s="257">
        <f>+'Costes de Inversión'!AC10</f>
        <v>0</v>
      </c>
      <c r="AC39" s="257">
        <f>+'Costes de Inversión'!AD10</f>
        <v>0</v>
      </c>
      <c r="AD39" s="257">
        <f>+'Costes de Inversión'!AE10</f>
        <v>0</v>
      </c>
      <c r="AE39" s="257">
        <f>+'Costes de Inversión'!AF10</f>
        <v>0</v>
      </c>
      <c r="AF39" s="257">
        <f>+'Costes de Inversión'!AG10</f>
        <v>0</v>
      </c>
      <c r="AG39" s="257">
        <f>+'Costes de Inversión'!AH10</f>
        <v>0</v>
      </c>
      <c r="AH39" s="258">
        <f>+'Costes de Inversión'!AI10</f>
        <v>0</v>
      </c>
    </row>
    <row r="40" spans="3:34" ht="15.75" thickBot="1">
      <c r="C40" s="14" t="s">
        <v>20</v>
      </c>
      <c r="D40" s="261">
        <f>+'Costes de Inversión'!E11</f>
        <v>0</v>
      </c>
      <c r="E40" s="257">
        <f>+'Costes de Inversión'!F11</f>
        <v>0</v>
      </c>
      <c r="F40" s="257">
        <f>+'Costes de Inversión'!G11</f>
        <v>0</v>
      </c>
      <c r="G40" s="257">
        <f>+'Costes de Inversión'!H11</f>
        <v>0</v>
      </c>
      <c r="H40" s="257">
        <f>+'Costes de Inversión'!I11</f>
        <v>0</v>
      </c>
      <c r="I40" s="257">
        <f>+'Costes de Inversión'!J11</f>
        <v>0</v>
      </c>
      <c r="J40" s="257">
        <f>+'Costes de Inversión'!K11</f>
        <v>0</v>
      </c>
      <c r="K40" s="257">
        <f>+'Costes de Inversión'!L11</f>
        <v>0</v>
      </c>
      <c r="L40" s="257">
        <f>+'Costes de Inversión'!M11</f>
        <v>0</v>
      </c>
      <c r="M40" s="257">
        <f>+'Costes de Inversión'!N11</f>
        <v>0</v>
      </c>
      <c r="N40" s="257">
        <f>+'Costes de Inversión'!O11</f>
        <v>0</v>
      </c>
      <c r="O40" s="257">
        <f>+'Costes de Inversión'!P11</f>
        <v>0</v>
      </c>
      <c r="P40" s="257">
        <f>+'Costes de Inversión'!Q11</f>
        <v>0</v>
      </c>
      <c r="Q40" s="257">
        <f>+'Costes de Inversión'!R11</f>
        <v>0</v>
      </c>
      <c r="R40" s="257">
        <f>+'Costes de Inversión'!S11</f>
        <v>0</v>
      </c>
      <c r="S40" s="257">
        <f>+'Costes de Inversión'!T11</f>
        <v>0</v>
      </c>
      <c r="T40" s="257">
        <f>+'Costes de Inversión'!U11</f>
        <v>0</v>
      </c>
      <c r="U40" s="257">
        <f>+'Costes de Inversión'!V11</f>
        <v>0</v>
      </c>
      <c r="V40" s="257">
        <f>+'Costes de Inversión'!W11</f>
        <v>0</v>
      </c>
      <c r="W40" s="257">
        <f>+'Costes de Inversión'!X11</f>
        <v>0</v>
      </c>
      <c r="X40" s="257">
        <f>+'Costes de Inversión'!Y11</f>
        <v>0</v>
      </c>
      <c r="Y40" s="257">
        <f>+'Costes de Inversión'!Z11</f>
        <v>0</v>
      </c>
      <c r="Z40" s="257">
        <f>+'Costes de Inversión'!AA11</f>
        <v>0</v>
      </c>
      <c r="AA40" s="257">
        <f>+'Costes de Inversión'!AB11</f>
        <v>0</v>
      </c>
      <c r="AB40" s="257">
        <f>+'Costes de Inversión'!AC11</f>
        <v>0</v>
      </c>
      <c r="AC40" s="257">
        <f>+'Costes de Inversión'!AD11</f>
        <v>0</v>
      </c>
      <c r="AD40" s="257">
        <f>+'Costes de Inversión'!AE11</f>
        <v>0</v>
      </c>
      <c r="AE40" s="257">
        <f>+'Costes de Inversión'!AF11</f>
        <v>0</v>
      </c>
      <c r="AF40" s="257">
        <f>+'Costes de Inversión'!AG11</f>
        <v>0</v>
      </c>
      <c r="AG40" s="257">
        <f>+'Costes de Inversión'!AH11</f>
        <v>0</v>
      </c>
      <c r="AH40" s="258">
        <f>+'Costes de Inversión'!AI11</f>
        <v>0</v>
      </c>
    </row>
    <row r="41" spans="3:34" ht="15.75" thickBot="1">
      <c r="C41" s="13" t="s">
        <v>8</v>
      </c>
      <c r="D41" s="253">
        <f>+'Costes de Inversión'!E12</f>
        <v>70</v>
      </c>
      <c r="E41" s="254">
        <f>+'Costes de Inversión'!F12</f>
        <v>0</v>
      </c>
      <c r="F41" s="254">
        <f>+'Costes de Inversión'!G12</f>
        <v>0</v>
      </c>
      <c r="G41" s="254">
        <f>+'Costes de Inversión'!H12</f>
        <v>0</v>
      </c>
      <c r="H41" s="254">
        <f>+'Costes de Inversión'!I12</f>
        <v>0</v>
      </c>
      <c r="I41" s="254">
        <f>+'Costes de Inversión'!J12</f>
        <v>0</v>
      </c>
      <c r="J41" s="254">
        <f>+'Costes de Inversión'!K12</f>
        <v>0</v>
      </c>
      <c r="K41" s="254">
        <f>+'Costes de Inversión'!L12</f>
        <v>0</v>
      </c>
      <c r="L41" s="254">
        <f>+'Costes de Inversión'!M12</f>
        <v>0</v>
      </c>
      <c r="M41" s="254">
        <f>+'Costes de Inversión'!N12</f>
        <v>0</v>
      </c>
      <c r="N41" s="254">
        <f>+'Costes de Inversión'!O12</f>
        <v>0</v>
      </c>
      <c r="O41" s="254">
        <f>+'Costes de Inversión'!P12</f>
        <v>0</v>
      </c>
      <c r="P41" s="254">
        <f>+'Costes de Inversión'!Q12</f>
        <v>0</v>
      </c>
      <c r="Q41" s="254">
        <f>+'Costes de Inversión'!R12</f>
        <v>0</v>
      </c>
      <c r="R41" s="254">
        <f>+'Costes de Inversión'!S12</f>
        <v>0</v>
      </c>
      <c r="S41" s="254">
        <f>+'Costes de Inversión'!T12</f>
        <v>0</v>
      </c>
      <c r="T41" s="254">
        <f>+'Costes de Inversión'!U12</f>
        <v>0</v>
      </c>
      <c r="U41" s="254">
        <f>+'Costes de Inversión'!V12</f>
        <v>0</v>
      </c>
      <c r="V41" s="254">
        <f>+'Costes de Inversión'!W12</f>
        <v>0</v>
      </c>
      <c r="W41" s="254">
        <f>+'Costes de Inversión'!X12</f>
        <v>0</v>
      </c>
      <c r="X41" s="254">
        <f>+'Costes de Inversión'!Y12</f>
        <v>0</v>
      </c>
      <c r="Y41" s="254">
        <f>+'Costes de Inversión'!Z12</f>
        <v>0</v>
      </c>
      <c r="Z41" s="254">
        <f>+'Costes de Inversión'!AA12</f>
        <v>0</v>
      </c>
      <c r="AA41" s="254">
        <f>+'Costes de Inversión'!AB12</f>
        <v>0</v>
      </c>
      <c r="AB41" s="254">
        <f>+'Costes de Inversión'!AC12</f>
        <v>0</v>
      </c>
      <c r="AC41" s="254">
        <f>+'Costes de Inversión'!AD12</f>
        <v>0</v>
      </c>
      <c r="AD41" s="254">
        <f>+'Costes de Inversión'!AE12</f>
        <v>0</v>
      </c>
      <c r="AE41" s="254">
        <f>+'Costes de Inversión'!AF12</f>
        <v>0</v>
      </c>
      <c r="AF41" s="254">
        <f>+'Costes de Inversión'!AG12</f>
        <v>0</v>
      </c>
      <c r="AG41" s="254">
        <f>+'Costes de Inversión'!AH12</f>
        <v>0</v>
      </c>
      <c r="AH41" s="255">
        <f>+'Costes de Inversión'!AI12</f>
        <v>-24</v>
      </c>
    </row>
    <row r="42" spans="3:34" ht="15.75" thickBot="1">
      <c r="C42" s="14" t="s">
        <v>18</v>
      </c>
      <c r="D42" s="261">
        <f>+'Costes de Inversión'!E13</f>
        <v>28</v>
      </c>
      <c r="E42" s="257">
        <f>+'Costes de Inversión'!F13</f>
        <v>0</v>
      </c>
      <c r="F42" s="257">
        <f>+'Costes de Inversión'!G13</f>
        <v>0</v>
      </c>
      <c r="G42" s="257">
        <f>+'Costes de Inversión'!H13</f>
        <v>0</v>
      </c>
      <c r="H42" s="257">
        <f>+'Costes de Inversión'!I13</f>
        <v>0</v>
      </c>
      <c r="I42" s="257">
        <f>+'Costes de Inversión'!J13</f>
        <v>0</v>
      </c>
      <c r="J42" s="257">
        <f>+'Costes de Inversión'!K13</f>
        <v>0</v>
      </c>
      <c r="K42" s="257">
        <f>+'Costes de Inversión'!L13</f>
        <v>0</v>
      </c>
      <c r="L42" s="257">
        <f>+'Costes de Inversión'!M13</f>
        <v>0</v>
      </c>
      <c r="M42" s="257">
        <f>+'Costes de Inversión'!N13</f>
        <v>0</v>
      </c>
      <c r="N42" s="257">
        <f>+'Costes de Inversión'!O13</f>
        <v>0</v>
      </c>
      <c r="O42" s="257">
        <f>+'Costes de Inversión'!P13</f>
        <v>0</v>
      </c>
      <c r="P42" s="257">
        <f>+'Costes de Inversión'!Q13</f>
        <v>0</v>
      </c>
      <c r="Q42" s="257">
        <f>+'Costes de Inversión'!R13</f>
        <v>0</v>
      </c>
      <c r="R42" s="257">
        <f>+'Costes de Inversión'!S13</f>
        <v>0</v>
      </c>
      <c r="S42" s="257">
        <f>+'Costes de Inversión'!T13</f>
        <v>0</v>
      </c>
      <c r="T42" s="257">
        <f>+'Costes de Inversión'!U13</f>
        <v>0</v>
      </c>
      <c r="U42" s="257">
        <f>+'Costes de Inversión'!V13</f>
        <v>0</v>
      </c>
      <c r="V42" s="257">
        <f>+'Costes de Inversión'!W13</f>
        <v>0</v>
      </c>
      <c r="W42" s="257">
        <f>+'Costes de Inversión'!X13</f>
        <v>0</v>
      </c>
      <c r="X42" s="257">
        <f>+'Costes de Inversión'!Y13</f>
        <v>0</v>
      </c>
      <c r="Y42" s="257">
        <f>+'Costes de Inversión'!Z13</f>
        <v>0</v>
      </c>
      <c r="Z42" s="257">
        <f>+'Costes de Inversión'!AA13</f>
        <v>0</v>
      </c>
      <c r="AA42" s="257">
        <f>+'Costes de Inversión'!AB13</f>
        <v>0</v>
      </c>
      <c r="AB42" s="257">
        <f>+'Costes de Inversión'!AC13</f>
        <v>0</v>
      </c>
      <c r="AC42" s="257">
        <f>+'Costes de Inversión'!AD13</f>
        <v>0</v>
      </c>
      <c r="AD42" s="257">
        <f>+'Costes de Inversión'!AE13</f>
        <v>0</v>
      </c>
      <c r="AE42" s="257">
        <f>+'Costes de Inversión'!AF13</f>
        <v>0</v>
      </c>
      <c r="AF42" s="257">
        <f>+'Costes de Inversión'!AG13</f>
        <v>0</v>
      </c>
      <c r="AG42" s="257">
        <f>+'Costes de Inversión'!AH13</f>
        <v>0</v>
      </c>
      <c r="AH42" s="258">
        <f>+'Costes de Inversión'!AI13</f>
        <v>-9.6</v>
      </c>
    </row>
    <row r="43" spans="3:34" ht="15.75" thickBot="1">
      <c r="C43" s="14" t="s">
        <v>19</v>
      </c>
      <c r="D43" s="261">
        <f>+'Costes de Inversión'!E14</f>
        <v>10.5</v>
      </c>
      <c r="E43" s="257">
        <f>+'Costes de Inversión'!F14</f>
        <v>0</v>
      </c>
      <c r="F43" s="257">
        <f>+'Costes de Inversión'!G14</f>
        <v>0</v>
      </c>
      <c r="G43" s="257">
        <f>+'Costes de Inversión'!H14</f>
        <v>0</v>
      </c>
      <c r="H43" s="257">
        <f>+'Costes de Inversión'!I14</f>
        <v>0</v>
      </c>
      <c r="I43" s="257">
        <f>+'Costes de Inversión'!J14</f>
        <v>0</v>
      </c>
      <c r="J43" s="257">
        <f>+'Costes de Inversión'!K14</f>
        <v>0</v>
      </c>
      <c r="K43" s="257">
        <f>+'Costes de Inversión'!L14</f>
        <v>0</v>
      </c>
      <c r="L43" s="257">
        <f>+'Costes de Inversión'!M14</f>
        <v>0</v>
      </c>
      <c r="M43" s="257">
        <f>+'Costes de Inversión'!N14</f>
        <v>0</v>
      </c>
      <c r="N43" s="257">
        <f>+'Costes de Inversión'!O14</f>
        <v>0</v>
      </c>
      <c r="O43" s="257">
        <f>+'Costes de Inversión'!P14</f>
        <v>0</v>
      </c>
      <c r="P43" s="257">
        <f>+'Costes de Inversión'!Q14</f>
        <v>0</v>
      </c>
      <c r="Q43" s="257">
        <f>+'Costes de Inversión'!R14</f>
        <v>0</v>
      </c>
      <c r="R43" s="257">
        <f>+'Costes de Inversión'!S14</f>
        <v>0</v>
      </c>
      <c r="S43" s="257">
        <f>+'Costes de Inversión'!T14</f>
        <v>0</v>
      </c>
      <c r="T43" s="257">
        <f>+'Costes de Inversión'!U14</f>
        <v>0</v>
      </c>
      <c r="U43" s="257">
        <f>+'Costes de Inversión'!V14</f>
        <v>0</v>
      </c>
      <c r="V43" s="257">
        <f>+'Costes de Inversión'!W14</f>
        <v>0</v>
      </c>
      <c r="W43" s="257">
        <f>+'Costes de Inversión'!X14</f>
        <v>0</v>
      </c>
      <c r="X43" s="257">
        <f>+'Costes de Inversión'!Y14</f>
        <v>0</v>
      </c>
      <c r="Y43" s="257">
        <f>+'Costes de Inversión'!Z14</f>
        <v>0</v>
      </c>
      <c r="Z43" s="257">
        <f>+'Costes de Inversión'!AA14</f>
        <v>0</v>
      </c>
      <c r="AA43" s="257">
        <f>+'Costes de Inversión'!AB14</f>
        <v>0</v>
      </c>
      <c r="AB43" s="257">
        <f>+'Costes de Inversión'!AC14</f>
        <v>0</v>
      </c>
      <c r="AC43" s="257">
        <f>+'Costes de Inversión'!AD14</f>
        <v>0</v>
      </c>
      <c r="AD43" s="257">
        <f>+'Costes de Inversión'!AE14</f>
        <v>0</v>
      </c>
      <c r="AE43" s="257">
        <f>+'Costes de Inversión'!AF14</f>
        <v>0</v>
      </c>
      <c r="AF43" s="257">
        <f>+'Costes de Inversión'!AG14</f>
        <v>0</v>
      </c>
      <c r="AG43" s="257">
        <f>+'Costes de Inversión'!AH14</f>
        <v>0</v>
      </c>
      <c r="AH43" s="258">
        <f>+'Costes de Inversión'!AI14</f>
        <v>-3.6</v>
      </c>
    </row>
    <row r="44" spans="3:34" ht="15.75" thickBot="1">
      <c r="C44" s="14" t="s">
        <v>20</v>
      </c>
      <c r="D44" s="261">
        <f>+'Costes de Inversión'!E15</f>
        <v>31.5</v>
      </c>
      <c r="E44" s="257">
        <f>+'Costes de Inversión'!F15</f>
        <v>0</v>
      </c>
      <c r="F44" s="257">
        <f>+'Costes de Inversión'!G15</f>
        <v>0</v>
      </c>
      <c r="G44" s="257">
        <f>+'Costes de Inversión'!H15</f>
        <v>0</v>
      </c>
      <c r="H44" s="257">
        <f>+'Costes de Inversión'!I15</f>
        <v>0</v>
      </c>
      <c r="I44" s="257">
        <f>+'Costes de Inversión'!J15</f>
        <v>0</v>
      </c>
      <c r="J44" s="257">
        <f>+'Costes de Inversión'!K15</f>
        <v>0</v>
      </c>
      <c r="K44" s="257">
        <f>+'Costes de Inversión'!L15</f>
        <v>0</v>
      </c>
      <c r="L44" s="257">
        <f>+'Costes de Inversión'!M15</f>
        <v>0</v>
      </c>
      <c r="M44" s="257">
        <f>+'Costes de Inversión'!N15</f>
        <v>0</v>
      </c>
      <c r="N44" s="257">
        <f>+'Costes de Inversión'!O15</f>
        <v>0</v>
      </c>
      <c r="O44" s="257">
        <f>+'Costes de Inversión'!P15</f>
        <v>0</v>
      </c>
      <c r="P44" s="257">
        <f>+'Costes de Inversión'!Q15</f>
        <v>0</v>
      </c>
      <c r="Q44" s="257">
        <f>+'Costes de Inversión'!R15</f>
        <v>0</v>
      </c>
      <c r="R44" s="257">
        <f>+'Costes de Inversión'!S15</f>
        <v>0</v>
      </c>
      <c r="S44" s="257">
        <f>+'Costes de Inversión'!T15</f>
        <v>0</v>
      </c>
      <c r="T44" s="257">
        <f>+'Costes de Inversión'!U15</f>
        <v>0</v>
      </c>
      <c r="U44" s="257">
        <f>+'Costes de Inversión'!V15</f>
        <v>0</v>
      </c>
      <c r="V44" s="257">
        <f>+'Costes de Inversión'!W15</f>
        <v>0</v>
      </c>
      <c r="W44" s="257">
        <f>+'Costes de Inversión'!X15</f>
        <v>0</v>
      </c>
      <c r="X44" s="257">
        <f>+'Costes de Inversión'!Y15</f>
        <v>0</v>
      </c>
      <c r="Y44" s="257">
        <f>+'Costes de Inversión'!Z15</f>
        <v>0</v>
      </c>
      <c r="Z44" s="257">
        <f>+'Costes de Inversión'!AA15</f>
        <v>0</v>
      </c>
      <c r="AA44" s="257">
        <f>+'Costes de Inversión'!AB15</f>
        <v>0</v>
      </c>
      <c r="AB44" s="257">
        <f>+'Costes de Inversión'!AC15</f>
        <v>0</v>
      </c>
      <c r="AC44" s="257">
        <f>+'Costes de Inversión'!AD15</f>
        <v>0</v>
      </c>
      <c r="AD44" s="257">
        <f>+'Costes de Inversión'!AE15</f>
        <v>0</v>
      </c>
      <c r="AE44" s="257">
        <f>+'Costes de Inversión'!AF15</f>
        <v>0</v>
      </c>
      <c r="AF44" s="257">
        <f>+'Costes de Inversión'!AG15</f>
        <v>0</v>
      </c>
      <c r="AG44" s="257">
        <f>+'Costes de Inversión'!AH15</f>
        <v>0</v>
      </c>
      <c r="AH44" s="258">
        <f>+'Costes de Inversión'!AI15</f>
        <v>-10.8</v>
      </c>
    </row>
    <row r="45" spans="3:34" ht="15.75" thickBot="1">
      <c r="C45" s="15" t="s">
        <v>9</v>
      </c>
      <c r="D45" s="262">
        <f>+'Costes de Inversión'!E16</f>
        <v>70</v>
      </c>
      <c r="E45" s="263">
        <f>+'Costes de Inversión'!F16</f>
        <v>0</v>
      </c>
      <c r="F45" s="263">
        <f>+'Costes de Inversión'!G16</f>
        <v>0</v>
      </c>
      <c r="G45" s="263">
        <f>+'Costes de Inversión'!H16</f>
        <v>0</v>
      </c>
      <c r="H45" s="263">
        <f>+'Costes de Inversión'!I16</f>
        <v>0</v>
      </c>
      <c r="I45" s="263">
        <f>+'Costes de Inversión'!J16</f>
        <v>0</v>
      </c>
      <c r="J45" s="263">
        <f>+'Costes de Inversión'!K16</f>
        <v>0</v>
      </c>
      <c r="K45" s="263">
        <f>+'Costes de Inversión'!L16</f>
        <v>0</v>
      </c>
      <c r="L45" s="263">
        <f>+'Costes de Inversión'!M16</f>
        <v>0</v>
      </c>
      <c r="M45" s="263">
        <f>+'Costes de Inversión'!N16</f>
        <v>0</v>
      </c>
      <c r="N45" s="263">
        <f>+'Costes de Inversión'!O16</f>
        <v>0</v>
      </c>
      <c r="O45" s="263">
        <f>+'Costes de Inversión'!P16</f>
        <v>0</v>
      </c>
      <c r="P45" s="263">
        <f>+'Costes de Inversión'!Q16</f>
        <v>0</v>
      </c>
      <c r="Q45" s="263">
        <f>+'Costes de Inversión'!R16</f>
        <v>0</v>
      </c>
      <c r="R45" s="263">
        <f>+'Costes de Inversión'!S16</f>
        <v>0</v>
      </c>
      <c r="S45" s="263">
        <f>+'Costes de Inversión'!T16</f>
        <v>0</v>
      </c>
      <c r="T45" s="263">
        <f>+'Costes de Inversión'!U16</f>
        <v>0</v>
      </c>
      <c r="U45" s="263">
        <f>+'Costes de Inversión'!V16</f>
        <v>0</v>
      </c>
      <c r="V45" s="263">
        <f>+'Costes de Inversión'!W16</f>
        <v>0</v>
      </c>
      <c r="W45" s="263">
        <f>+'Costes de Inversión'!X16</f>
        <v>0</v>
      </c>
      <c r="X45" s="263">
        <f>+'Costes de Inversión'!Y16</f>
        <v>0</v>
      </c>
      <c r="Y45" s="263">
        <f>+'Costes de Inversión'!Z16</f>
        <v>0</v>
      </c>
      <c r="Z45" s="263">
        <f>+'Costes de Inversión'!AA16</f>
        <v>0</v>
      </c>
      <c r="AA45" s="263">
        <f>+'Costes de Inversión'!AB16</f>
        <v>0</v>
      </c>
      <c r="AB45" s="263">
        <f>+'Costes de Inversión'!AC16</f>
        <v>0</v>
      </c>
      <c r="AC45" s="263">
        <f>+'Costes de Inversión'!AD16</f>
        <v>0</v>
      </c>
      <c r="AD45" s="263">
        <f>+'Costes de Inversión'!AE16</f>
        <v>0</v>
      </c>
      <c r="AE45" s="263">
        <f>+'Costes de Inversión'!AF16</f>
        <v>0</v>
      </c>
      <c r="AF45" s="263">
        <f>+'Costes de Inversión'!AG16</f>
        <v>0</v>
      </c>
      <c r="AG45" s="263">
        <f>+'Costes de Inversión'!AH16</f>
        <v>0</v>
      </c>
      <c r="AH45" s="264">
        <f>+'Costes de Inversión'!AI16</f>
        <v>-24</v>
      </c>
    </row>
    <row r="46" spans="3:34" ht="15.75" thickBot="1">
      <c r="C46" s="39" t="s">
        <v>18</v>
      </c>
      <c r="D46" s="265">
        <f>+'Costes de Inversión'!E17</f>
        <v>28</v>
      </c>
      <c r="E46" s="266">
        <f>+'Costes de Inversión'!F17</f>
        <v>0</v>
      </c>
      <c r="F46" s="266">
        <f>+'Costes de Inversión'!G17</f>
        <v>0</v>
      </c>
      <c r="G46" s="266">
        <f>+'Costes de Inversión'!H17</f>
        <v>0</v>
      </c>
      <c r="H46" s="266">
        <f>+'Costes de Inversión'!I17</f>
        <v>0</v>
      </c>
      <c r="I46" s="266">
        <f>+'Costes de Inversión'!J17</f>
        <v>0</v>
      </c>
      <c r="J46" s="266">
        <f>+'Costes de Inversión'!K17</f>
        <v>0</v>
      </c>
      <c r="K46" s="266">
        <f>+'Costes de Inversión'!L17</f>
        <v>0</v>
      </c>
      <c r="L46" s="266">
        <f>+'Costes de Inversión'!M17</f>
        <v>0</v>
      </c>
      <c r="M46" s="266">
        <f>+'Costes de Inversión'!N17</f>
        <v>0</v>
      </c>
      <c r="N46" s="266">
        <f>+'Costes de Inversión'!O17</f>
        <v>0</v>
      </c>
      <c r="O46" s="266">
        <f>+'Costes de Inversión'!P17</f>
        <v>0</v>
      </c>
      <c r="P46" s="266">
        <f>+'Costes de Inversión'!Q17</f>
        <v>0</v>
      </c>
      <c r="Q46" s="266">
        <f>+'Costes de Inversión'!R17</f>
        <v>0</v>
      </c>
      <c r="R46" s="266">
        <f>+'Costes de Inversión'!S17</f>
        <v>0</v>
      </c>
      <c r="S46" s="266">
        <f>+'Costes de Inversión'!T17</f>
        <v>0</v>
      </c>
      <c r="T46" s="266">
        <f>+'Costes de Inversión'!U17</f>
        <v>0</v>
      </c>
      <c r="U46" s="266">
        <f>+'Costes de Inversión'!V17</f>
        <v>0</v>
      </c>
      <c r="V46" s="266">
        <f>+'Costes de Inversión'!W17</f>
        <v>0</v>
      </c>
      <c r="W46" s="266">
        <f>+'Costes de Inversión'!X17</f>
        <v>0</v>
      </c>
      <c r="X46" s="266">
        <f>+'Costes de Inversión'!Y17</f>
        <v>0</v>
      </c>
      <c r="Y46" s="266">
        <f>+'Costes de Inversión'!Z17</f>
        <v>0</v>
      </c>
      <c r="Z46" s="266">
        <f>+'Costes de Inversión'!AA17</f>
        <v>0</v>
      </c>
      <c r="AA46" s="266">
        <f>+'Costes de Inversión'!AB17</f>
        <v>0</v>
      </c>
      <c r="AB46" s="266">
        <f>+'Costes de Inversión'!AC17</f>
        <v>0</v>
      </c>
      <c r="AC46" s="266">
        <f>+'Costes de Inversión'!AD17</f>
        <v>0</v>
      </c>
      <c r="AD46" s="266">
        <f>+'Costes de Inversión'!AE17</f>
        <v>0</v>
      </c>
      <c r="AE46" s="266">
        <f>+'Costes de Inversión'!AF17</f>
        <v>0</v>
      </c>
      <c r="AF46" s="266">
        <f>+'Costes de Inversión'!AG17</f>
        <v>0</v>
      </c>
      <c r="AG46" s="266">
        <f>+'Costes de Inversión'!AH17</f>
        <v>0</v>
      </c>
      <c r="AH46" s="267">
        <f>+'Costes de Inversión'!AI17</f>
        <v>-9.6</v>
      </c>
    </row>
    <row r="47" spans="3:34" ht="15.75" thickBot="1">
      <c r="C47" s="39" t="s">
        <v>19</v>
      </c>
      <c r="D47" s="265">
        <f>+'Costes de Inversión'!E18</f>
        <v>10.5</v>
      </c>
      <c r="E47" s="266">
        <f>+'Costes de Inversión'!F18</f>
        <v>0</v>
      </c>
      <c r="F47" s="266">
        <f>+'Costes de Inversión'!G18</f>
        <v>0</v>
      </c>
      <c r="G47" s="266">
        <f>+'Costes de Inversión'!H18</f>
        <v>0</v>
      </c>
      <c r="H47" s="266">
        <f>+'Costes de Inversión'!I18</f>
        <v>0</v>
      </c>
      <c r="I47" s="266">
        <f>+'Costes de Inversión'!J18</f>
        <v>0</v>
      </c>
      <c r="J47" s="266">
        <f>+'Costes de Inversión'!K18</f>
        <v>0</v>
      </c>
      <c r="K47" s="266">
        <f>+'Costes de Inversión'!L18</f>
        <v>0</v>
      </c>
      <c r="L47" s="266">
        <f>+'Costes de Inversión'!M18</f>
        <v>0</v>
      </c>
      <c r="M47" s="266">
        <f>+'Costes de Inversión'!N18</f>
        <v>0</v>
      </c>
      <c r="N47" s="266">
        <f>+'Costes de Inversión'!O18</f>
        <v>0</v>
      </c>
      <c r="O47" s="266">
        <f>+'Costes de Inversión'!P18</f>
        <v>0</v>
      </c>
      <c r="P47" s="266">
        <f>+'Costes de Inversión'!Q18</f>
        <v>0</v>
      </c>
      <c r="Q47" s="266">
        <f>+'Costes de Inversión'!R18</f>
        <v>0</v>
      </c>
      <c r="R47" s="266">
        <f>+'Costes de Inversión'!S18</f>
        <v>0</v>
      </c>
      <c r="S47" s="266">
        <f>+'Costes de Inversión'!T18</f>
        <v>0</v>
      </c>
      <c r="T47" s="266">
        <f>+'Costes de Inversión'!U18</f>
        <v>0</v>
      </c>
      <c r="U47" s="266">
        <f>+'Costes de Inversión'!V18</f>
        <v>0</v>
      </c>
      <c r="V47" s="266">
        <f>+'Costes de Inversión'!W18</f>
        <v>0</v>
      </c>
      <c r="W47" s="266">
        <f>+'Costes de Inversión'!X18</f>
        <v>0</v>
      </c>
      <c r="X47" s="266">
        <f>+'Costes de Inversión'!Y18</f>
        <v>0</v>
      </c>
      <c r="Y47" s="266">
        <f>+'Costes de Inversión'!Z18</f>
        <v>0</v>
      </c>
      <c r="Z47" s="266">
        <f>+'Costes de Inversión'!AA18</f>
        <v>0</v>
      </c>
      <c r="AA47" s="266">
        <f>+'Costes de Inversión'!AB18</f>
        <v>0</v>
      </c>
      <c r="AB47" s="266">
        <f>+'Costes de Inversión'!AC18</f>
        <v>0</v>
      </c>
      <c r="AC47" s="266">
        <f>+'Costes de Inversión'!AD18</f>
        <v>0</v>
      </c>
      <c r="AD47" s="266">
        <f>+'Costes de Inversión'!AE18</f>
        <v>0</v>
      </c>
      <c r="AE47" s="266">
        <f>+'Costes de Inversión'!AF18</f>
        <v>0</v>
      </c>
      <c r="AF47" s="266">
        <f>+'Costes de Inversión'!AG18</f>
        <v>0</v>
      </c>
      <c r="AG47" s="266">
        <f>+'Costes de Inversión'!AH18</f>
        <v>0</v>
      </c>
      <c r="AH47" s="267">
        <f>+'Costes de Inversión'!AI18</f>
        <v>-3.6</v>
      </c>
    </row>
    <row r="48" spans="3:34" ht="15.75" thickBot="1">
      <c r="C48" s="39" t="s">
        <v>20</v>
      </c>
      <c r="D48" s="265">
        <f>+'Costes de Inversión'!E19</f>
        <v>31.5</v>
      </c>
      <c r="E48" s="266">
        <f>+'Costes de Inversión'!F19</f>
        <v>0</v>
      </c>
      <c r="F48" s="266">
        <f>+'Costes de Inversión'!G19</f>
        <v>0</v>
      </c>
      <c r="G48" s="266">
        <f>+'Costes de Inversión'!H19</f>
        <v>0</v>
      </c>
      <c r="H48" s="266">
        <f>+'Costes de Inversión'!I19</f>
        <v>0</v>
      </c>
      <c r="I48" s="266">
        <f>+'Costes de Inversión'!J19</f>
        <v>0</v>
      </c>
      <c r="J48" s="266">
        <f>+'Costes de Inversión'!K19</f>
        <v>0</v>
      </c>
      <c r="K48" s="266">
        <f>+'Costes de Inversión'!L19</f>
        <v>0</v>
      </c>
      <c r="L48" s="266">
        <f>+'Costes de Inversión'!M19</f>
        <v>0</v>
      </c>
      <c r="M48" s="266">
        <f>+'Costes de Inversión'!N19</f>
        <v>0</v>
      </c>
      <c r="N48" s="266">
        <f>+'Costes de Inversión'!O19</f>
        <v>0</v>
      </c>
      <c r="O48" s="266">
        <f>+'Costes de Inversión'!P19</f>
        <v>0</v>
      </c>
      <c r="P48" s="266">
        <f>+'Costes de Inversión'!Q19</f>
        <v>0</v>
      </c>
      <c r="Q48" s="266">
        <f>+'Costes de Inversión'!R19</f>
        <v>0</v>
      </c>
      <c r="R48" s="266">
        <f>+'Costes de Inversión'!S19</f>
        <v>0</v>
      </c>
      <c r="S48" s="266">
        <f>+'Costes de Inversión'!T19</f>
        <v>0</v>
      </c>
      <c r="T48" s="266">
        <f>+'Costes de Inversión'!U19</f>
        <v>0</v>
      </c>
      <c r="U48" s="266">
        <f>+'Costes de Inversión'!V19</f>
        <v>0</v>
      </c>
      <c r="V48" s="266">
        <f>+'Costes de Inversión'!W19</f>
        <v>0</v>
      </c>
      <c r="W48" s="266">
        <f>+'Costes de Inversión'!X19</f>
        <v>0</v>
      </c>
      <c r="X48" s="266">
        <f>+'Costes de Inversión'!Y19</f>
        <v>0</v>
      </c>
      <c r="Y48" s="266">
        <f>+'Costes de Inversión'!Z19</f>
        <v>0</v>
      </c>
      <c r="Z48" s="266">
        <f>+'Costes de Inversión'!AA19</f>
        <v>0</v>
      </c>
      <c r="AA48" s="266">
        <f>+'Costes de Inversión'!AB19</f>
        <v>0</v>
      </c>
      <c r="AB48" s="266">
        <f>+'Costes de Inversión'!AC19</f>
        <v>0</v>
      </c>
      <c r="AC48" s="266">
        <f>+'Costes de Inversión'!AD19</f>
        <v>0</v>
      </c>
      <c r="AD48" s="266">
        <f>+'Costes de Inversión'!AE19</f>
        <v>0</v>
      </c>
      <c r="AE48" s="266">
        <f>+'Costes de Inversión'!AF19</f>
        <v>0</v>
      </c>
      <c r="AF48" s="266">
        <f>+'Costes de Inversión'!AG19</f>
        <v>0</v>
      </c>
      <c r="AG48" s="266">
        <f>+'Costes de Inversión'!AH19</f>
        <v>0</v>
      </c>
      <c r="AH48" s="267">
        <f>+'Costes de Inversión'!AI19</f>
        <v>-10.8</v>
      </c>
    </row>
    <row r="51" spans="3:34" ht="15.75">
      <c r="C51" s="281" t="s">
        <v>101</v>
      </c>
    </row>
    <row r="52" spans="3:34" ht="15.75" thickBot="1">
      <c r="C52" s="1"/>
    </row>
    <row r="53" spans="3:34" ht="15.75" thickBot="1">
      <c r="C53" s="12"/>
      <c r="D53" s="246">
        <v>0</v>
      </c>
      <c r="E53" s="247">
        <v>1</v>
      </c>
      <c r="F53" s="247">
        <v>2</v>
      </c>
      <c r="G53" s="247">
        <v>3</v>
      </c>
      <c r="H53" s="247">
        <v>4</v>
      </c>
      <c r="I53" s="247">
        <v>5</v>
      </c>
      <c r="J53" s="247">
        <v>6</v>
      </c>
      <c r="K53" s="247">
        <v>7</v>
      </c>
      <c r="L53" s="247">
        <v>8</v>
      </c>
      <c r="M53" s="247">
        <v>9</v>
      </c>
      <c r="N53" s="247">
        <v>10</v>
      </c>
      <c r="O53" s="247">
        <v>11</v>
      </c>
      <c r="P53" s="247">
        <v>12</v>
      </c>
      <c r="Q53" s="247">
        <v>13</v>
      </c>
      <c r="R53" s="247">
        <v>14</v>
      </c>
      <c r="S53" s="248">
        <v>15</v>
      </c>
      <c r="T53" s="247">
        <v>16</v>
      </c>
      <c r="U53" s="249">
        <v>17</v>
      </c>
      <c r="V53" s="250">
        <v>18</v>
      </c>
      <c r="W53" s="250">
        <v>19</v>
      </c>
      <c r="X53" s="251">
        <v>20</v>
      </c>
      <c r="Y53" s="247">
        <v>21</v>
      </c>
      <c r="Z53" s="249">
        <v>22</v>
      </c>
      <c r="AA53" s="250">
        <v>23</v>
      </c>
      <c r="AB53" s="250">
        <v>24</v>
      </c>
      <c r="AC53" s="251">
        <v>25</v>
      </c>
      <c r="AD53" s="247">
        <v>26</v>
      </c>
      <c r="AE53" s="249">
        <v>27</v>
      </c>
      <c r="AF53" s="250">
        <v>28</v>
      </c>
      <c r="AG53" s="250">
        <v>29</v>
      </c>
      <c r="AH53" s="252">
        <v>30</v>
      </c>
    </row>
    <row r="54" spans="3:34" ht="15.75" thickBot="1">
      <c r="C54" s="13" t="s">
        <v>7</v>
      </c>
      <c r="D54" s="253">
        <f>+'Costes de Inversión'!E25</f>
        <v>0</v>
      </c>
      <c r="E54" s="254">
        <f>+'Costes de Inversión'!F25</f>
        <v>0</v>
      </c>
      <c r="F54" s="254">
        <f>+'Costes de Inversión'!G25</f>
        <v>0</v>
      </c>
      <c r="G54" s="254">
        <f>+'Costes de Inversión'!H25</f>
        <v>0</v>
      </c>
      <c r="H54" s="254">
        <f>+'Costes de Inversión'!I25</f>
        <v>0</v>
      </c>
      <c r="I54" s="254">
        <f>+'Costes de Inversión'!J25</f>
        <v>0</v>
      </c>
      <c r="J54" s="254">
        <f>+'Costes de Inversión'!K25</f>
        <v>0</v>
      </c>
      <c r="K54" s="254">
        <f>+'Costes de Inversión'!L25</f>
        <v>0</v>
      </c>
      <c r="L54" s="254">
        <f>+'Costes de Inversión'!M25</f>
        <v>0</v>
      </c>
      <c r="M54" s="254">
        <f>+'Costes de Inversión'!N25</f>
        <v>0</v>
      </c>
      <c r="N54" s="254">
        <f>+'Costes de Inversión'!O25</f>
        <v>0</v>
      </c>
      <c r="O54" s="254">
        <f>+'Costes de Inversión'!P25</f>
        <v>0</v>
      </c>
      <c r="P54" s="254">
        <f>+'Costes de Inversión'!Q25</f>
        <v>0</v>
      </c>
      <c r="Q54" s="254">
        <f>+'Costes de Inversión'!R25</f>
        <v>0</v>
      </c>
      <c r="R54" s="254">
        <f>+'Costes de Inversión'!S25</f>
        <v>0</v>
      </c>
      <c r="S54" s="254">
        <f>+'Costes de Inversión'!T25</f>
        <v>0</v>
      </c>
      <c r="T54" s="254">
        <f>+'Costes de Inversión'!U25</f>
        <v>0</v>
      </c>
      <c r="U54" s="254">
        <f>+'Costes de Inversión'!V25</f>
        <v>0</v>
      </c>
      <c r="V54" s="254">
        <f>+'Costes de Inversión'!W25</f>
        <v>0</v>
      </c>
      <c r="W54" s="254">
        <f>+'Costes de Inversión'!X25</f>
        <v>0</v>
      </c>
      <c r="X54" s="254">
        <f>+'Costes de Inversión'!Y25</f>
        <v>0</v>
      </c>
      <c r="Y54" s="254">
        <f>+'Costes de Inversión'!Z25</f>
        <v>0</v>
      </c>
      <c r="Z54" s="254">
        <f>+'Costes de Inversión'!AA25</f>
        <v>0</v>
      </c>
      <c r="AA54" s="254">
        <f>+'Costes de Inversión'!AB25</f>
        <v>0</v>
      </c>
      <c r="AB54" s="254">
        <f>+'Costes de Inversión'!AC25</f>
        <v>0</v>
      </c>
      <c r="AC54" s="254">
        <f>+'Costes de Inversión'!AD25</f>
        <v>0</v>
      </c>
      <c r="AD54" s="254">
        <f>+'Costes de Inversión'!AE25</f>
        <v>0</v>
      </c>
      <c r="AE54" s="254">
        <f>+'Costes de Inversión'!AF25</f>
        <v>0</v>
      </c>
      <c r="AF54" s="254">
        <f>+'Costes de Inversión'!AG25</f>
        <v>0</v>
      </c>
      <c r="AG54" s="254">
        <f>+'Costes de Inversión'!AH25</f>
        <v>0</v>
      </c>
      <c r="AH54" s="255">
        <f>+'Costes de Inversión'!AI25</f>
        <v>0</v>
      </c>
    </row>
    <row r="55" spans="3:34" ht="15.75" thickBot="1">
      <c r="C55" s="256" t="s">
        <v>18</v>
      </c>
      <c r="D55" s="257">
        <f>+'Costes de Inversión'!E26</f>
        <v>0</v>
      </c>
      <c r="E55" s="257">
        <f>+'Costes de Inversión'!F26</f>
        <v>0</v>
      </c>
      <c r="F55" s="257">
        <f>+'Costes de Inversión'!G26</f>
        <v>0</v>
      </c>
      <c r="G55" s="257">
        <f>+'Costes de Inversión'!H26</f>
        <v>0</v>
      </c>
      <c r="H55" s="257">
        <f>+'Costes de Inversión'!I26</f>
        <v>0</v>
      </c>
      <c r="I55" s="257">
        <f>+'Costes de Inversión'!J26</f>
        <v>0</v>
      </c>
      <c r="J55" s="257">
        <f>+'Costes de Inversión'!K26</f>
        <v>0</v>
      </c>
      <c r="K55" s="257">
        <f>+'Costes de Inversión'!L26</f>
        <v>0</v>
      </c>
      <c r="L55" s="257">
        <f>+'Costes de Inversión'!M26</f>
        <v>0</v>
      </c>
      <c r="M55" s="257">
        <f>+'Costes de Inversión'!N26</f>
        <v>0</v>
      </c>
      <c r="N55" s="257">
        <f>+'Costes de Inversión'!O26</f>
        <v>0</v>
      </c>
      <c r="O55" s="257">
        <f>+'Costes de Inversión'!P26</f>
        <v>0</v>
      </c>
      <c r="P55" s="257">
        <f>+'Costes de Inversión'!Q26</f>
        <v>0</v>
      </c>
      <c r="Q55" s="257">
        <f>+'Costes de Inversión'!R26</f>
        <v>0</v>
      </c>
      <c r="R55" s="257">
        <f>+'Costes de Inversión'!S26</f>
        <v>0</v>
      </c>
      <c r="S55" s="257">
        <f>+'Costes de Inversión'!T26</f>
        <v>0</v>
      </c>
      <c r="T55" s="257">
        <f>+'Costes de Inversión'!U26</f>
        <v>0</v>
      </c>
      <c r="U55" s="257">
        <f>+'Costes de Inversión'!V26</f>
        <v>0</v>
      </c>
      <c r="V55" s="257">
        <f>+'Costes de Inversión'!W26</f>
        <v>0</v>
      </c>
      <c r="W55" s="257">
        <f>+'Costes de Inversión'!X26</f>
        <v>0</v>
      </c>
      <c r="X55" s="257">
        <f>+'Costes de Inversión'!Y26</f>
        <v>0</v>
      </c>
      <c r="Y55" s="257">
        <f>+'Costes de Inversión'!Z26</f>
        <v>0</v>
      </c>
      <c r="Z55" s="257">
        <f>+'Costes de Inversión'!AA26</f>
        <v>0</v>
      </c>
      <c r="AA55" s="257">
        <f>+'Costes de Inversión'!AB26</f>
        <v>0</v>
      </c>
      <c r="AB55" s="257">
        <f>+'Costes de Inversión'!AC26</f>
        <v>0</v>
      </c>
      <c r="AC55" s="257">
        <f>+'Costes de Inversión'!AD26</f>
        <v>0</v>
      </c>
      <c r="AD55" s="257">
        <f>+'Costes de Inversión'!AE26</f>
        <v>0</v>
      </c>
      <c r="AE55" s="257">
        <f>+'Costes de Inversión'!AF26</f>
        <v>0</v>
      </c>
      <c r="AF55" s="257">
        <f>+'Costes de Inversión'!AG26</f>
        <v>0</v>
      </c>
      <c r="AG55" s="257">
        <f>+'Costes de Inversión'!AH26</f>
        <v>0</v>
      </c>
      <c r="AH55" s="258">
        <f>+'Costes de Inversión'!AI26</f>
        <v>0</v>
      </c>
    </row>
    <row r="56" spans="3:34" ht="15.75" thickBot="1">
      <c r="C56" s="256" t="s">
        <v>19</v>
      </c>
      <c r="D56" s="259">
        <f>+'Costes de Inversión'!E27</f>
        <v>0</v>
      </c>
      <c r="E56" s="260">
        <f>+'Costes de Inversión'!F27</f>
        <v>0</v>
      </c>
      <c r="F56" s="257">
        <f>+'Costes de Inversión'!G27</f>
        <v>0</v>
      </c>
      <c r="G56" s="257">
        <f>+'Costes de Inversión'!H27</f>
        <v>0</v>
      </c>
      <c r="H56" s="257">
        <f>+'Costes de Inversión'!I27</f>
        <v>0</v>
      </c>
      <c r="I56" s="257">
        <f>+'Costes de Inversión'!J27</f>
        <v>0</v>
      </c>
      <c r="J56" s="257">
        <f>+'Costes de Inversión'!K27</f>
        <v>0</v>
      </c>
      <c r="K56" s="257">
        <f>+'Costes de Inversión'!L27</f>
        <v>0</v>
      </c>
      <c r="L56" s="257">
        <f>+'Costes de Inversión'!M27</f>
        <v>0</v>
      </c>
      <c r="M56" s="257">
        <f>+'Costes de Inversión'!N27</f>
        <v>0</v>
      </c>
      <c r="N56" s="257">
        <f>+'Costes de Inversión'!O27</f>
        <v>0</v>
      </c>
      <c r="O56" s="257">
        <f>+'Costes de Inversión'!P27</f>
        <v>0</v>
      </c>
      <c r="P56" s="257">
        <f>+'Costes de Inversión'!Q27</f>
        <v>0</v>
      </c>
      <c r="Q56" s="257">
        <f>+'Costes de Inversión'!R27</f>
        <v>0</v>
      </c>
      <c r="R56" s="257">
        <f>+'Costes de Inversión'!S27</f>
        <v>0</v>
      </c>
      <c r="S56" s="257">
        <f>+'Costes de Inversión'!T27</f>
        <v>0</v>
      </c>
      <c r="T56" s="257">
        <f>+'Costes de Inversión'!U27</f>
        <v>0</v>
      </c>
      <c r="U56" s="257">
        <f>+'Costes de Inversión'!V27</f>
        <v>0</v>
      </c>
      <c r="V56" s="257">
        <f>+'Costes de Inversión'!W27</f>
        <v>0</v>
      </c>
      <c r="W56" s="257">
        <f>+'Costes de Inversión'!X27</f>
        <v>0</v>
      </c>
      <c r="X56" s="257">
        <f>+'Costes de Inversión'!Y27</f>
        <v>0</v>
      </c>
      <c r="Y56" s="257">
        <f>+'Costes de Inversión'!Z27</f>
        <v>0</v>
      </c>
      <c r="Z56" s="257">
        <f>+'Costes de Inversión'!AA27</f>
        <v>0</v>
      </c>
      <c r="AA56" s="257">
        <f>+'Costes de Inversión'!AB27</f>
        <v>0</v>
      </c>
      <c r="AB56" s="257">
        <f>+'Costes de Inversión'!AC27</f>
        <v>0</v>
      </c>
      <c r="AC56" s="257">
        <f>+'Costes de Inversión'!AD27</f>
        <v>0</v>
      </c>
      <c r="AD56" s="257">
        <f>+'Costes de Inversión'!AE27</f>
        <v>0</v>
      </c>
      <c r="AE56" s="257">
        <f>+'Costes de Inversión'!AF27</f>
        <v>0</v>
      </c>
      <c r="AF56" s="257">
        <f>+'Costes de Inversión'!AG27</f>
        <v>0</v>
      </c>
      <c r="AG56" s="257">
        <f>+'Costes de Inversión'!AH27</f>
        <v>0</v>
      </c>
      <c r="AH56" s="258">
        <f>+'Costes de Inversión'!AI27</f>
        <v>0</v>
      </c>
    </row>
    <row r="57" spans="3:34" ht="15.75" thickBot="1">
      <c r="C57" s="14" t="s">
        <v>20</v>
      </c>
      <c r="D57" s="261">
        <f>+'Costes de Inversión'!E28</f>
        <v>0</v>
      </c>
      <c r="E57" s="257">
        <f>+'Costes de Inversión'!F28</f>
        <v>0</v>
      </c>
      <c r="F57" s="257">
        <f>+'Costes de Inversión'!G28</f>
        <v>0</v>
      </c>
      <c r="G57" s="257">
        <f>+'Costes de Inversión'!H28</f>
        <v>0</v>
      </c>
      <c r="H57" s="257">
        <f>+'Costes de Inversión'!I28</f>
        <v>0</v>
      </c>
      <c r="I57" s="257">
        <f>+'Costes de Inversión'!J28</f>
        <v>0</v>
      </c>
      <c r="J57" s="257">
        <f>+'Costes de Inversión'!K28</f>
        <v>0</v>
      </c>
      <c r="K57" s="257">
        <f>+'Costes de Inversión'!L28</f>
        <v>0</v>
      </c>
      <c r="L57" s="257">
        <f>+'Costes de Inversión'!M28</f>
        <v>0</v>
      </c>
      <c r="M57" s="257">
        <f>+'Costes de Inversión'!N28</f>
        <v>0</v>
      </c>
      <c r="N57" s="257">
        <f>+'Costes de Inversión'!O28</f>
        <v>0</v>
      </c>
      <c r="O57" s="257">
        <f>+'Costes de Inversión'!P28</f>
        <v>0</v>
      </c>
      <c r="P57" s="257">
        <f>+'Costes de Inversión'!Q28</f>
        <v>0</v>
      </c>
      <c r="Q57" s="257">
        <f>+'Costes de Inversión'!R28</f>
        <v>0</v>
      </c>
      <c r="R57" s="257">
        <f>+'Costes de Inversión'!S28</f>
        <v>0</v>
      </c>
      <c r="S57" s="257">
        <f>+'Costes de Inversión'!T28</f>
        <v>0</v>
      </c>
      <c r="T57" s="257">
        <f>+'Costes de Inversión'!U28</f>
        <v>0</v>
      </c>
      <c r="U57" s="257">
        <f>+'Costes de Inversión'!V28</f>
        <v>0</v>
      </c>
      <c r="V57" s="257">
        <f>+'Costes de Inversión'!W28</f>
        <v>0</v>
      </c>
      <c r="W57" s="257">
        <f>+'Costes de Inversión'!X28</f>
        <v>0</v>
      </c>
      <c r="X57" s="257">
        <f>+'Costes de Inversión'!Y28</f>
        <v>0</v>
      </c>
      <c r="Y57" s="257">
        <f>+'Costes de Inversión'!Z28</f>
        <v>0</v>
      </c>
      <c r="Z57" s="257">
        <f>+'Costes de Inversión'!AA28</f>
        <v>0</v>
      </c>
      <c r="AA57" s="257">
        <f>+'Costes de Inversión'!AB28</f>
        <v>0</v>
      </c>
      <c r="AB57" s="257">
        <f>+'Costes de Inversión'!AC28</f>
        <v>0</v>
      </c>
      <c r="AC57" s="257">
        <f>+'Costes de Inversión'!AD28</f>
        <v>0</v>
      </c>
      <c r="AD57" s="257">
        <f>+'Costes de Inversión'!AE28</f>
        <v>0</v>
      </c>
      <c r="AE57" s="257">
        <f>+'Costes de Inversión'!AF28</f>
        <v>0</v>
      </c>
      <c r="AF57" s="257">
        <f>+'Costes de Inversión'!AG28</f>
        <v>0</v>
      </c>
      <c r="AG57" s="257">
        <f>+'Costes de Inversión'!AH28</f>
        <v>0</v>
      </c>
      <c r="AH57" s="258">
        <f>+'Costes de Inversión'!AI28</f>
        <v>0</v>
      </c>
    </row>
    <row r="58" spans="3:34" ht="15.75" thickBot="1">
      <c r="C58" s="13" t="s">
        <v>8</v>
      </c>
      <c r="D58" s="253">
        <f>+'Costes de Inversión'!E29</f>
        <v>0</v>
      </c>
      <c r="E58" s="254">
        <f>+'Costes de Inversión'!F29</f>
        <v>50</v>
      </c>
      <c r="F58" s="254">
        <f>+'Costes de Inversión'!G29</f>
        <v>0</v>
      </c>
      <c r="G58" s="254">
        <f>+'Costes de Inversión'!H29</f>
        <v>0</v>
      </c>
      <c r="H58" s="254">
        <f>+'Costes de Inversión'!I29</f>
        <v>0</v>
      </c>
      <c r="I58" s="254">
        <f>+'Costes de Inversión'!J29</f>
        <v>0</v>
      </c>
      <c r="J58" s="254">
        <f>+'Costes de Inversión'!K29</f>
        <v>0</v>
      </c>
      <c r="K58" s="254">
        <f>+'Costes de Inversión'!L29</f>
        <v>0</v>
      </c>
      <c r="L58" s="254">
        <f>+'Costes de Inversión'!M29</f>
        <v>0</v>
      </c>
      <c r="M58" s="254">
        <f>+'Costes de Inversión'!N29</f>
        <v>0</v>
      </c>
      <c r="N58" s="254">
        <f>+'Costes de Inversión'!O29</f>
        <v>0</v>
      </c>
      <c r="O58" s="254">
        <f>+'Costes de Inversión'!P29</f>
        <v>0</v>
      </c>
      <c r="P58" s="254">
        <f>+'Costes de Inversión'!Q29</f>
        <v>0</v>
      </c>
      <c r="Q58" s="254">
        <f>+'Costes de Inversión'!R29</f>
        <v>0</v>
      </c>
      <c r="R58" s="254">
        <f>+'Costes de Inversión'!S29</f>
        <v>0</v>
      </c>
      <c r="S58" s="254">
        <f>+'Costes de Inversión'!T29</f>
        <v>0</v>
      </c>
      <c r="T58" s="254">
        <f>+'Costes de Inversión'!U29</f>
        <v>0</v>
      </c>
      <c r="U58" s="254">
        <f>+'Costes de Inversión'!V29</f>
        <v>0</v>
      </c>
      <c r="V58" s="254">
        <f>+'Costes de Inversión'!W29</f>
        <v>0</v>
      </c>
      <c r="W58" s="254">
        <f>+'Costes de Inversión'!X29</f>
        <v>0</v>
      </c>
      <c r="X58" s="254">
        <f>+'Costes de Inversión'!Y29</f>
        <v>0</v>
      </c>
      <c r="Y58" s="254">
        <f>+'Costes de Inversión'!Z29</f>
        <v>0</v>
      </c>
      <c r="Z58" s="254">
        <f>+'Costes de Inversión'!AA29</f>
        <v>0</v>
      </c>
      <c r="AA58" s="254">
        <f>+'Costes de Inversión'!AB29</f>
        <v>0</v>
      </c>
      <c r="AB58" s="254">
        <f>+'Costes de Inversión'!AC29</f>
        <v>0</v>
      </c>
      <c r="AC58" s="254">
        <f>+'Costes de Inversión'!AD29</f>
        <v>0</v>
      </c>
      <c r="AD58" s="254">
        <f>+'Costes de Inversión'!AE29</f>
        <v>0</v>
      </c>
      <c r="AE58" s="254">
        <f>+'Costes de Inversión'!AF29</f>
        <v>0</v>
      </c>
      <c r="AF58" s="254">
        <f>+'Costes de Inversión'!AG29</f>
        <v>0</v>
      </c>
      <c r="AG58" s="254">
        <f>+'Costes de Inversión'!AH29</f>
        <v>0</v>
      </c>
      <c r="AH58" s="255">
        <f>+'Costes de Inversión'!AI29</f>
        <v>0</v>
      </c>
    </row>
    <row r="59" spans="3:34" ht="15.75" thickBot="1">
      <c r="C59" s="14" t="s">
        <v>18</v>
      </c>
      <c r="D59" s="261">
        <f>+'Costes de Inversión'!E30</f>
        <v>0</v>
      </c>
      <c r="E59" s="257">
        <f>+'Costes de Inversión'!F30</f>
        <v>20</v>
      </c>
      <c r="F59" s="257">
        <f>+'Costes de Inversión'!G30</f>
        <v>0</v>
      </c>
      <c r="G59" s="257">
        <f>+'Costes de Inversión'!H30</f>
        <v>0</v>
      </c>
      <c r="H59" s="257">
        <f>+'Costes de Inversión'!I30</f>
        <v>0</v>
      </c>
      <c r="I59" s="257">
        <f>+'Costes de Inversión'!J30</f>
        <v>0</v>
      </c>
      <c r="J59" s="257">
        <f>+'Costes de Inversión'!K30</f>
        <v>0</v>
      </c>
      <c r="K59" s="257">
        <f>+'Costes de Inversión'!L30</f>
        <v>0</v>
      </c>
      <c r="L59" s="257">
        <f>+'Costes de Inversión'!M30</f>
        <v>0</v>
      </c>
      <c r="M59" s="257">
        <f>+'Costes de Inversión'!N30</f>
        <v>0</v>
      </c>
      <c r="N59" s="257">
        <f>+'Costes de Inversión'!O30</f>
        <v>0</v>
      </c>
      <c r="O59" s="257">
        <f>+'Costes de Inversión'!P30</f>
        <v>0</v>
      </c>
      <c r="P59" s="257">
        <f>+'Costes de Inversión'!Q30</f>
        <v>0</v>
      </c>
      <c r="Q59" s="257">
        <f>+'Costes de Inversión'!R30</f>
        <v>0</v>
      </c>
      <c r="R59" s="257">
        <f>+'Costes de Inversión'!S30</f>
        <v>0</v>
      </c>
      <c r="S59" s="257">
        <f>+'Costes de Inversión'!T30</f>
        <v>0</v>
      </c>
      <c r="T59" s="257">
        <f>+'Costes de Inversión'!U30</f>
        <v>0</v>
      </c>
      <c r="U59" s="257">
        <f>+'Costes de Inversión'!V30</f>
        <v>0</v>
      </c>
      <c r="V59" s="257">
        <f>+'Costes de Inversión'!W30</f>
        <v>0</v>
      </c>
      <c r="W59" s="257">
        <f>+'Costes de Inversión'!X30</f>
        <v>0</v>
      </c>
      <c r="X59" s="257">
        <f>+'Costes de Inversión'!Y30</f>
        <v>0</v>
      </c>
      <c r="Y59" s="257">
        <f>+'Costes de Inversión'!Z30</f>
        <v>0</v>
      </c>
      <c r="Z59" s="257">
        <f>+'Costes de Inversión'!AA30</f>
        <v>0</v>
      </c>
      <c r="AA59" s="257">
        <f>+'Costes de Inversión'!AB30</f>
        <v>0</v>
      </c>
      <c r="AB59" s="257">
        <f>+'Costes de Inversión'!AC30</f>
        <v>0</v>
      </c>
      <c r="AC59" s="257">
        <f>+'Costes de Inversión'!AD30</f>
        <v>0</v>
      </c>
      <c r="AD59" s="257">
        <f>+'Costes de Inversión'!AE30</f>
        <v>0</v>
      </c>
      <c r="AE59" s="257">
        <f>+'Costes de Inversión'!AF30</f>
        <v>0</v>
      </c>
      <c r="AF59" s="257">
        <f>+'Costes de Inversión'!AG30</f>
        <v>0</v>
      </c>
      <c r="AG59" s="257">
        <f>+'Costes de Inversión'!AH30</f>
        <v>0</v>
      </c>
      <c r="AH59" s="258">
        <f>+'Costes de Inversión'!AI30</f>
        <v>0</v>
      </c>
    </row>
    <row r="60" spans="3:34" ht="15.75" thickBot="1">
      <c r="C60" s="14" t="s">
        <v>19</v>
      </c>
      <c r="D60" s="261">
        <f>+'Costes de Inversión'!E31</f>
        <v>0</v>
      </c>
      <c r="E60" s="257">
        <f>+'Costes de Inversión'!F31</f>
        <v>7.5</v>
      </c>
      <c r="F60" s="257">
        <f>+'Costes de Inversión'!G31</f>
        <v>0</v>
      </c>
      <c r="G60" s="257">
        <f>+'Costes de Inversión'!H31</f>
        <v>0</v>
      </c>
      <c r="H60" s="257">
        <f>+'Costes de Inversión'!I31</f>
        <v>0</v>
      </c>
      <c r="I60" s="257">
        <f>+'Costes de Inversión'!J31</f>
        <v>0</v>
      </c>
      <c r="J60" s="257">
        <f>+'Costes de Inversión'!K31</f>
        <v>0</v>
      </c>
      <c r="K60" s="257">
        <f>+'Costes de Inversión'!L31</f>
        <v>0</v>
      </c>
      <c r="L60" s="257">
        <f>+'Costes de Inversión'!M31</f>
        <v>0</v>
      </c>
      <c r="M60" s="257">
        <f>+'Costes de Inversión'!N31</f>
        <v>0</v>
      </c>
      <c r="N60" s="257">
        <f>+'Costes de Inversión'!O31</f>
        <v>0</v>
      </c>
      <c r="O60" s="257">
        <f>+'Costes de Inversión'!P31</f>
        <v>0</v>
      </c>
      <c r="P60" s="257">
        <f>+'Costes de Inversión'!Q31</f>
        <v>0</v>
      </c>
      <c r="Q60" s="257">
        <f>+'Costes de Inversión'!R31</f>
        <v>0</v>
      </c>
      <c r="R60" s="257">
        <f>+'Costes de Inversión'!S31</f>
        <v>0</v>
      </c>
      <c r="S60" s="257">
        <f>+'Costes de Inversión'!T31</f>
        <v>0</v>
      </c>
      <c r="T60" s="257">
        <f>+'Costes de Inversión'!U31</f>
        <v>0</v>
      </c>
      <c r="U60" s="257">
        <f>+'Costes de Inversión'!V31</f>
        <v>0</v>
      </c>
      <c r="V60" s="257">
        <f>+'Costes de Inversión'!W31</f>
        <v>0</v>
      </c>
      <c r="W60" s="257">
        <f>+'Costes de Inversión'!X31</f>
        <v>0</v>
      </c>
      <c r="X60" s="257">
        <f>+'Costes de Inversión'!Y31</f>
        <v>0</v>
      </c>
      <c r="Y60" s="257">
        <f>+'Costes de Inversión'!Z31</f>
        <v>0</v>
      </c>
      <c r="Z60" s="257">
        <f>+'Costes de Inversión'!AA31</f>
        <v>0</v>
      </c>
      <c r="AA60" s="257">
        <f>+'Costes de Inversión'!AB31</f>
        <v>0</v>
      </c>
      <c r="AB60" s="257">
        <f>+'Costes de Inversión'!AC31</f>
        <v>0</v>
      </c>
      <c r="AC60" s="257">
        <f>+'Costes de Inversión'!AD31</f>
        <v>0</v>
      </c>
      <c r="AD60" s="257">
        <f>+'Costes de Inversión'!AE31</f>
        <v>0</v>
      </c>
      <c r="AE60" s="257">
        <f>+'Costes de Inversión'!AF31</f>
        <v>0</v>
      </c>
      <c r="AF60" s="257">
        <f>+'Costes de Inversión'!AG31</f>
        <v>0</v>
      </c>
      <c r="AG60" s="257">
        <f>+'Costes de Inversión'!AH31</f>
        <v>0</v>
      </c>
      <c r="AH60" s="258">
        <f>+'Costes de Inversión'!AI31</f>
        <v>0</v>
      </c>
    </row>
    <row r="61" spans="3:34" ht="15.75" thickBot="1">
      <c r="C61" s="14" t="s">
        <v>20</v>
      </c>
      <c r="D61" s="261">
        <f>+'Costes de Inversión'!E32</f>
        <v>0</v>
      </c>
      <c r="E61" s="257">
        <f>+'Costes de Inversión'!F32</f>
        <v>22.5</v>
      </c>
      <c r="F61" s="257">
        <f>+'Costes de Inversión'!G32</f>
        <v>0</v>
      </c>
      <c r="G61" s="257">
        <f>+'Costes de Inversión'!H32</f>
        <v>0</v>
      </c>
      <c r="H61" s="257">
        <f>+'Costes de Inversión'!I32</f>
        <v>0</v>
      </c>
      <c r="I61" s="257">
        <f>+'Costes de Inversión'!J32</f>
        <v>0</v>
      </c>
      <c r="J61" s="257">
        <f>+'Costes de Inversión'!K32</f>
        <v>0</v>
      </c>
      <c r="K61" s="257">
        <f>+'Costes de Inversión'!L32</f>
        <v>0</v>
      </c>
      <c r="L61" s="257">
        <f>+'Costes de Inversión'!M32</f>
        <v>0</v>
      </c>
      <c r="M61" s="257">
        <f>+'Costes de Inversión'!N32</f>
        <v>0</v>
      </c>
      <c r="N61" s="257">
        <f>+'Costes de Inversión'!O32</f>
        <v>0</v>
      </c>
      <c r="O61" s="257">
        <f>+'Costes de Inversión'!P32</f>
        <v>0</v>
      </c>
      <c r="P61" s="257">
        <f>+'Costes de Inversión'!Q32</f>
        <v>0</v>
      </c>
      <c r="Q61" s="257">
        <f>+'Costes de Inversión'!R32</f>
        <v>0</v>
      </c>
      <c r="R61" s="257">
        <f>+'Costes de Inversión'!S32</f>
        <v>0</v>
      </c>
      <c r="S61" s="257">
        <f>+'Costes de Inversión'!T32</f>
        <v>0</v>
      </c>
      <c r="T61" s="257">
        <f>+'Costes de Inversión'!U32</f>
        <v>0</v>
      </c>
      <c r="U61" s="257">
        <f>+'Costes de Inversión'!V32</f>
        <v>0</v>
      </c>
      <c r="V61" s="257">
        <f>+'Costes de Inversión'!W32</f>
        <v>0</v>
      </c>
      <c r="W61" s="257">
        <f>+'Costes de Inversión'!X32</f>
        <v>0</v>
      </c>
      <c r="X61" s="257">
        <f>+'Costes de Inversión'!Y32</f>
        <v>0</v>
      </c>
      <c r="Y61" s="257">
        <f>+'Costes de Inversión'!Z32</f>
        <v>0</v>
      </c>
      <c r="Z61" s="257">
        <f>+'Costes de Inversión'!AA32</f>
        <v>0</v>
      </c>
      <c r="AA61" s="257">
        <f>+'Costes de Inversión'!AB32</f>
        <v>0</v>
      </c>
      <c r="AB61" s="257">
        <f>+'Costes de Inversión'!AC32</f>
        <v>0</v>
      </c>
      <c r="AC61" s="257">
        <f>+'Costes de Inversión'!AD32</f>
        <v>0</v>
      </c>
      <c r="AD61" s="257">
        <f>+'Costes de Inversión'!AE32</f>
        <v>0</v>
      </c>
      <c r="AE61" s="257">
        <f>+'Costes de Inversión'!AF32</f>
        <v>0</v>
      </c>
      <c r="AF61" s="257">
        <f>+'Costes de Inversión'!AG32</f>
        <v>0</v>
      </c>
      <c r="AG61" s="257">
        <f>+'Costes de Inversión'!AH32</f>
        <v>0</v>
      </c>
      <c r="AH61" s="258">
        <f>+'Costes de Inversión'!AI32</f>
        <v>0</v>
      </c>
    </row>
    <row r="62" spans="3:34" ht="15.75" thickBot="1">
      <c r="C62" s="15" t="s">
        <v>9</v>
      </c>
      <c r="D62" s="262">
        <f>+'Costes de Inversión'!E33</f>
        <v>0</v>
      </c>
      <c r="E62" s="263">
        <f>+'Costes de Inversión'!F33</f>
        <v>50</v>
      </c>
      <c r="F62" s="263">
        <f>+'Costes de Inversión'!G33</f>
        <v>0</v>
      </c>
      <c r="G62" s="263">
        <f>+'Costes de Inversión'!H33</f>
        <v>0</v>
      </c>
      <c r="H62" s="263">
        <f>+'Costes de Inversión'!I33</f>
        <v>0</v>
      </c>
      <c r="I62" s="263">
        <f>+'Costes de Inversión'!J33</f>
        <v>0</v>
      </c>
      <c r="J62" s="263">
        <f>+'Costes de Inversión'!K33</f>
        <v>0</v>
      </c>
      <c r="K62" s="263">
        <f>+'Costes de Inversión'!L33</f>
        <v>0</v>
      </c>
      <c r="L62" s="263">
        <f>+'Costes de Inversión'!M33</f>
        <v>0</v>
      </c>
      <c r="M62" s="263">
        <f>+'Costes de Inversión'!N33</f>
        <v>0</v>
      </c>
      <c r="N62" s="263">
        <f>+'Costes de Inversión'!O33</f>
        <v>0</v>
      </c>
      <c r="O62" s="263">
        <f>+'Costes de Inversión'!P33</f>
        <v>0</v>
      </c>
      <c r="P62" s="263">
        <f>+'Costes de Inversión'!Q33</f>
        <v>0</v>
      </c>
      <c r="Q62" s="263">
        <f>+'Costes de Inversión'!R33</f>
        <v>0</v>
      </c>
      <c r="R62" s="263">
        <f>+'Costes de Inversión'!S33</f>
        <v>0</v>
      </c>
      <c r="S62" s="263">
        <f>+'Costes de Inversión'!T33</f>
        <v>0</v>
      </c>
      <c r="T62" s="263">
        <f>+'Costes de Inversión'!U33</f>
        <v>0</v>
      </c>
      <c r="U62" s="263">
        <f>+'Costes de Inversión'!V33</f>
        <v>0</v>
      </c>
      <c r="V62" s="263">
        <f>+'Costes de Inversión'!W33</f>
        <v>0</v>
      </c>
      <c r="W62" s="263">
        <f>+'Costes de Inversión'!X33</f>
        <v>0</v>
      </c>
      <c r="X62" s="263">
        <f>+'Costes de Inversión'!Y33</f>
        <v>0</v>
      </c>
      <c r="Y62" s="263">
        <f>+'Costes de Inversión'!Z33</f>
        <v>0</v>
      </c>
      <c r="Z62" s="263">
        <f>+'Costes de Inversión'!AA33</f>
        <v>0</v>
      </c>
      <c r="AA62" s="263">
        <f>+'Costes de Inversión'!AB33</f>
        <v>0</v>
      </c>
      <c r="AB62" s="263">
        <f>+'Costes de Inversión'!AC33</f>
        <v>0</v>
      </c>
      <c r="AC62" s="263">
        <f>+'Costes de Inversión'!AD33</f>
        <v>0</v>
      </c>
      <c r="AD62" s="263">
        <f>+'Costes de Inversión'!AE33</f>
        <v>0</v>
      </c>
      <c r="AE62" s="263">
        <f>+'Costes de Inversión'!AF33</f>
        <v>0</v>
      </c>
      <c r="AF62" s="263">
        <f>+'Costes de Inversión'!AG33</f>
        <v>0</v>
      </c>
      <c r="AG62" s="263">
        <f>+'Costes de Inversión'!AH33</f>
        <v>0</v>
      </c>
      <c r="AH62" s="264">
        <f>+'Costes de Inversión'!AI33</f>
        <v>0</v>
      </c>
    </row>
    <row r="63" spans="3:34" ht="15.75" thickBot="1">
      <c r="C63" s="39" t="s">
        <v>18</v>
      </c>
      <c r="D63" s="265">
        <f>+'Costes de Inversión'!E34</f>
        <v>0</v>
      </c>
      <c r="E63" s="266">
        <f>+'Costes de Inversión'!F34</f>
        <v>20</v>
      </c>
      <c r="F63" s="266">
        <f>+'Costes de Inversión'!G34</f>
        <v>0</v>
      </c>
      <c r="G63" s="266">
        <f>+'Costes de Inversión'!H34</f>
        <v>0</v>
      </c>
      <c r="H63" s="266">
        <f>+'Costes de Inversión'!I34</f>
        <v>0</v>
      </c>
      <c r="I63" s="266">
        <f>+'Costes de Inversión'!J34</f>
        <v>0</v>
      </c>
      <c r="J63" s="266">
        <f>+'Costes de Inversión'!K34</f>
        <v>0</v>
      </c>
      <c r="K63" s="266">
        <f>+'Costes de Inversión'!L34</f>
        <v>0</v>
      </c>
      <c r="L63" s="266">
        <f>+'Costes de Inversión'!M34</f>
        <v>0</v>
      </c>
      <c r="M63" s="266">
        <f>+'Costes de Inversión'!N34</f>
        <v>0</v>
      </c>
      <c r="N63" s="266">
        <f>+'Costes de Inversión'!O34</f>
        <v>0</v>
      </c>
      <c r="O63" s="266">
        <f>+'Costes de Inversión'!P34</f>
        <v>0</v>
      </c>
      <c r="P63" s="266">
        <f>+'Costes de Inversión'!Q34</f>
        <v>0</v>
      </c>
      <c r="Q63" s="266">
        <f>+'Costes de Inversión'!R34</f>
        <v>0</v>
      </c>
      <c r="R63" s="266">
        <f>+'Costes de Inversión'!S34</f>
        <v>0</v>
      </c>
      <c r="S63" s="266">
        <f>+'Costes de Inversión'!T34</f>
        <v>0</v>
      </c>
      <c r="T63" s="266">
        <f>+'Costes de Inversión'!U34</f>
        <v>0</v>
      </c>
      <c r="U63" s="266">
        <f>+'Costes de Inversión'!V34</f>
        <v>0</v>
      </c>
      <c r="V63" s="266">
        <f>+'Costes de Inversión'!W34</f>
        <v>0</v>
      </c>
      <c r="W63" s="266">
        <f>+'Costes de Inversión'!X34</f>
        <v>0</v>
      </c>
      <c r="X63" s="266">
        <f>+'Costes de Inversión'!Y34</f>
        <v>0</v>
      </c>
      <c r="Y63" s="266">
        <f>+'Costes de Inversión'!Z34</f>
        <v>0</v>
      </c>
      <c r="Z63" s="266">
        <f>+'Costes de Inversión'!AA34</f>
        <v>0</v>
      </c>
      <c r="AA63" s="266">
        <f>+'Costes de Inversión'!AB34</f>
        <v>0</v>
      </c>
      <c r="AB63" s="266">
        <f>+'Costes de Inversión'!AC34</f>
        <v>0</v>
      </c>
      <c r="AC63" s="266">
        <f>+'Costes de Inversión'!AD34</f>
        <v>0</v>
      </c>
      <c r="AD63" s="266">
        <f>+'Costes de Inversión'!AE34</f>
        <v>0</v>
      </c>
      <c r="AE63" s="266">
        <f>+'Costes de Inversión'!AF34</f>
        <v>0</v>
      </c>
      <c r="AF63" s="266">
        <f>+'Costes de Inversión'!AG34</f>
        <v>0</v>
      </c>
      <c r="AG63" s="266">
        <f>+'Costes de Inversión'!AH34</f>
        <v>0</v>
      </c>
      <c r="AH63" s="267">
        <f>+'Costes de Inversión'!AI34</f>
        <v>0</v>
      </c>
    </row>
    <row r="64" spans="3:34" ht="15.75" thickBot="1">
      <c r="C64" s="39" t="s">
        <v>19</v>
      </c>
      <c r="D64" s="265">
        <f>+'Costes de Inversión'!E35</f>
        <v>0</v>
      </c>
      <c r="E64" s="266">
        <f>+'Costes de Inversión'!F35</f>
        <v>7.5</v>
      </c>
      <c r="F64" s="266">
        <f>+'Costes de Inversión'!G35</f>
        <v>0</v>
      </c>
      <c r="G64" s="266">
        <f>+'Costes de Inversión'!H35</f>
        <v>0</v>
      </c>
      <c r="H64" s="266">
        <f>+'Costes de Inversión'!I35</f>
        <v>0</v>
      </c>
      <c r="I64" s="266">
        <f>+'Costes de Inversión'!J35</f>
        <v>0</v>
      </c>
      <c r="J64" s="266">
        <f>+'Costes de Inversión'!K35</f>
        <v>0</v>
      </c>
      <c r="K64" s="266">
        <f>+'Costes de Inversión'!L35</f>
        <v>0</v>
      </c>
      <c r="L64" s="266">
        <f>+'Costes de Inversión'!M35</f>
        <v>0</v>
      </c>
      <c r="M64" s="266">
        <f>+'Costes de Inversión'!N35</f>
        <v>0</v>
      </c>
      <c r="N64" s="266">
        <f>+'Costes de Inversión'!O35</f>
        <v>0</v>
      </c>
      <c r="O64" s="266">
        <f>+'Costes de Inversión'!P35</f>
        <v>0</v>
      </c>
      <c r="P64" s="266">
        <f>+'Costes de Inversión'!Q35</f>
        <v>0</v>
      </c>
      <c r="Q64" s="266">
        <f>+'Costes de Inversión'!R35</f>
        <v>0</v>
      </c>
      <c r="R64" s="266">
        <f>+'Costes de Inversión'!S35</f>
        <v>0</v>
      </c>
      <c r="S64" s="266">
        <f>+'Costes de Inversión'!T35</f>
        <v>0</v>
      </c>
      <c r="T64" s="266">
        <f>+'Costes de Inversión'!U35</f>
        <v>0</v>
      </c>
      <c r="U64" s="266">
        <f>+'Costes de Inversión'!V35</f>
        <v>0</v>
      </c>
      <c r="V64" s="266">
        <f>+'Costes de Inversión'!W35</f>
        <v>0</v>
      </c>
      <c r="W64" s="266">
        <f>+'Costes de Inversión'!X35</f>
        <v>0</v>
      </c>
      <c r="X64" s="266">
        <f>+'Costes de Inversión'!Y35</f>
        <v>0</v>
      </c>
      <c r="Y64" s="266">
        <f>+'Costes de Inversión'!Z35</f>
        <v>0</v>
      </c>
      <c r="Z64" s="266">
        <f>+'Costes de Inversión'!AA35</f>
        <v>0</v>
      </c>
      <c r="AA64" s="266">
        <f>+'Costes de Inversión'!AB35</f>
        <v>0</v>
      </c>
      <c r="AB64" s="266">
        <f>+'Costes de Inversión'!AC35</f>
        <v>0</v>
      </c>
      <c r="AC64" s="266">
        <f>+'Costes de Inversión'!AD35</f>
        <v>0</v>
      </c>
      <c r="AD64" s="266">
        <f>+'Costes de Inversión'!AE35</f>
        <v>0</v>
      </c>
      <c r="AE64" s="266">
        <f>+'Costes de Inversión'!AF35</f>
        <v>0</v>
      </c>
      <c r="AF64" s="266">
        <f>+'Costes de Inversión'!AG35</f>
        <v>0</v>
      </c>
      <c r="AG64" s="266">
        <f>+'Costes de Inversión'!AH35</f>
        <v>0</v>
      </c>
      <c r="AH64" s="267">
        <f>+'Costes de Inversión'!AI35</f>
        <v>0</v>
      </c>
    </row>
    <row r="65" spans="3:34" ht="15.75" thickBot="1">
      <c r="C65" s="39" t="s">
        <v>20</v>
      </c>
      <c r="D65" s="265">
        <f>+'Costes de Inversión'!E36</f>
        <v>0</v>
      </c>
      <c r="E65" s="266">
        <f>+'Costes de Inversión'!F36</f>
        <v>22.5</v>
      </c>
      <c r="F65" s="266">
        <f>+'Costes de Inversión'!G36</f>
        <v>0</v>
      </c>
      <c r="G65" s="266">
        <f>+'Costes de Inversión'!H36</f>
        <v>0</v>
      </c>
      <c r="H65" s="266">
        <f>+'Costes de Inversión'!I36</f>
        <v>0</v>
      </c>
      <c r="I65" s="266">
        <f>+'Costes de Inversión'!J36</f>
        <v>0</v>
      </c>
      <c r="J65" s="266">
        <f>+'Costes de Inversión'!K36</f>
        <v>0</v>
      </c>
      <c r="K65" s="266">
        <f>+'Costes de Inversión'!L36</f>
        <v>0</v>
      </c>
      <c r="L65" s="266">
        <f>+'Costes de Inversión'!M36</f>
        <v>0</v>
      </c>
      <c r="M65" s="266">
        <f>+'Costes de Inversión'!N36</f>
        <v>0</v>
      </c>
      <c r="N65" s="266">
        <f>+'Costes de Inversión'!O36</f>
        <v>0</v>
      </c>
      <c r="O65" s="266">
        <f>+'Costes de Inversión'!P36</f>
        <v>0</v>
      </c>
      <c r="P65" s="266">
        <f>+'Costes de Inversión'!Q36</f>
        <v>0</v>
      </c>
      <c r="Q65" s="266">
        <f>+'Costes de Inversión'!R36</f>
        <v>0</v>
      </c>
      <c r="R65" s="266">
        <f>+'Costes de Inversión'!S36</f>
        <v>0</v>
      </c>
      <c r="S65" s="266">
        <f>+'Costes de Inversión'!T36</f>
        <v>0</v>
      </c>
      <c r="T65" s="266">
        <f>+'Costes de Inversión'!U36</f>
        <v>0</v>
      </c>
      <c r="U65" s="266">
        <f>+'Costes de Inversión'!V36</f>
        <v>0</v>
      </c>
      <c r="V65" s="266">
        <f>+'Costes de Inversión'!W36</f>
        <v>0</v>
      </c>
      <c r="W65" s="266">
        <f>+'Costes de Inversión'!X36</f>
        <v>0</v>
      </c>
      <c r="X65" s="266">
        <f>+'Costes de Inversión'!Y36</f>
        <v>0</v>
      </c>
      <c r="Y65" s="266">
        <f>+'Costes de Inversión'!Z36</f>
        <v>0</v>
      </c>
      <c r="Z65" s="266">
        <f>+'Costes de Inversión'!AA36</f>
        <v>0</v>
      </c>
      <c r="AA65" s="266">
        <f>+'Costes de Inversión'!AB36</f>
        <v>0</v>
      </c>
      <c r="AB65" s="266">
        <f>+'Costes de Inversión'!AC36</f>
        <v>0</v>
      </c>
      <c r="AC65" s="266">
        <f>+'Costes de Inversión'!AD36</f>
        <v>0</v>
      </c>
      <c r="AD65" s="266">
        <f>+'Costes de Inversión'!AE36</f>
        <v>0</v>
      </c>
      <c r="AE65" s="266">
        <f>+'Costes de Inversión'!AF36</f>
        <v>0</v>
      </c>
      <c r="AF65" s="266">
        <f>+'Costes de Inversión'!AG36</f>
        <v>0</v>
      </c>
      <c r="AG65" s="266">
        <f>+'Costes de Inversión'!AH36</f>
        <v>0</v>
      </c>
      <c r="AH65" s="267">
        <f>+'Costes de Inversión'!AI36</f>
        <v>0</v>
      </c>
    </row>
    <row r="68" spans="3:34" ht="15.75">
      <c r="C68" s="136" t="s">
        <v>401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</row>
    <row r="69" spans="3:34">
      <c r="C69" s="1"/>
    </row>
    <row r="70" spans="3:34" ht="15.75">
      <c r="C70" s="281" t="s">
        <v>112</v>
      </c>
    </row>
    <row r="71" spans="3:34" ht="15.75" thickBot="1">
      <c r="C71" s="1"/>
    </row>
    <row r="72" spans="3:34" ht="15.75" thickBot="1">
      <c r="C72" s="12"/>
      <c r="D72" s="246">
        <v>0</v>
      </c>
      <c r="E72" s="247">
        <v>1</v>
      </c>
      <c r="F72" s="247">
        <v>2</v>
      </c>
      <c r="G72" s="247">
        <v>3</v>
      </c>
      <c r="H72" s="247">
        <v>4</v>
      </c>
      <c r="I72" s="247">
        <v>5</v>
      </c>
      <c r="J72" s="247">
        <v>6</v>
      </c>
      <c r="K72" s="247">
        <v>7</v>
      </c>
      <c r="L72" s="247">
        <v>8</v>
      </c>
      <c r="M72" s="247">
        <v>9</v>
      </c>
      <c r="N72" s="247">
        <v>10</v>
      </c>
      <c r="O72" s="247">
        <v>11</v>
      </c>
      <c r="P72" s="247">
        <v>12</v>
      </c>
      <c r="Q72" s="247">
        <v>13</v>
      </c>
      <c r="R72" s="247">
        <v>14</v>
      </c>
      <c r="S72" s="248">
        <v>15</v>
      </c>
      <c r="T72" s="247">
        <v>16</v>
      </c>
      <c r="U72" s="249">
        <v>17</v>
      </c>
      <c r="V72" s="250">
        <v>18</v>
      </c>
      <c r="W72" s="250">
        <v>19</v>
      </c>
      <c r="X72" s="251">
        <v>20</v>
      </c>
      <c r="Y72" s="247">
        <v>21</v>
      </c>
      <c r="Z72" s="249">
        <v>22</v>
      </c>
      <c r="AA72" s="250">
        <v>23</v>
      </c>
      <c r="AB72" s="250">
        <v>24</v>
      </c>
      <c r="AC72" s="251">
        <v>25</v>
      </c>
      <c r="AD72" s="247">
        <v>26</v>
      </c>
      <c r="AE72" s="249">
        <v>27</v>
      </c>
      <c r="AF72" s="250">
        <v>28</v>
      </c>
      <c r="AG72" s="250">
        <v>29</v>
      </c>
      <c r="AH72" s="252">
        <v>30</v>
      </c>
    </row>
    <row r="73" spans="3:34" ht="15.75" thickBot="1">
      <c r="C73" s="13" t="s">
        <v>7</v>
      </c>
      <c r="D73" s="253">
        <f>+'Costes de Operación'!E8</f>
        <v>26.250000000000007</v>
      </c>
      <c r="E73" s="254">
        <f>+'Costes de Operación'!F8</f>
        <v>27.053930027519371</v>
      </c>
      <c r="F73" s="254">
        <f>+'Costes de Operación'!G8</f>
        <v>27.85498362442209</v>
      </c>
      <c r="G73" s="254">
        <f>+'Costes de Operación'!H8</f>
        <v>28.651444321500016</v>
      </c>
      <c r="H73" s="254">
        <f>+'Costes de Operación'!I8</f>
        <v>29.441557085740651</v>
      </c>
      <c r="I73" s="254">
        <f>+'Costes de Operación'!J8</f>
        <v>30.223534274512364</v>
      </c>
      <c r="J73" s="254">
        <f>+'Costes de Operación'!K8</f>
        <v>31.026281027950056</v>
      </c>
      <c r="K73" s="254">
        <f>+'Costes de Operación'!L8</f>
        <v>31.85034899234547</v>
      </c>
      <c r="L73" s="254">
        <f>+'Costes de Operación'!M8</f>
        <v>32.696304465892588</v>
      </c>
      <c r="M73" s="254">
        <f>+'Costes de Operación'!N8</f>
        <v>33.136542527375916</v>
      </c>
      <c r="N73" s="254">
        <f>+'Costes de Operación'!O8</f>
        <v>33.467907952649675</v>
      </c>
      <c r="O73" s="254">
        <f>+'Costes de Operación'!P8</f>
        <v>33.802587032176177</v>
      </c>
      <c r="P73" s="254">
        <f>+'Costes de Operación'!Q8</f>
        <v>34.140612902497935</v>
      </c>
      <c r="Q73" s="254">
        <f>+'Costes de Operación'!R8</f>
        <v>34.482019031522917</v>
      </c>
      <c r="R73" s="254">
        <f>+'Costes de Operación'!S8</f>
        <v>34.826839221838142</v>
      </c>
      <c r="S73" s="254">
        <f>+'Costes de Operación'!T8</f>
        <v>35.175107614056529</v>
      </c>
      <c r="T73" s="254">
        <f>+'Costes de Operación'!U8</f>
        <v>35.526858690197095</v>
      </c>
      <c r="U73" s="254">
        <f>+'Costes de Operación'!V8</f>
        <v>35.882127277099066</v>
      </c>
      <c r="V73" s="254">
        <f>+'Costes de Operación'!W8</f>
        <v>36.240948549870062</v>
      </c>
      <c r="W73" s="254">
        <f>+'Costes de Operación'!X8</f>
        <v>36.603358035368757</v>
      </c>
      <c r="X73" s="254">
        <f>+'Costes de Operación'!Y8</f>
        <v>36.969391615722444</v>
      </c>
      <c r="Y73" s="254">
        <f>+'Costes de Operación'!Z8</f>
        <v>37.339085531879661</v>
      </c>
      <c r="Z73" s="254">
        <f>+'Costes de Operación'!AA8</f>
        <v>37.712476387198464</v>
      </c>
      <c r="AA73" s="254">
        <f>+'Costes de Operación'!AB8</f>
        <v>38.089601151070454</v>
      </c>
      <c r="AB73" s="254">
        <f>+'Costes de Operación'!AC8</f>
        <v>38.470497162581154</v>
      </c>
      <c r="AC73" s="254">
        <f>+'Costes de Operación'!AD8</f>
        <v>38.855202134206962</v>
      </c>
      <c r="AD73" s="254">
        <f>+'Costes de Operación'!AE8</f>
        <v>39.243754155549034</v>
      </c>
      <c r="AE73" s="254">
        <f>+'Costes de Operación'!AF8</f>
        <v>39.636191697104529</v>
      </c>
      <c r="AF73" s="254">
        <f>+'Costes de Operación'!AG8</f>
        <v>40.032553614075582</v>
      </c>
      <c r="AG73" s="254">
        <f>+'Costes de Operación'!AH8</f>
        <v>40.432879150216337</v>
      </c>
      <c r="AH73" s="255">
        <f>+'Costes de Operación'!AI8</f>
        <v>40.837207941718503</v>
      </c>
    </row>
    <row r="74" spans="3:34" ht="15.75" thickBot="1">
      <c r="C74" s="256" t="s">
        <v>18</v>
      </c>
      <c r="D74" s="257">
        <f>+'Costes de Operación'!E9</f>
        <v>15.750000000000004</v>
      </c>
      <c r="E74" s="257">
        <f>+'Costes de Operación'!F9</f>
        <v>16.232358016511622</v>
      </c>
      <c r="F74" s="257">
        <f>+'Costes de Operación'!G9</f>
        <v>16.712990174653253</v>
      </c>
      <c r="G74" s="257">
        <f>+'Costes de Operación'!H9</f>
        <v>17.190866592900008</v>
      </c>
      <c r="H74" s="257">
        <f>+'Costes de Operación'!I9</f>
        <v>17.664934251444393</v>
      </c>
      <c r="I74" s="257">
        <f>+'Costes de Operación'!J9</f>
        <v>18.134120564707416</v>
      </c>
      <c r="J74" s="257">
        <f>+'Costes de Operación'!K9</f>
        <v>18.615768616770033</v>
      </c>
      <c r="K74" s="257">
        <f>+'Costes de Operación'!L9</f>
        <v>19.110209395407281</v>
      </c>
      <c r="L74" s="257">
        <f>+'Costes de Operación'!M9</f>
        <v>19.617782679535551</v>
      </c>
      <c r="M74" s="257">
        <f>+'Costes de Operación'!N9</f>
        <v>19.881925516425547</v>
      </c>
      <c r="N74" s="257">
        <f>+'Costes de Operación'!O9</f>
        <v>20.080744771589803</v>
      </c>
      <c r="O74" s="257">
        <f>+'Costes de Operación'!P9</f>
        <v>20.281552219305706</v>
      </c>
      <c r="P74" s="257">
        <f>+'Costes de Operación'!Q9</f>
        <v>20.484367741498758</v>
      </c>
      <c r="Q74" s="257">
        <f>+'Costes de Operación'!R9</f>
        <v>20.689211418913747</v>
      </c>
      <c r="R74" s="257">
        <f>+'Costes de Operación'!S9</f>
        <v>20.896103533102881</v>
      </c>
      <c r="S74" s="257">
        <f>+'Costes de Operación'!T9</f>
        <v>21.105064568433914</v>
      </c>
      <c r="T74" s="257">
        <f>+'Costes de Operación'!U9</f>
        <v>21.316115214118255</v>
      </c>
      <c r="U74" s="257">
        <f>+'Costes de Operación'!V9</f>
        <v>21.529276366259438</v>
      </c>
      <c r="V74" s="257">
        <f>+'Costes de Operación'!W9</f>
        <v>21.744569129922038</v>
      </c>
      <c r="W74" s="257">
        <f>+'Costes de Operación'!X9</f>
        <v>21.962014821221253</v>
      </c>
      <c r="X74" s="257">
        <f>+'Costes de Operación'!Y9</f>
        <v>22.181634969433464</v>
      </c>
      <c r="Y74" s="257">
        <f>+'Costes de Operación'!Z9</f>
        <v>22.403451319127797</v>
      </c>
      <c r="Z74" s="257">
        <f>+'Costes de Operación'!AA9</f>
        <v>22.627485832319078</v>
      </c>
      <c r="AA74" s="257">
        <f>+'Costes de Operación'!AB9</f>
        <v>22.853760690642272</v>
      </c>
      <c r="AB74" s="257">
        <f>+'Costes de Operación'!AC9</f>
        <v>23.082298297548693</v>
      </c>
      <c r="AC74" s="257">
        <f>+'Costes de Operación'!AD9</f>
        <v>23.313121280524179</v>
      </c>
      <c r="AD74" s="257">
        <f>+'Costes de Operación'!AE9</f>
        <v>23.546252493329419</v>
      </c>
      <c r="AE74" s="257">
        <f>+'Costes de Operación'!AF9</f>
        <v>23.781715018262719</v>
      </c>
      <c r="AF74" s="257">
        <f>+'Costes de Operación'!AG9</f>
        <v>24.019532168445345</v>
      </c>
      <c r="AG74" s="257">
        <f>+'Costes de Operación'!AH9</f>
        <v>24.259727490129798</v>
      </c>
      <c r="AH74" s="258">
        <f>+'Costes de Operación'!AI9</f>
        <v>24.502324765031101</v>
      </c>
    </row>
    <row r="75" spans="3:34" ht="15.75" thickBot="1">
      <c r="C75" s="256" t="s">
        <v>19</v>
      </c>
      <c r="D75" s="259">
        <f>+'Costes de Operación'!E10</f>
        <v>3.9375000000000009</v>
      </c>
      <c r="E75" s="260">
        <f>+'Costes de Operación'!F10</f>
        <v>4.0580895041279055</v>
      </c>
      <c r="F75" s="257">
        <f>+'Costes de Operación'!G10</f>
        <v>4.1782475436633133</v>
      </c>
      <c r="G75" s="257">
        <f>+'Costes de Operación'!H10</f>
        <v>4.297716648225002</v>
      </c>
      <c r="H75" s="257">
        <f>+'Costes de Operación'!I10</f>
        <v>4.4162335628610982</v>
      </c>
      <c r="I75" s="257">
        <f>+'Costes de Operación'!J10</f>
        <v>4.533530141176854</v>
      </c>
      <c r="J75" s="257">
        <f>+'Costes de Operación'!K10</f>
        <v>4.6539421541925083</v>
      </c>
      <c r="K75" s="257">
        <f>+'Costes de Operación'!L10</f>
        <v>4.7775523488518203</v>
      </c>
      <c r="L75" s="257">
        <f>+'Costes de Operación'!M10</f>
        <v>4.9044456698838879</v>
      </c>
      <c r="M75" s="257">
        <f>+'Costes de Operación'!N10</f>
        <v>4.9704813791063867</v>
      </c>
      <c r="N75" s="257">
        <f>+'Costes de Operación'!O10</f>
        <v>5.0201861928974507</v>
      </c>
      <c r="O75" s="257">
        <f>+'Costes de Operación'!P10</f>
        <v>5.0703880548264264</v>
      </c>
      <c r="P75" s="257">
        <f>+'Costes de Operación'!Q10</f>
        <v>5.1210919353746895</v>
      </c>
      <c r="Q75" s="257">
        <f>+'Costes de Operación'!R10</f>
        <v>5.1723028547284366</v>
      </c>
      <c r="R75" s="257">
        <f>+'Costes de Operación'!S10</f>
        <v>5.2240258832757203</v>
      </c>
      <c r="S75" s="257">
        <f>+'Costes de Operación'!T10</f>
        <v>5.2762661421084784</v>
      </c>
      <c r="T75" s="257">
        <f>+'Costes de Operación'!U10</f>
        <v>5.3290288035295639</v>
      </c>
      <c r="U75" s="257">
        <f>+'Costes de Operación'!V10</f>
        <v>5.3823190915648595</v>
      </c>
      <c r="V75" s="257">
        <f>+'Costes de Operación'!W10</f>
        <v>5.4361422824805095</v>
      </c>
      <c r="W75" s="257">
        <f>+'Costes de Operación'!X10</f>
        <v>5.4905037053053132</v>
      </c>
      <c r="X75" s="257">
        <f>+'Costes de Operación'!Y10</f>
        <v>5.545408742358366</v>
      </c>
      <c r="Y75" s="257">
        <f>+'Costes de Operación'!Z10</f>
        <v>5.6008628297819492</v>
      </c>
      <c r="Z75" s="257">
        <f>+'Costes de Operación'!AA10</f>
        <v>5.6568714580797694</v>
      </c>
      <c r="AA75" s="257">
        <f>+'Costes de Operación'!AB10</f>
        <v>5.7134401726605679</v>
      </c>
      <c r="AB75" s="257">
        <f>+'Costes de Operación'!AC10</f>
        <v>5.7705745743871733</v>
      </c>
      <c r="AC75" s="257">
        <f>+'Costes de Operación'!AD10</f>
        <v>5.8282803201310447</v>
      </c>
      <c r="AD75" s="257">
        <f>+'Costes de Operación'!AE10</f>
        <v>5.8865631233323548</v>
      </c>
      <c r="AE75" s="257">
        <f>+'Costes de Operación'!AF10</f>
        <v>5.9454287545656799</v>
      </c>
      <c r="AF75" s="257">
        <f>+'Costes de Operación'!AG10</f>
        <v>6.0048830421113362</v>
      </c>
      <c r="AG75" s="257">
        <f>+'Costes de Operación'!AH10</f>
        <v>6.0649318725324495</v>
      </c>
      <c r="AH75" s="258">
        <f>+'Costes de Operación'!AI10</f>
        <v>6.1255811912577753</v>
      </c>
    </row>
    <row r="76" spans="3:34" ht="15.75" thickBot="1">
      <c r="C76" s="14" t="s">
        <v>20</v>
      </c>
      <c r="D76" s="261">
        <f>+'Costes de Operación'!E11</f>
        <v>6.5625000000000018</v>
      </c>
      <c r="E76" s="257">
        <f>+'Costes de Operación'!F11</f>
        <v>6.7634825068798428</v>
      </c>
      <c r="F76" s="257">
        <f>+'Costes de Operación'!G11</f>
        <v>6.9637459061055225</v>
      </c>
      <c r="G76" s="257">
        <f>+'Costes de Operación'!H11</f>
        <v>7.1628610803750039</v>
      </c>
      <c r="H76" s="257">
        <f>+'Costes de Operación'!I11</f>
        <v>7.3603892714351629</v>
      </c>
      <c r="I76" s="257">
        <f>+'Costes de Operación'!J11</f>
        <v>7.555883568628091</v>
      </c>
      <c r="J76" s="257">
        <f>+'Costes de Operación'!K11</f>
        <v>7.7565702569875139</v>
      </c>
      <c r="K76" s="257">
        <f>+'Costes de Operación'!L11</f>
        <v>7.9625872480863675</v>
      </c>
      <c r="L76" s="257">
        <f>+'Costes de Operación'!M11</f>
        <v>8.174076116473147</v>
      </c>
      <c r="M76" s="257">
        <f>+'Costes de Operación'!N11</f>
        <v>8.2841356318439789</v>
      </c>
      <c r="N76" s="257">
        <f>+'Costes de Operación'!O11</f>
        <v>8.3669769881624187</v>
      </c>
      <c r="O76" s="257">
        <f>+'Costes de Operación'!P11</f>
        <v>8.4506467580440443</v>
      </c>
      <c r="P76" s="257">
        <f>+'Costes de Operación'!Q11</f>
        <v>8.5351532256244838</v>
      </c>
      <c r="Q76" s="257">
        <f>+'Costes de Operación'!R11</f>
        <v>8.6205047578807292</v>
      </c>
      <c r="R76" s="257">
        <f>+'Costes de Operación'!S11</f>
        <v>8.7067098054595355</v>
      </c>
      <c r="S76" s="257">
        <f>+'Costes de Operación'!T11</f>
        <v>8.7937769035141322</v>
      </c>
      <c r="T76" s="257">
        <f>+'Costes de Operación'!U11</f>
        <v>8.8817146725492737</v>
      </c>
      <c r="U76" s="257">
        <f>+'Costes de Operación'!V11</f>
        <v>8.9705318192747665</v>
      </c>
      <c r="V76" s="257">
        <f>+'Costes de Operación'!W11</f>
        <v>9.0602371374675155</v>
      </c>
      <c r="W76" s="257">
        <f>+'Costes de Operación'!X11</f>
        <v>9.1508395088421892</v>
      </c>
      <c r="X76" s="257">
        <f>+'Costes de Operación'!Y11</f>
        <v>9.2423479039306109</v>
      </c>
      <c r="Y76" s="257">
        <f>+'Costes de Operación'!Z11</f>
        <v>9.3347713829699153</v>
      </c>
      <c r="Z76" s="257">
        <f>+'Costes de Operación'!AA11</f>
        <v>9.428119096799616</v>
      </c>
      <c r="AA76" s="257">
        <f>+'Costes de Operación'!AB11</f>
        <v>9.5224002877676135</v>
      </c>
      <c r="AB76" s="257">
        <f>+'Costes de Operación'!AC11</f>
        <v>9.6176242906452885</v>
      </c>
      <c r="AC76" s="257">
        <f>+'Costes de Operación'!AD11</f>
        <v>9.7138005335517406</v>
      </c>
      <c r="AD76" s="257">
        <f>+'Costes de Operación'!AE11</f>
        <v>9.8109385388872585</v>
      </c>
      <c r="AE76" s="257">
        <f>+'Costes de Operación'!AF11</f>
        <v>9.9090479242761322</v>
      </c>
      <c r="AF76" s="257">
        <f>+'Costes de Operación'!AG11</f>
        <v>10.008138403518895</v>
      </c>
      <c r="AG76" s="257">
        <f>+'Costes de Operación'!AH11</f>
        <v>10.108219787554084</v>
      </c>
      <c r="AH76" s="258">
        <f>+'Costes de Operación'!AI11</f>
        <v>10.209301985429626</v>
      </c>
    </row>
    <row r="77" spans="3:34" ht="15.75" thickBot="1">
      <c r="C77" s="13" t="s">
        <v>8</v>
      </c>
      <c r="D77" s="253">
        <f>+'Costes de Operación'!E12</f>
        <v>26.250000000000007</v>
      </c>
      <c r="E77" s="254">
        <f>+'Costes de Operación'!F12</f>
        <v>27.053930027519371</v>
      </c>
      <c r="F77" s="254">
        <f>+'Costes de Operación'!G12</f>
        <v>28.775912673770979</v>
      </c>
      <c r="G77" s="254">
        <f>+'Costes de Operación'!H12</f>
        <v>30.023981558257773</v>
      </c>
      <c r="H77" s="254">
        <f>+'Costes de Operación'!I12</f>
        <v>31.264872716060566</v>
      </c>
      <c r="I77" s="254">
        <f>+'Costes de Operación'!J12</f>
        <v>32.493269565074584</v>
      </c>
      <c r="J77" s="254">
        <f>+'Costes de Operación'!K12</f>
        <v>33.737111924025641</v>
      </c>
      <c r="K77" s="254">
        <f>+'Costes de Operación'!L12</f>
        <v>34.994494085434077</v>
      </c>
      <c r="L77" s="254">
        <f>+'Costes de Operación'!M12</f>
        <v>36.228050001945626</v>
      </c>
      <c r="M77" s="254">
        <f>+'Costes de Operación'!N12</f>
        <v>37.431908103510274</v>
      </c>
      <c r="N77" s="254">
        <f>+'Costes de Operación'!O12</f>
        <v>38.600157955420826</v>
      </c>
      <c r="O77" s="254">
        <f>+'Costes de Operación'!P12</f>
        <v>39.765882725674537</v>
      </c>
      <c r="P77" s="254">
        <f>+'Costes de Operación'!Q12</f>
        <v>40.886485300884047</v>
      </c>
      <c r="Q77" s="254">
        <f>+'Costes de Operación'!R12</f>
        <v>42.038666456662959</v>
      </c>
      <c r="R77" s="254">
        <f>+'Costes de Operación'!S12</f>
        <v>43.180857024290496</v>
      </c>
      <c r="S77" s="254">
        <f>+'Costes de Operación'!T12</f>
        <v>44.310468244045936</v>
      </c>
      <c r="T77" s="254">
        <f>+'Costes de Operación'!U12</f>
        <v>45.424876520383684</v>
      </c>
      <c r="U77" s="254">
        <f>+'Costes de Operación'!V12</f>
        <v>46.567312164871332</v>
      </c>
      <c r="V77" s="254">
        <f>+'Costes de Operación'!W12</f>
        <v>47.738480065817839</v>
      </c>
      <c r="W77" s="254">
        <f>+'Costes de Operación'!X12</f>
        <v>48.939102839473158</v>
      </c>
      <c r="X77" s="254">
        <f>+'Costes de Operación'!Y12</f>
        <v>50.169921275885905</v>
      </c>
      <c r="Y77" s="254">
        <f>+'Costes de Operación'!Z12</f>
        <v>51.431694795974423</v>
      </c>
      <c r="Z77" s="254">
        <f>+'Costes de Operación'!AA12</f>
        <v>52.725201920093177</v>
      </c>
      <c r="AA77" s="254">
        <f>+'Costes de Operación'!AB12</f>
        <v>54.05124074838352</v>
      </c>
      <c r="AB77" s="254">
        <f>+'Costes de Operación'!AC12</f>
        <v>55.41062945320536</v>
      </c>
      <c r="AC77" s="254">
        <f>+'Costes de Operación'!AD12</f>
        <v>56.804206783953482</v>
      </c>
      <c r="AD77" s="254">
        <f>+'Costes de Operación'!AE12</f>
        <v>58.232832584569898</v>
      </c>
      <c r="AE77" s="254">
        <f>+'Costes de Operación'!AF12</f>
        <v>59.697388324071831</v>
      </c>
      <c r="AF77" s="254">
        <f>+'Costes de Operación'!AG12</f>
        <v>61.198777640422243</v>
      </c>
      <c r="AG77" s="254">
        <f>+'Costes de Operación'!AH12</f>
        <v>62.737926898078861</v>
      </c>
      <c r="AH77" s="255">
        <f>+'Costes de Operación'!AI12</f>
        <v>64.315785759565543</v>
      </c>
    </row>
    <row r="78" spans="3:34" ht="15.75" thickBot="1">
      <c r="C78" s="14" t="s">
        <v>18</v>
      </c>
      <c r="D78" s="261">
        <f>+'Costes de Operación'!E13</f>
        <v>15.750000000000004</v>
      </c>
      <c r="E78" s="257">
        <f>+'Costes de Operación'!F13</f>
        <v>16.232358016511622</v>
      </c>
      <c r="F78" s="257">
        <f>+'Costes de Operación'!G13</f>
        <v>17.265547604262586</v>
      </c>
      <c r="G78" s="257">
        <f>+'Costes de Operación'!H13</f>
        <v>18.014388934954663</v>
      </c>
      <c r="H78" s="257">
        <f>+'Costes de Operación'!I13</f>
        <v>18.758923629636339</v>
      </c>
      <c r="I78" s="257">
        <f>+'Costes de Operación'!J13</f>
        <v>19.495961739044752</v>
      </c>
      <c r="J78" s="257">
        <f>+'Costes de Operación'!K13</f>
        <v>20.242267154415384</v>
      </c>
      <c r="K78" s="257">
        <f>+'Costes de Operación'!L13</f>
        <v>20.996696451260448</v>
      </c>
      <c r="L78" s="257">
        <f>+'Costes de Operación'!M13</f>
        <v>21.736830001167373</v>
      </c>
      <c r="M78" s="257">
        <f>+'Costes de Operación'!N13</f>
        <v>22.459144862106164</v>
      </c>
      <c r="N78" s="257">
        <f>+'Costes de Operación'!O13</f>
        <v>23.160094773252499</v>
      </c>
      <c r="O78" s="257">
        <f>+'Costes de Operación'!P13</f>
        <v>23.859529635404726</v>
      </c>
      <c r="P78" s="257">
        <f>+'Costes de Operación'!Q13</f>
        <v>24.531891180530426</v>
      </c>
      <c r="Q78" s="257">
        <f>+'Costes de Operación'!R13</f>
        <v>25.223199873997775</v>
      </c>
      <c r="R78" s="257">
        <f>+'Costes de Operación'!S13</f>
        <v>25.908514214574296</v>
      </c>
      <c r="S78" s="257">
        <f>+'Costes de Operación'!T13</f>
        <v>26.586280946427561</v>
      </c>
      <c r="T78" s="257">
        <f>+'Costes de Operación'!U13</f>
        <v>27.254925912230213</v>
      </c>
      <c r="U78" s="257">
        <f>+'Costes de Operación'!V13</f>
        <v>27.940387298922801</v>
      </c>
      <c r="V78" s="257">
        <f>+'Costes de Operación'!W13</f>
        <v>28.643088039490703</v>
      </c>
      <c r="W78" s="257">
        <f>+'Costes de Operación'!X13</f>
        <v>29.363461703683893</v>
      </c>
      <c r="X78" s="257">
        <f>+'Costes de Operación'!Y13</f>
        <v>30.101952765531539</v>
      </c>
      <c r="Y78" s="257">
        <f>+'Costes de Operación'!Z13</f>
        <v>30.859016877584654</v>
      </c>
      <c r="Z78" s="257">
        <f>+'Costes de Operación'!AA13</f>
        <v>31.635121152055905</v>
      </c>
      <c r="AA78" s="257">
        <f>+'Costes de Operación'!AB13</f>
        <v>32.430744449030115</v>
      </c>
      <c r="AB78" s="257">
        <f>+'Costes de Operación'!AC13</f>
        <v>33.246377671923213</v>
      </c>
      <c r="AC78" s="257">
        <f>+'Costes de Operación'!AD13</f>
        <v>34.082524070372088</v>
      </c>
      <c r="AD78" s="257">
        <f>+'Costes de Operación'!AE13</f>
        <v>34.939699550741942</v>
      </c>
      <c r="AE78" s="257">
        <f>+'Costes de Operación'!AF13</f>
        <v>35.818432994443093</v>
      </c>
      <c r="AF78" s="257">
        <f>+'Costes de Operación'!AG13</f>
        <v>36.71926658425334</v>
      </c>
      <c r="AG78" s="257">
        <f>+'Costes de Operación'!AH13</f>
        <v>37.642756138847311</v>
      </c>
      <c r="AH78" s="258">
        <f>+'Costes de Operación'!AI13</f>
        <v>38.589471455739321</v>
      </c>
    </row>
    <row r="79" spans="3:34" ht="15.75" thickBot="1">
      <c r="C79" s="14" t="s">
        <v>19</v>
      </c>
      <c r="D79" s="261">
        <f>+'Costes de Operación'!E14</f>
        <v>3.9375000000000009</v>
      </c>
      <c r="E79" s="257">
        <f>+'Costes de Operación'!F14</f>
        <v>4.0580895041279055</v>
      </c>
      <c r="F79" s="257">
        <f>+'Costes de Operación'!G14</f>
        <v>4.3163869010656466</v>
      </c>
      <c r="G79" s="257">
        <f>+'Costes de Operación'!H14</f>
        <v>4.5035972337386658</v>
      </c>
      <c r="H79" s="257">
        <f>+'Costes de Operación'!I14</f>
        <v>4.6897309074090847</v>
      </c>
      <c r="I79" s="257">
        <f>+'Costes de Operación'!J14</f>
        <v>4.873990434761188</v>
      </c>
      <c r="J79" s="257">
        <f>+'Costes de Operación'!K14</f>
        <v>5.0605667886038459</v>
      </c>
      <c r="K79" s="257">
        <f>+'Costes de Operación'!L14</f>
        <v>5.2491741128151119</v>
      </c>
      <c r="L79" s="257">
        <f>+'Costes de Operación'!M14</f>
        <v>5.4342075002918433</v>
      </c>
      <c r="M79" s="257">
        <f>+'Costes de Operación'!N14</f>
        <v>5.6147862155265411</v>
      </c>
      <c r="N79" s="257">
        <f>+'Costes de Operación'!O14</f>
        <v>5.7900236933131248</v>
      </c>
      <c r="O79" s="257">
        <f>+'Costes de Operación'!P14</f>
        <v>5.9648824088511816</v>
      </c>
      <c r="P79" s="257">
        <f>+'Costes de Operación'!Q14</f>
        <v>6.1329727951326065</v>
      </c>
      <c r="Q79" s="257">
        <f>+'Costes de Operación'!R14</f>
        <v>6.3057999684994437</v>
      </c>
      <c r="R79" s="257">
        <f>+'Costes de Operación'!S14</f>
        <v>6.4771285536435741</v>
      </c>
      <c r="S79" s="257">
        <f>+'Costes de Operación'!T14</f>
        <v>6.6465702366068902</v>
      </c>
      <c r="T79" s="257">
        <f>+'Costes de Operación'!U14</f>
        <v>6.8137314780575533</v>
      </c>
      <c r="U79" s="257">
        <f>+'Costes de Operación'!V14</f>
        <v>6.9850968247307001</v>
      </c>
      <c r="V79" s="257">
        <f>+'Costes de Operación'!W14</f>
        <v>7.1607720098726757</v>
      </c>
      <c r="W79" s="257">
        <f>+'Costes de Operación'!X14</f>
        <v>7.3408654259209731</v>
      </c>
      <c r="X79" s="257">
        <f>+'Costes de Operación'!Y14</f>
        <v>7.5254881913828848</v>
      </c>
      <c r="Y79" s="257">
        <f>+'Costes de Operación'!Z14</f>
        <v>7.7147542193961636</v>
      </c>
      <c r="Z79" s="257">
        <f>+'Costes de Operación'!AA14</f>
        <v>7.9087802880139764</v>
      </c>
      <c r="AA79" s="257">
        <f>+'Costes de Operación'!AB14</f>
        <v>8.1076861122575288</v>
      </c>
      <c r="AB79" s="257">
        <f>+'Costes de Operación'!AC14</f>
        <v>8.3115944179808032</v>
      </c>
      <c r="AC79" s="257">
        <f>+'Costes de Operación'!AD14</f>
        <v>8.520631017593022</v>
      </c>
      <c r="AD79" s="257">
        <f>+'Costes de Operación'!AE14</f>
        <v>8.7349248876854855</v>
      </c>
      <c r="AE79" s="257">
        <f>+'Costes de Operación'!AF14</f>
        <v>8.9546082486107732</v>
      </c>
      <c r="AF79" s="257">
        <f>+'Costes de Operación'!AG14</f>
        <v>9.179816646063335</v>
      </c>
      <c r="AG79" s="257">
        <f>+'Costes de Operación'!AH14</f>
        <v>9.4106890347118277</v>
      </c>
      <c r="AH79" s="258">
        <f>+'Costes de Operación'!AI14</f>
        <v>9.6473678639348304</v>
      </c>
    </row>
    <row r="80" spans="3:34" ht="15.75" thickBot="1">
      <c r="C80" s="14" t="s">
        <v>20</v>
      </c>
      <c r="D80" s="261">
        <f>+'Costes de Operación'!E15</f>
        <v>6.5625000000000018</v>
      </c>
      <c r="E80" s="257">
        <f>+'Costes de Operación'!F15</f>
        <v>6.7634825068798428</v>
      </c>
      <c r="F80" s="257">
        <f>+'Costes de Operación'!G15</f>
        <v>7.1939781684427446</v>
      </c>
      <c r="G80" s="257">
        <f>+'Costes de Operación'!H15</f>
        <v>7.5059953895644433</v>
      </c>
      <c r="H80" s="257">
        <f>+'Costes de Operación'!I15</f>
        <v>7.8162181790151415</v>
      </c>
      <c r="I80" s="257">
        <f>+'Costes de Operación'!J15</f>
        <v>8.123317391268646</v>
      </c>
      <c r="J80" s="257">
        <f>+'Costes de Operación'!K15</f>
        <v>8.4342779810064101</v>
      </c>
      <c r="K80" s="257">
        <f>+'Costes de Operación'!L15</f>
        <v>8.7486235213585193</v>
      </c>
      <c r="L80" s="257">
        <f>+'Costes de Operación'!M15</f>
        <v>9.0570125004864064</v>
      </c>
      <c r="M80" s="257">
        <f>+'Costes de Operación'!N15</f>
        <v>9.3579770258775685</v>
      </c>
      <c r="N80" s="257">
        <f>+'Costes de Operación'!O15</f>
        <v>9.6500394888552066</v>
      </c>
      <c r="O80" s="257">
        <f>+'Costes de Operación'!P15</f>
        <v>9.9414706814186342</v>
      </c>
      <c r="P80" s="257">
        <f>+'Costes de Operación'!Q15</f>
        <v>10.221621325221012</v>
      </c>
      <c r="Q80" s="257">
        <f>+'Costes de Operación'!R15</f>
        <v>10.50966661416574</v>
      </c>
      <c r="R80" s="257">
        <f>+'Costes de Operación'!S15</f>
        <v>10.795214256072624</v>
      </c>
      <c r="S80" s="257">
        <f>+'Costes de Operación'!T15</f>
        <v>11.077617061011484</v>
      </c>
      <c r="T80" s="257">
        <f>+'Costes de Operación'!U15</f>
        <v>11.356219130095921</v>
      </c>
      <c r="U80" s="257">
        <f>+'Costes de Operación'!V15</f>
        <v>11.641828041217833</v>
      </c>
      <c r="V80" s="257">
        <f>+'Costes de Operación'!W15</f>
        <v>11.93462001645446</v>
      </c>
      <c r="W80" s="257">
        <f>+'Costes de Operación'!X15</f>
        <v>12.234775709868289</v>
      </c>
      <c r="X80" s="257">
        <f>+'Costes de Operación'!Y15</f>
        <v>12.542480318971476</v>
      </c>
      <c r="Y80" s="257">
        <f>+'Costes de Operación'!Z15</f>
        <v>12.857923698993606</v>
      </c>
      <c r="Z80" s="257">
        <f>+'Costes de Operación'!AA15</f>
        <v>13.181300480023294</v>
      </c>
      <c r="AA80" s="257">
        <f>+'Costes de Operación'!AB15</f>
        <v>13.51281018709588</v>
      </c>
      <c r="AB80" s="257">
        <f>+'Costes de Operación'!AC15</f>
        <v>13.85265736330134</v>
      </c>
      <c r="AC80" s="257">
        <f>+'Costes de Operación'!AD15</f>
        <v>14.201051695988371</v>
      </c>
      <c r="AD80" s="257">
        <f>+'Costes de Operación'!AE15</f>
        <v>14.558208146142475</v>
      </c>
      <c r="AE80" s="257">
        <f>+'Costes de Operación'!AF15</f>
        <v>14.924347081017958</v>
      </c>
      <c r="AF80" s="257">
        <f>+'Costes de Operación'!AG15</f>
        <v>15.299694410105561</v>
      </c>
      <c r="AG80" s="257">
        <f>+'Costes de Operación'!AH15</f>
        <v>15.684481724519715</v>
      </c>
      <c r="AH80" s="258">
        <f>+'Costes de Operación'!AI15</f>
        <v>16.078946439891386</v>
      </c>
    </row>
    <row r="81" spans="3:34" ht="15.75" thickBot="1">
      <c r="C81" s="15" t="s">
        <v>9</v>
      </c>
      <c r="D81" s="262">
        <f>+'Costes de Operación'!E16</f>
        <v>0</v>
      </c>
      <c r="E81" s="263">
        <f>+'Costes de Operación'!F16</f>
        <v>0</v>
      </c>
      <c r="F81" s="263">
        <f>+'Costes de Operación'!G16</f>
        <v>0.92092904934888864</v>
      </c>
      <c r="G81" s="263">
        <f>+'Costes de Operación'!H16</f>
        <v>1.3725372367577577</v>
      </c>
      <c r="H81" s="263">
        <f>+'Costes de Operación'!I16</f>
        <v>1.8233156303199145</v>
      </c>
      <c r="I81" s="263">
        <f>+'Costes de Operación'!J16</f>
        <v>2.2697352905622203</v>
      </c>
      <c r="J81" s="263">
        <f>+'Costes de Operación'!K16</f>
        <v>2.7108308960755849</v>
      </c>
      <c r="K81" s="263">
        <f>+'Costes de Operación'!L16</f>
        <v>3.144145093088607</v>
      </c>
      <c r="L81" s="263">
        <f>+'Costes de Operación'!M16</f>
        <v>3.5317455360530374</v>
      </c>
      <c r="M81" s="263">
        <f>+'Costes de Operación'!N16</f>
        <v>4.2953655761343583</v>
      </c>
      <c r="N81" s="263">
        <f>+'Costes de Operación'!O16</f>
        <v>5.1322500027711513</v>
      </c>
      <c r="O81" s="263">
        <f>+'Costes de Operación'!P16</f>
        <v>5.9632956934983596</v>
      </c>
      <c r="P81" s="263">
        <f>+'Costes de Operación'!Q16</f>
        <v>6.745872398386112</v>
      </c>
      <c r="Q81" s="263">
        <f>+'Costes de Operación'!R16</f>
        <v>7.5566474251400422</v>
      </c>
      <c r="R81" s="263">
        <f>+'Costes de Operación'!S16</f>
        <v>8.3540178024523541</v>
      </c>
      <c r="S81" s="263">
        <f>+'Costes de Operación'!T16</f>
        <v>9.1353606299894068</v>
      </c>
      <c r="T81" s="263">
        <f>+'Costes de Operación'!U16</f>
        <v>9.8980178301865891</v>
      </c>
      <c r="U81" s="263">
        <f>+'Costes de Operación'!V16</f>
        <v>10.685184887772266</v>
      </c>
      <c r="V81" s="263">
        <f>+'Costes de Operación'!W16</f>
        <v>11.497531515947777</v>
      </c>
      <c r="W81" s="263">
        <f>+'Costes de Operación'!X16</f>
        <v>12.335744804104401</v>
      </c>
      <c r="X81" s="263">
        <f>+'Costes de Operación'!Y16</f>
        <v>13.200529660163461</v>
      </c>
      <c r="Y81" s="263">
        <f>+'Costes de Operación'!Z16</f>
        <v>14.092609264094762</v>
      </c>
      <c r="Z81" s="263">
        <f>+'Costes de Operación'!AA16</f>
        <v>15.012725532894713</v>
      </c>
      <c r="AA81" s="263">
        <f>+'Costes de Operación'!AB16</f>
        <v>15.961639597313066</v>
      </c>
      <c r="AB81" s="263">
        <f>+'Costes de Operación'!AC16</f>
        <v>16.940132290624206</v>
      </c>
      <c r="AC81" s="263">
        <f>+'Costes de Operación'!AD16</f>
        <v>17.94900464974652</v>
      </c>
      <c r="AD81" s="263">
        <f>+'Costes de Operación'!AE16</f>
        <v>18.989078429020864</v>
      </c>
      <c r="AE81" s="263">
        <f>+'Costes de Operación'!AF16</f>
        <v>20.061196626967302</v>
      </c>
      <c r="AF81" s="263">
        <f>+'Costes de Operación'!AG16</f>
        <v>21.166224026346661</v>
      </c>
      <c r="AG81" s="263">
        <f>+'Costes de Operación'!AH16</f>
        <v>22.305047747862524</v>
      </c>
      <c r="AH81" s="264">
        <f>+'Costes de Operación'!AI16</f>
        <v>23.478577817847039</v>
      </c>
    </row>
    <row r="82" spans="3:34" ht="15.75" thickBot="1">
      <c r="C82" s="39" t="s">
        <v>18</v>
      </c>
      <c r="D82" s="265">
        <f>+'Costes de Operación'!E17</f>
        <v>0</v>
      </c>
      <c r="E82" s="266">
        <f>+'Costes de Operación'!F17</f>
        <v>0</v>
      </c>
      <c r="F82" s="266">
        <f>+'Costes de Operación'!G17</f>
        <v>0.55255742960933318</v>
      </c>
      <c r="G82" s="266">
        <f>+'Costes de Operación'!H17</f>
        <v>0.82352234205465535</v>
      </c>
      <c r="H82" s="266">
        <f>+'Costes de Operación'!I17</f>
        <v>1.0939893781919459</v>
      </c>
      <c r="I82" s="266">
        <f>+'Costes de Operación'!J17</f>
        <v>1.3618411743373358</v>
      </c>
      <c r="J82" s="266">
        <f>+'Costes de Operación'!K17</f>
        <v>1.6264985376453502</v>
      </c>
      <c r="K82" s="266">
        <f>+'Costes de Operación'!L17</f>
        <v>1.8864870558531663</v>
      </c>
      <c r="L82" s="266">
        <f>+'Costes de Operación'!M17</f>
        <v>2.1190473216318217</v>
      </c>
      <c r="M82" s="266">
        <f>+'Costes de Operación'!N17</f>
        <v>2.5772193456806178</v>
      </c>
      <c r="N82" s="266">
        <f>+'Costes de Operación'!O17</f>
        <v>3.0793500016626965</v>
      </c>
      <c r="O82" s="266">
        <f>+'Costes de Operación'!P17</f>
        <v>3.5779774160990208</v>
      </c>
      <c r="P82" s="266">
        <f>+'Costes de Operación'!Q17</f>
        <v>4.0475234390316679</v>
      </c>
      <c r="Q82" s="266">
        <f>+'Costes de Operación'!R17</f>
        <v>4.5339884550840281</v>
      </c>
      <c r="R82" s="266">
        <f>+'Costes de Operación'!S17</f>
        <v>5.0124106814714153</v>
      </c>
      <c r="S82" s="266">
        <f>+'Costes de Operación'!T17</f>
        <v>5.4812163779936469</v>
      </c>
      <c r="T82" s="266">
        <f>+'Costes de Operación'!U17</f>
        <v>5.9388106981119577</v>
      </c>
      <c r="U82" s="266">
        <f>+'Costes de Operación'!V17</f>
        <v>6.4111109326633624</v>
      </c>
      <c r="V82" s="266">
        <f>+'Costes de Operación'!W17</f>
        <v>6.898518909568665</v>
      </c>
      <c r="W82" s="266">
        <f>+'Costes de Operación'!X17</f>
        <v>7.4014468824626398</v>
      </c>
      <c r="X82" s="266">
        <f>+'Costes de Operación'!Y17</f>
        <v>7.9203177960980753</v>
      </c>
      <c r="Y82" s="266">
        <f>+'Costes de Operación'!Z17</f>
        <v>8.4555655584568576</v>
      </c>
      <c r="Z82" s="266">
        <f>+'Costes de Operación'!AA17</f>
        <v>9.0076353197368277</v>
      </c>
      <c r="AA82" s="266">
        <f>+'Costes de Operación'!AB17</f>
        <v>9.5769837583878434</v>
      </c>
      <c r="AB82" s="266">
        <f>+'Costes de Operación'!AC17</f>
        <v>10.16407937437452</v>
      </c>
      <c r="AC82" s="266">
        <f>+'Costes de Operación'!AD17</f>
        <v>10.769402789847909</v>
      </c>
      <c r="AD82" s="266">
        <f>+'Costes de Operación'!AE17</f>
        <v>11.393447057412523</v>
      </c>
      <c r="AE82" s="266">
        <f>+'Costes de Operación'!AF17</f>
        <v>12.036717976180373</v>
      </c>
      <c r="AF82" s="266">
        <f>+'Costes de Operación'!AG17</f>
        <v>12.699734415807995</v>
      </c>
      <c r="AG82" s="266">
        <f>+'Costes de Operación'!AH17</f>
        <v>13.383028648717513</v>
      </c>
      <c r="AH82" s="267">
        <f>+'Costes de Operación'!AI17</f>
        <v>14.08714669070822</v>
      </c>
    </row>
    <row r="83" spans="3:34" ht="15.75" thickBot="1">
      <c r="C83" s="39" t="s">
        <v>19</v>
      </c>
      <c r="D83" s="265">
        <f>+'Costes de Operación'!E18</f>
        <v>0</v>
      </c>
      <c r="E83" s="266">
        <f>+'Costes de Operación'!F18</f>
        <v>0</v>
      </c>
      <c r="F83" s="266">
        <f>+'Costes de Operación'!G18</f>
        <v>0.1381393574023333</v>
      </c>
      <c r="G83" s="266">
        <f>+'Costes de Operación'!H18</f>
        <v>0.20588058551366384</v>
      </c>
      <c r="H83" s="266">
        <f>+'Costes de Operación'!I18</f>
        <v>0.27349734454798647</v>
      </c>
      <c r="I83" s="266">
        <f>+'Costes de Operación'!J18</f>
        <v>0.34046029358433394</v>
      </c>
      <c r="J83" s="266">
        <f>+'Costes de Operación'!K18</f>
        <v>0.40662463441133756</v>
      </c>
      <c r="K83" s="266">
        <f>+'Costes de Operación'!L18</f>
        <v>0.47162176396329158</v>
      </c>
      <c r="L83" s="266">
        <f>+'Costes de Operación'!M18</f>
        <v>0.52976183040795544</v>
      </c>
      <c r="M83" s="266">
        <f>+'Costes de Operación'!N18</f>
        <v>0.64430483642015446</v>
      </c>
      <c r="N83" s="266">
        <f>+'Costes de Operación'!O18</f>
        <v>0.76983750041567411</v>
      </c>
      <c r="O83" s="266">
        <f>+'Costes de Operación'!P18</f>
        <v>0.89449435402475519</v>
      </c>
      <c r="P83" s="266">
        <f>+'Costes de Operación'!Q18</f>
        <v>1.011880859757917</v>
      </c>
      <c r="Q83" s="266">
        <f>+'Costes de Operación'!R18</f>
        <v>1.133497113771007</v>
      </c>
      <c r="R83" s="266">
        <f>+'Costes de Operación'!S18</f>
        <v>1.2531026703678538</v>
      </c>
      <c r="S83" s="266">
        <f>+'Costes de Operación'!T18</f>
        <v>1.3703040944984117</v>
      </c>
      <c r="T83" s="266">
        <f>+'Costes de Operación'!U18</f>
        <v>1.4847026745279894</v>
      </c>
      <c r="U83" s="266">
        <f>+'Costes de Operación'!V18</f>
        <v>1.6027777331658406</v>
      </c>
      <c r="V83" s="266">
        <f>+'Costes de Operación'!W18</f>
        <v>1.7246297273921662</v>
      </c>
      <c r="W83" s="266">
        <f>+'Costes de Operación'!X18</f>
        <v>1.85036172061566</v>
      </c>
      <c r="X83" s="266">
        <f>+'Costes de Operación'!Y18</f>
        <v>1.9800794490245188</v>
      </c>
      <c r="Y83" s="266">
        <f>+'Costes de Operación'!Z18</f>
        <v>2.1138913896142144</v>
      </c>
      <c r="Z83" s="266">
        <f>+'Costes de Operación'!AA18</f>
        <v>2.2519088299342069</v>
      </c>
      <c r="AA83" s="266">
        <f>+'Costes de Operación'!AB18</f>
        <v>2.3942459395969609</v>
      </c>
      <c r="AB83" s="266">
        <f>+'Costes de Operación'!AC18</f>
        <v>2.54101984359363</v>
      </c>
      <c r="AC83" s="266">
        <f>+'Costes de Operación'!AD18</f>
        <v>2.6923506974619773</v>
      </c>
      <c r="AD83" s="266">
        <f>+'Costes de Operación'!AE18</f>
        <v>2.8483617643531307</v>
      </c>
      <c r="AE83" s="266">
        <f>+'Costes de Operación'!AF18</f>
        <v>3.0091794940450933</v>
      </c>
      <c r="AF83" s="266">
        <f>+'Costes de Operación'!AG18</f>
        <v>3.1749336039519989</v>
      </c>
      <c r="AG83" s="266">
        <f>+'Costes de Operación'!AH18</f>
        <v>3.3457571621793782</v>
      </c>
      <c r="AH83" s="267">
        <f>+'Costes de Operación'!AI18</f>
        <v>3.521786672677055</v>
      </c>
    </row>
    <row r="84" spans="3:34" ht="15.75" thickBot="1">
      <c r="C84" s="39" t="s">
        <v>20</v>
      </c>
      <c r="D84" s="265">
        <f>+'Costes de Operación'!E19</f>
        <v>0</v>
      </c>
      <c r="E84" s="266">
        <f>+'Costes de Operación'!F19</f>
        <v>0</v>
      </c>
      <c r="F84" s="266">
        <f>+'Costes de Operación'!G19</f>
        <v>0.23023226233722216</v>
      </c>
      <c r="G84" s="266">
        <f>+'Costes de Operación'!H19</f>
        <v>0.34313430918943943</v>
      </c>
      <c r="H84" s="266">
        <f>+'Costes de Operación'!I19</f>
        <v>0.45582890757997863</v>
      </c>
      <c r="I84" s="266">
        <f>+'Costes de Operación'!J19</f>
        <v>0.56743382264055509</v>
      </c>
      <c r="J84" s="266">
        <f>+'Costes de Operación'!K19</f>
        <v>0.67770772401889623</v>
      </c>
      <c r="K84" s="266">
        <f>+'Costes de Operación'!L19</f>
        <v>0.78603627327215175</v>
      </c>
      <c r="L84" s="266">
        <f>+'Costes de Operación'!M19</f>
        <v>0.88293638401325936</v>
      </c>
      <c r="M84" s="266">
        <f>+'Costes de Operación'!N19</f>
        <v>1.0738413940335896</v>
      </c>
      <c r="N84" s="266">
        <f>+'Costes de Operación'!O19</f>
        <v>1.2830625006927878</v>
      </c>
      <c r="O84" s="266">
        <f>+'Costes de Operación'!P19</f>
        <v>1.4908239233745899</v>
      </c>
      <c r="P84" s="266">
        <f>+'Costes de Operación'!Q19</f>
        <v>1.686468099596528</v>
      </c>
      <c r="Q84" s="266">
        <f>+'Costes de Operación'!R19</f>
        <v>1.8891618562850105</v>
      </c>
      <c r="R84" s="266">
        <f>+'Costes de Operación'!S19</f>
        <v>2.0885044506130885</v>
      </c>
      <c r="S84" s="266">
        <f>+'Costes de Operación'!T19</f>
        <v>2.2838401574973517</v>
      </c>
      <c r="T84" s="266">
        <f>+'Costes de Operación'!U19</f>
        <v>2.4745044575466473</v>
      </c>
      <c r="U84" s="266">
        <f>+'Costes de Operación'!V19</f>
        <v>2.6712962219430665</v>
      </c>
      <c r="V84" s="266">
        <f>+'Costes de Operación'!W19</f>
        <v>2.8743828789869443</v>
      </c>
      <c r="W84" s="266">
        <f>+'Costes de Operación'!X19</f>
        <v>3.0839362010261002</v>
      </c>
      <c r="X84" s="266">
        <f>+'Costes de Operación'!Y19</f>
        <v>3.3001324150408653</v>
      </c>
      <c r="Y84" s="266">
        <f>+'Costes de Operación'!Z19</f>
        <v>3.5231523160236904</v>
      </c>
      <c r="Z84" s="266">
        <f>+'Costes de Operación'!AA19</f>
        <v>3.7531813832236782</v>
      </c>
      <c r="AA84" s="266">
        <f>+'Costes de Operación'!AB19</f>
        <v>3.9904098993282666</v>
      </c>
      <c r="AB84" s="266">
        <f>+'Costes de Operación'!AC19</f>
        <v>4.2350330726560514</v>
      </c>
      <c r="AC84" s="266">
        <f>+'Costes de Operación'!AD19</f>
        <v>4.48725116243663</v>
      </c>
      <c r="AD84" s="266">
        <f>+'Costes de Operación'!AE19</f>
        <v>4.7472696072552161</v>
      </c>
      <c r="AE84" s="266">
        <f>+'Costes de Operación'!AF19</f>
        <v>5.0152991567418255</v>
      </c>
      <c r="AF84" s="266">
        <f>+'Costes de Operación'!AG19</f>
        <v>5.2915560065866654</v>
      </c>
      <c r="AG84" s="266">
        <f>+'Costes de Operación'!AH19</f>
        <v>5.576261936965631</v>
      </c>
      <c r="AH84" s="267">
        <f>+'Costes de Operación'!AI19</f>
        <v>5.8696444544617599</v>
      </c>
    </row>
    <row r="87" spans="3:34" ht="15.75">
      <c r="C87" s="281" t="s">
        <v>113</v>
      </c>
    </row>
    <row r="88" spans="3:34" ht="15.75" thickBot="1">
      <c r="C88" s="1"/>
    </row>
    <row r="89" spans="3:34" ht="15.75" thickBot="1">
      <c r="C89" s="12"/>
      <c r="D89" s="246">
        <v>0</v>
      </c>
      <c r="E89" s="247">
        <v>1</v>
      </c>
      <c r="F89" s="247">
        <v>2</v>
      </c>
      <c r="G89" s="247">
        <v>3</v>
      </c>
      <c r="H89" s="247">
        <v>4</v>
      </c>
      <c r="I89" s="247">
        <v>5</v>
      </c>
      <c r="J89" s="247">
        <v>6</v>
      </c>
      <c r="K89" s="247">
        <v>7</v>
      </c>
      <c r="L89" s="247">
        <v>8</v>
      </c>
      <c r="M89" s="247">
        <v>9</v>
      </c>
      <c r="N89" s="247">
        <v>10</v>
      </c>
      <c r="O89" s="247">
        <v>11</v>
      </c>
      <c r="P89" s="247">
        <v>12</v>
      </c>
      <c r="Q89" s="247">
        <v>13</v>
      </c>
      <c r="R89" s="247">
        <v>14</v>
      </c>
      <c r="S89" s="248">
        <v>15</v>
      </c>
      <c r="T89" s="247">
        <v>16</v>
      </c>
      <c r="U89" s="249">
        <v>17</v>
      </c>
      <c r="V89" s="250">
        <v>18</v>
      </c>
      <c r="W89" s="250">
        <v>19</v>
      </c>
      <c r="X89" s="251">
        <v>20</v>
      </c>
      <c r="Y89" s="247">
        <v>21</v>
      </c>
      <c r="Z89" s="249">
        <v>22</v>
      </c>
      <c r="AA89" s="250">
        <v>23</v>
      </c>
      <c r="AB89" s="250">
        <v>24</v>
      </c>
      <c r="AC89" s="251">
        <v>25</v>
      </c>
      <c r="AD89" s="247">
        <v>26</v>
      </c>
      <c r="AE89" s="249">
        <v>27</v>
      </c>
      <c r="AF89" s="250">
        <v>28</v>
      </c>
      <c r="AG89" s="250">
        <v>29</v>
      </c>
      <c r="AH89" s="252">
        <v>30</v>
      </c>
    </row>
    <row r="90" spans="3:34" ht="15.75" thickBot="1">
      <c r="C90" s="13" t="s">
        <v>7</v>
      </c>
      <c r="D90" s="253">
        <f>+'Costes de Operación'!E25</f>
        <v>68.250000000000014</v>
      </c>
      <c r="E90" s="254">
        <f>+'Costes de Operación'!F25</f>
        <v>70.340218071550353</v>
      </c>
      <c r="F90" s="254">
        <f>+'Costes de Operación'!G25</f>
        <v>72.422957423497408</v>
      </c>
      <c r="G90" s="254">
        <f>+'Costes de Operación'!H25</f>
        <v>74.493755235900011</v>
      </c>
      <c r="H90" s="254">
        <f>+'Costes de Operación'!I25</f>
        <v>76.548048422925675</v>
      </c>
      <c r="I90" s="254">
        <f>+'Costes de Operación'!J25</f>
        <v>78.581189113732151</v>
      </c>
      <c r="J90" s="254">
        <f>+'Costes de Operación'!K25</f>
        <v>80.668330672670137</v>
      </c>
      <c r="K90" s="254">
        <f>+'Costes de Operación'!L25</f>
        <v>82.810907380098229</v>
      </c>
      <c r="L90" s="254">
        <f>+'Costes de Operación'!M25</f>
        <v>85.010391611320728</v>
      </c>
      <c r="M90" s="254">
        <f>+'Costes de Operación'!N25</f>
        <v>86.155010571177385</v>
      </c>
      <c r="N90" s="254">
        <f>+'Costes de Operación'!O25</f>
        <v>87.016560676889156</v>
      </c>
      <c r="O90" s="254">
        <f>+'Costes de Operación'!P25</f>
        <v>87.886726283658049</v>
      </c>
      <c r="P90" s="254">
        <f>+'Costes de Operación'!Q25</f>
        <v>88.765593546494614</v>
      </c>
      <c r="Q90" s="254">
        <f>+'Costes de Operación'!R25</f>
        <v>89.653249481959563</v>
      </c>
      <c r="R90" s="254">
        <f>+'Costes de Operación'!S25</f>
        <v>90.549781976779158</v>
      </c>
      <c r="S90" s="254">
        <f>+'Costes de Operación'!T25</f>
        <v>91.455279796546961</v>
      </c>
      <c r="T90" s="254">
        <f>+'Costes de Operación'!U25</f>
        <v>92.369832594512445</v>
      </c>
      <c r="U90" s="254">
        <f>+'Costes de Operación'!V25</f>
        <v>93.29353092045757</v>
      </c>
      <c r="V90" s="254">
        <f>+'Costes de Operación'!W25</f>
        <v>94.226466229662151</v>
      </c>
      <c r="W90" s="254">
        <f>+'Costes de Operación'!X25</f>
        <v>95.168730891958774</v>
      </c>
      <c r="X90" s="254">
        <f>+'Costes de Operación'!Y25</f>
        <v>96.120418200878362</v>
      </c>
      <c r="Y90" s="254">
        <f>+'Costes de Operación'!Z25</f>
        <v>97.081622382887133</v>
      </c>
      <c r="Z90" s="254">
        <f>+'Costes de Operación'!AA25</f>
        <v>98.052438606716009</v>
      </c>
      <c r="AA90" s="254">
        <f>+'Costes de Operación'!AB25</f>
        <v>99.032962992783169</v>
      </c>
      <c r="AB90" s="254">
        <f>+'Costes de Operación'!AC25</f>
        <v>100.023292622711</v>
      </c>
      <c r="AC90" s="254">
        <f>+'Costes de Operación'!AD25</f>
        <v>101.02352554893811</v>
      </c>
      <c r="AD90" s="254">
        <f>+'Costes de Operación'!AE25</f>
        <v>102.03376080442749</v>
      </c>
      <c r="AE90" s="254">
        <f>+'Costes de Operación'!AF25</f>
        <v>103.05409841247177</v>
      </c>
      <c r="AF90" s="254">
        <f>+'Costes de Operación'!AG25</f>
        <v>104.08463939659649</v>
      </c>
      <c r="AG90" s="254">
        <f>+'Costes de Operación'!AH25</f>
        <v>105.12548579056245</v>
      </c>
      <c r="AH90" s="255">
        <f>+'Costes de Operación'!AI25</f>
        <v>106.1767406484681</v>
      </c>
    </row>
    <row r="91" spans="3:34" ht="15.75" thickBot="1">
      <c r="C91" s="256" t="s">
        <v>18</v>
      </c>
      <c r="D91" s="257">
        <f>+'Costes de Operación'!E26</f>
        <v>40.95000000000001</v>
      </c>
      <c r="E91" s="257">
        <f>+'Costes de Operación'!F26</f>
        <v>42.204130842930212</v>
      </c>
      <c r="F91" s="257">
        <f>+'Costes de Operación'!G26</f>
        <v>43.453774454098443</v>
      </c>
      <c r="G91" s="257">
        <f>+'Costes de Operación'!H26</f>
        <v>44.696253141540005</v>
      </c>
      <c r="H91" s="257">
        <f>+'Costes de Operación'!I26</f>
        <v>45.928829053755408</v>
      </c>
      <c r="I91" s="257">
        <f>+'Costes de Operación'!J26</f>
        <v>47.148713468239286</v>
      </c>
      <c r="J91" s="257">
        <f>+'Costes de Operación'!K26</f>
        <v>48.400998403602088</v>
      </c>
      <c r="K91" s="257">
        <f>+'Costes de Operación'!L26</f>
        <v>49.68654442805893</v>
      </c>
      <c r="L91" s="257">
        <f>+'Costes de Operación'!M26</f>
        <v>51.006234966792441</v>
      </c>
      <c r="M91" s="257">
        <f>+'Costes de Operación'!N26</f>
        <v>51.693006342706425</v>
      </c>
      <c r="N91" s="257">
        <f>+'Costes de Operación'!O26</f>
        <v>52.209936406133487</v>
      </c>
      <c r="O91" s="257">
        <f>+'Costes de Operación'!P26</f>
        <v>52.73203577019482</v>
      </c>
      <c r="P91" s="257">
        <f>+'Costes de Operación'!Q26</f>
        <v>53.259356127896773</v>
      </c>
      <c r="Q91" s="257">
        <f>+'Costes de Operación'!R26</f>
        <v>53.791949689175738</v>
      </c>
      <c r="R91" s="257">
        <f>+'Costes de Operación'!S26</f>
        <v>54.329869186067498</v>
      </c>
      <c r="S91" s="257">
        <f>+'Costes de Operación'!T26</f>
        <v>54.873167877928175</v>
      </c>
      <c r="T91" s="257">
        <f>+'Costes de Operación'!U26</f>
        <v>55.421899556707466</v>
      </c>
      <c r="U91" s="257">
        <f>+'Costes de Operación'!V26</f>
        <v>55.976118552274542</v>
      </c>
      <c r="V91" s="257">
        <f>+'Costes de Operación'!W26</f>
        <v>56.535879737797288</v>
      </c>
      <c r="W91" s="257">
        <f>+'Costes de Operación'!X26</f>
        <v>57.101238535175263</v>
      </c>
      <c r="X91" s="257">
        <f>+'Costes de Operación'!Y26</f>
        <v>57.67225092052702</v>
      </c>
      <c r="Y91" s="257">
        <f>+'Costes de Operación'!Z26</f>
        <v>58.248973429732288</v>
      </c>
      <c r="Z91" s="257">
        <f>+'Costes de Operación'!AA26</f>
        <v>58.831463164029607</v>
      </c>
      <c r="AA91" s="257">
        <f>+'Costes de Operación'!AB26</f>
        <v>59.419777795669908</v>
      </c>
      <c r="AB91" s="257">
        <f>+'Costes de Operación'!AC26</f>
        <v>60.013975573626603</v>
      </c>
      <c r="AC91" s="257">
        <f>+'Costes de Operación'!AD26</f>
        <v>60.614115329362861</v>
      </c>
      <c r="AD91" s="257">
        <f>+'Costes de Operación'!AE26</f>
        <v>61.220256482656495</v>
      </c>
      <c r="AE91" s="257">
        <f>+'Costes de Operación'!AF26</f>
        <v>61.832459047483056</v>
      </c>
      <c r="AF91" s="257">
        <f>+'Costes de Operación'!AG26</f>
        <v>62.45078363795789</v>
      </c>
      <c r="AG91" s="257">
        <f>+'Costes de Operación'!AH26</f>
        <v>63.075291474337469</v>
      </c>
      <c r="AH91" s="258">
        <f>+'Costes de Operación'!AI26</f>
        <v>63.706044389080851</v>
      </c>
    </row>
    <row r="92" spans="3:34" ht="15.75" thickBot="1">
      <c r="C92" s="256" t="s">
        <v>19</v>
      </c>
      <c r="D92" s="259">
        <f>+'Costes de Operación'!E27</f>
        <v>10.237500000000002</v>
      </c>
      <c r="E92" s="260">
        <f>+'Costes de Operación'!F27</f>
        <v>10.551032710732553</v>
      </c>
      <c r="F92" s="257">
        <f>+'Costes de Operación'!G27</f>
        <v>10.863443613524611</v>
      </c>
      <c r="G92" s="257">
        <f>+'Costes de Operación'!H27</f>
        <v>11.174063285385001</v>
      </c>
      <c r="H92" s="257">
        <f>+'Costes de Operación'!I27</f>
        <v>11.482207263438852</v>
      </c>
      <c r="I92" s="257">
        <f>+'Costes de Operación'!J27</f>
        <v>11.787178367059822</v>
      </c>
      <c r="J92" s="257">
        <f>+'Costes de Operación'!K27</f>
        <v>12.100249600900522</v>
      </c>
      <c r="K92" s="257">
        <f>+'Costes de Operación'!L27</f>
        <v>12.421636107014733</v>
      </c>
      <c r="L92" s="257">
        <f>+'Costes de Operación'!M27</f>
        <v>12.75155874169811</v>
      </c>
      <c r="M92" s="257">
        <f>+'Costes de Operación'!N27</f>
        <v>12.923251585676606</v>
      </c>
      <c r="N92" s="257">
        <f>+'Costes de Operación'!O27</f>
        <v>13.052484101533372</v>
      </c>
      <c r="O92" s="257">
        <f>+'Costes de Operación'!P27</f>
        <v>13.183008942548705</v>
      </c>
      <c r="P92" s="257">
        <f>+'Costes de Operación'!Q27</f>
        <v>13.314839031974193</v>
      </c>
      <c r="Q92" s="257">
        <f>+'Costes de Operación'!R27</f>
        <v>13.447987422293934</v>
      </c>
      <c r="R92" s="257">
        <f>+'Costes de Operación'!S27</f>
        <v>13.582467296516874</v>
      </c>
      <c r="S92" s="257">
        <f>+'Costes de Operación'!T27</f>
        <v>13.718291969482044</v>
      </c>
      <c r="T92" s="257">
        <f>+'Costes de Operación'!U27</f>
        <v>13.855474889176866</v>
      </c>
      <c r="U92" s="257">
        <f>+'Costes de Operación'!V27</f>
        <v>13.994029638068636</v>
      </c>
      <c r="V92" s="257">
        <f>+'Costes de Operación'!W27</f>
        <v>14.133969934449322</v>
      </c>
      <c r="W92" s="257">
        <f>+'Costes de Operación'!X27</f>
        <v>14.275309633793816</v>
      </c>
      <c r="X92" s="257">
        <f>+'Costes de Operación'!Y27</f>
        <v>14.418062730131755</v>
      </c>
      <c r="Y92" s="257">
        <f>+'Costes de Operación'!Z27</f>
        <v>14.562243357433072</v>
      </c>
      <c r="Z92" s="257">
        <f>+'Costes de Operación'!AA27</f>
        <v>14.707865791007402</v>
      </c>
      <c r="AA92" s="257">
        <f>+'Costes de Operación'!AB27</f>
        <v>14.854944448917477</v>
      </c>
      <c r="AB92" s="257">
        <f>+'Costes de Operación'!AC27</f>
        <v>15.003493893406651</v>
      </c>
      <c r="AC92" s="257">
        <f>+'Costes de Operación'!AD27</f>
        <v>15.153528832340715</v>
      </c>
      <c r="AD92" s="257">
        <f>+'Costes de Operación'!AE27</f>
        <v>15.305064120664124</v>
      </c>
      <c r="AE92" s="257">
        <f>+'Costes de Operación'!AF27</f>
        <v>15.458114761870764</v>
      </c>
      <c r="AF92" s="257">
        <f>+'Costes de Operación'!AG27</f>
        <v>15.612695909489473</v>
      </c>
      <c r="AG92" s="257">
        <f>+'Costes de Operación'!AH27</f>
        <v>15.768822868584367</v>
      </c>
      <c r="AH92" s="258">
        <f>+'Costes de Operación'!AI27</f>
        <v>15.926511097270213</v>
      </c>
    </row>
    <row r="93" spans="3:34" ht="15.75" thickBot="1">
      <c r="C93" s="14" t="s">
        <v>20</v>
      </c>
      <c r="D93" s="261">
        <f>+'Costes de Operación'!E28</f>
        <v>17.062500000000004</v>
      </c>
      <c r="E93" s="257">
        <f>+'Costes de Operación'!F28</f>
        <v>17.585054517887588</v>
      </c>
      <c r="F93" s="257">
        <f>+'Costes de Operación'!G28</f>
        <v>18.105739355874352</v>
      </c>
      <c r="G93" s="257">
        <f>+'Costes de Operación'!H28</f>
        <v>18.623438808975003</v>
      </c>
      <c r="H93" s="257">
        <f>+'Costes de Operación'!I28</f>
        <v>19.137012105731419</v>
      </c>
      <c r="I93" s="257">
        <f>+'Costes de Operación'!J28</f>
        <v>19.645297278433038</v>
      </c>
      <c r="J93" s="257">
        <f>+'Costes de Operación'!K28</f>
        <v>20.167082668167534</v>
      </c>
      <c r="K93" s="257">
        <f>+'Costes de Operación'!L28</f>
        <v>20.702726845024557</v>
      </c>
      <c r="L93" s="257">
        <f>+'Costes de Operación'!M28</f>
        <v>21.252597902830182</v>
      </c>
      <c r="M93" s="257">
        <f>+'Costes de Operación'!N28</f>
        <v>21.538752642794346</v>
      </c>
      <c r="N93" s="257">
        <f>+'Costes de Operación'!O28</f>
        <v>21.754140169222289</v>
      </c>
      <c r="O93" s="257">
        <f>+'Costes de Operación'!P28</f>
        <v>21.971681570914512</v>
      </c>
      <c r="P93" s="257">
        <f>+'Costes de Operación'!Q28</f>
        <v>22.191398386623653</v>
      </c>
      <c r="Q93" s="257">
        <f>+'Costes de Operación'!R28</f>
        <v>22.413312370489891</v>
      </c>
      <c r="R93" s="257">
        <f>+'Costes de Operación'!S28</f>
        <v>22.63744549419479</v>
      </c>
      <c r="S93" s="257">
        <f>+'Costes de Operación'!T28</f>
        <v>22.86381994913674</v>
      </c>
      <c r="T93" s="257">
        <f>+'Costes de Operación'!U28</f>
        <v>23.092458148628111</v>
      </c>
      <c r="U93" s="257">
        <f>+'Costes de Operación'!V28</f>
        <v>23.323382730114393</v>
      </c>
      <c r="V93" s="257">
        <f>+'Costes de Operación'!W28</f>
        <v>23.556616557415538</v>
      </c>
      <c r="W93" s="257">
        <f>+'Costes de Operación'!X28</f>
        <v>23.792182722989693</v>
      </c>
      <c r="X93" s="257">
        <f>+'Costes de Operación'!Y28</f>
        <v>24.03010455021959</v>
      </c>
      <c r="Y93" s="257">
        <f>+'Costes de Operación'!Z28</f>
        <v>24.270405595721783</v>
      </c>
      <c r="Z93" s="257">
        <f>+'Costes de Operación'!AA28</f>
        <v>24.513109651679002</v>
      </c>
      <c r="AA93" s="257">
        <f>+'Costes de Operación'!AB28</f>
        <v>24.758240748195792</v>
      </c>
      <c r="AB93" s="257">
        <f>+'Costes de Operación'!AC28</f>
        <v>25.005823155677749</v>
      </c>
      <c r="AC93" s="257">
        <f>+'Costes de Operación'!AD28</f>
        <v>25.255881387234528</v>
      </c>
      <c r="AD93" s="257">
        <f>+'Costes de Operación'!AE28</f>
        <v>25.508440201106872</v>
      </c>
      <c r="AE93" s="257">
        <f>+'Costes de Operación'!AF28</f>
        <v>25.763524603117943</v>
      </c>
      <c r="AF93" s="257">
        <f>+'Costes de Operación'!AG28</f>
        <v>26.021159849149122</v>
      </c>
      <c r="AG93" s="257">
        <f>+'Costes de Operación'!AH28</f>
        <v>26.281371447640613</v>
      </c>
      <c r="AH93" s="258">
        <f>+'Costes de Operación'!AI28</f>
        <v>26.544185162117024</v>
      </c>
    </row>
    <row r="94" spans="3:34" ht="15.75" thickBot="1">
      <c r="C94" s="13" t="s">
        <v>8</v>
      </c>
      <c r="D94" s="253">
        <f>+'Costes de Operación'!E29</f>
        <v>68.250000000000014</v>
      </c>
      <c r="E94" s="254">
        <f>+'Costes de Operación'!F29</f>
        <v>70.340218071550353</v>
      </c>
      <c r="F94" s="254">
        <f>+'Costes de Operación'!G29</f>
        <v>72.515299937902867</v>
      </c>
      <c r="G94" s="254">
        <f>+'Costes de Operación'!H29</f>
        <v>75.66043352680957</v>
      </c>
      <c r="H94" s="254">
        <f>+'Costes de Operación'!I29</f>
        <v>78.787479244472607</v>
      </c>
      <c r="I94" s="254">
        <f>+'Costes de Operación'!J29</f>
        <v>81.883039303987928</v>
      </c>
      <c r="J94" s="254">
        <f>+'Costes de Operación'!K29</f>
        <v>85.017522048544606</v>
      </c>
      <c r="K94" s="254">
        <f>+'Costes de Operación'!L29</f>
        <v>88.186125095293846</v>
      </c>
      <c r="L94" s="254">
        <f>+'Costes de Operación'!M29</f>
        <v>91.294686004902942</v>
      </c>
      <c r="M94" s="254">
        <f>+'Costes de Operación'!N29</f>
        <v>94.328408420845847</v>
      </c>
      <c r="N94" s="254">
        <f>+'Costes de Operación'!O29</f>
        <v>97.272398047660445</v>
      </c>
      <c r="O94" s="254">
        <f>+'Costes de Operación'!P29</f>
        <v>100.21002446869979</v>
      </c>
      <c r="P94" s="254">
        <f>+'Costes de Operación'!Q29</f>
        <v>103.03394295822775</v>
      </c>
      <c r="Q94" s="254">
        <f>+'Costes de Operación'!R29</f>
        <v>105.93743947079062</v>
      </c>
      <c r="R94" s="254">
        <f>+'Costes de Operación'!S29</f>
        <v>108.81575970121199</v>
      </c>
      <c r="S94" s="254">
        <f>+'Costes de Operación'!T29</f>
        <v>111.6623799749957</v>
      </c>
      <c r="T94" s="254">
        <f>+'Costes de Operación'!U29</f>
        <v>114.47068883136683</v>
      </c>
      <c r="U94" s="254">
        <f>+'Costes de Operación'!V29</f>
        <v>117.34962665547566</v>
      </c>
      <c r="V94" s="254">
        <f>+'Costes de Operación'!W29</f>
        <v>120.30096976586087</v>
      </c>
      <c r="W94" s="254">
        <f>+'Costes de Operación'!X29</f>
        <v>123.32653915547225</v>
      </c>
      <c r="X94" s="254">
        <f>+'Costes de Operación'!Y29</f>
        <v>126.42820161523237</v>
      </c>
      <c r="Y94" s="254">
        <f>+'Costes de Operación'!Z29</f>
        <v>129.60787088585545</v>
      </c>
      <c r="Z94" s="254">
        <f>+'Costes de Operación'!AA29</f>
        <v>132.86750883863471</v>
      </c>
      <c r="AA94" s="254">
        <f>+'Costes de Operación'!AB29</f>
        <v>136.20912668592638</v>
      </c>
      <c r="AB94" s="254">
        <f>+'Costes de Operación'!AC29</f>
        <v>139.63478622207739</v>
      </c>
      <c r="AC94" s="254">
        <f>+'Costes de Operación'!AD29</f>
        <v>143.14660109556266</v>
      </c>
      <c r="AD94" s="254">
        <f>+'Costes de Operación'!AE29</f>
        <v>146.74673811311607</v>
      </c>
      <c r="AE94" s="254">
        <f>+'Costes de Operación'!AF29</f>
        <v>150.43741857666089</v>
      </c>
      <c r="AF94" s="254">
        <f>+'Costes de Operación'!AG29</f>
        <v>154.22091965386392</v>
      </c>
      <c r="AG94" s="254">
        <f>+'Costes de Operación'!AH29</f>
        <v>158.09957578315857</v>
      </c>
      <c r="AH94" s="255">
        <f>+'Costes de Operación'!AI29</f>
        <v>162.07578011410502</v>
      </c>
    </row>
    <row r="95" spans="3:34" ht="15.75" thickBot="1">
      <c r="C95" s="14" t="s">
        <v>18</v>
      </c>
      <c r="D95" s="261">
        <f>+'Costes de Operación'!E30</f>
        <v>40.95000000000001</v>
      </c>
      <c r="E95" s="257">
        <f>+'Costes de Operación'!F30</f>
        <v>42.204130842930212</v>
      </c>
      <c r="F95" s="257">
        <f>+'Costes de Operación'!G30</f>
        <v>43.509179962741719</v>
      </c>
      <c r="G95" s="257">
        <f>+'Costes de Operación'!H30</f>
        <v>45.396260116085749</v>
      </c>
      <c r="H95" s="257">
        <f>+'Costes de Operación'!I30</f>
        <v>47.272487546683564</v>
      </c>
      <c r="I95" s="257">
        <f>+'Costes de Operación'!J30</f>
        <v>49.12982358239276</v>
      </c>
      <c r="J95" s="257">
        <f>+'Costes de Operación'!K30</f>
        <v>51.010513229126758</v>
      </c>
      <c r="K95" s="257">
        <f>+'Costes de Operación'!L30</f>
        <v>52.911675057176303</v>
      </c>
      <c r="L95" s="257">
        <f>+'Costes de Operación'!M30</f>
        <v>54.77681160294177</v>
      </c>
      <c r="M95" s="257">
        <f>+'Costes de Operación'!N30</f>
        <v>56.597045052507511</v>
      </c>
      <c r="N95" s="257">
        <f>+'Costes de Operación'!O30</f>
        <v>58.363438828596266</v>
      </c>
      <c r="O95" s="257">
        <f>+'Costes de Operación'!P30</f>
        <v>60.126014681219871</v>
      </c>
      <c r="P95" s="257">
        <f>+'Costes de Operación'!Q30</f>
        <v>61.820365774936647</v>
      </c>
      <c r="Q95" s="257">
        <f>+'Costes de Operación'!R30</f>
        <v>63.562463682474373</v>
      </c>
      <c r="R95" s="257">
        <f>+'Costes de Operación'!S30</f>
        <v>65.289455820727198</v>
      </c>
      <c r="S95" s="257">
        <f>+'Costes de Operación'!T30</f>
        <v>66.997427984997415</v>
      </c>
      <c r="T95" s="257">
        <f>+'Costes de Operación'!U30</f>
        <v>68.682413298820094</v>
      </c>
      <c r="U95" s="257">
        <f>+'Costes de Operación'!V30</f>
        <v>70.409775993285393</v>
      </c>
      <c r="V95" s="257">
        <f>+'Costes de Operación'!W30</f>
        <v>72.180581859516522</v>
      </c>
      <c r="W95" s="257">
        <f>+'Costes de Operación'!X30</f>
        <v>73.995923493283343</v>
      </c>
      <c r="X95" s="257">
        <f>+'Costes de Operación'!Y30</f>
        <v>75.856920969139409</v>
      </c>
      <c r="Y95" s="257">
        <f>+'Costes de Operación'!Z30</f>
        <v>77.764722531513272</v>
      </c>
      <c r="Z95" s="257">
        <f>+'Costes de Operación'!AA30</f>
        <v>79.720505303180829</v>
      </c>
      <c r="AA95" s="257">
        <f>+'Costes de Operación'!AB30</f>
        <v>81.725476011555827</v>
      </c>
      <c r="AB95" s="257">
        <f>+'Costes de Operación'!AC30</f>
        <v>83.780871733246428</v>
      </c>
      <c r="AC95" s="257">
        <f>+'Costes de Operación'!AD30</f>
        <v>85.887960657337587</v>
      </c>
      <c r="AD95" s="257">
        <f>+'Costes de Operación'!AE30</f>
        <v>88.048042867869626</v>
      </c>
      <c r="AE95" s="257">
        <f>+'Costes de Operación'!AF30</f>
        <v>90.262451145996536</v>
      </c>
      <c r="AF95" s="257">
        <f>+'Costes de Operación'!AG30</f>
        <v>92.532551792318344</v>
      </c>
      <c r="AG95" s="257">
        <f>+'Costes de Operación'!AH30</f>
        <v>94.859745469895145</v>
      </c>
      <c r="AH95" s="258">
        <f>+'Costes de Operación'!AI30</f>
        <v>97.245468068463012</v>
      </c>
    </row>
    <row r="96" spans="3:34" ht="15.75" thickBot="1">
      <c r="C96" s="14" t="s">
        <v>19</v>
      </c>
      <c r="D96" s="261">
        <f>+'Costes de Operación'!E31</f>
        <v>10.237500000000002</v>
      </c>
      <c r="E96" s="257">
        <f>+'Costes de Operación'!F31</f>
        <v>10.551032710732553</v>
      </c>
      <c r="F96" s="257">
        <f>+'Costes de Operación'!G31</f>
        <v>10.87729499068543</v>
      </c>
      <c r="G96" s="257">
        <f>+'Costes de Operación'!H31</f>
        <v>11.349065029021437</v>
      </c>
      <c r="H96" s="257">
        <f>+'Costes de Operación'!I31</f>
        <v>11.818121886670891</v>
      </c>
      <c r="I96" s="257">
        <f>+'Costes de Operación'!J31</f>
        <v>12.28245589559819</v>
      </c>
      <c r="J96" s="257">
        <f>+'Costes de Operación'!K31</f>
        <v>12.75262830728169</v>
      </c>
      <c r="K96" s="257">
        <f>+'Costes de Operación'!L31</f>
        <v>13.227918764294076</v>
      </c>
      <c r="L96" s="257">
        <f>+'Costes de Operación'!M31</f>
        <v>13.694202900735442</v>
      </c>
      <c r="M96" s="257">
        <f>+'Costes de Operación'!N31</f>
        <v>14.149261263126878</v>
      </c>
      <c r="N96" s="257">
        <f>+'Costes de Operación'!O31</f>
        <v>14.590859707149066</v>
      </c>
      <c r="O96" s="257">
        <f>+'Costes de Operación'!P31</f>
        <v>15.031503670304968</v>
      </c>
      <c r="P96" s="257">
        <f>+'Costes de Operación'!Q31</f>
        <v>15.455091443734162</v>
      </c>
      <c r="Q96" s="257">
        <f>+'Costes de Operación'!R31</f>
        <v>15.890615920618593</v>
      </c>
      <c r="R96" s="257">
        <f>+'Costes de Operación'!S31</f>
        <v>16.3223639551818</v>
      </c>
      <c r="S96" s="257">
        <f>+'Costes de Operación'!T31</f>
        <v>16.749356996249354</v>
      </c>
      <c r="T96" s="257">
        <f>+'Costes de Operación'!U31</f>
        <v>17.170603324705024</v>
      </c>
      <c r="U96" s="257">
        <f>+'Costes de Operación'!V31</f>
        <v>17.602443998321348</v>
      </c>
      <c r="V96" s="257">
        <f>+'Costes de Operación'!W31</f>
        <v>18.045145464879131</v>
      </c>
      <c r="W96" s="257">
        <f>+'Costes de Operación'!X31</f>
        <v>18.498980873320836</v>
      </c>
      <c r="X96" s="257">
        <f>+'Costes de Operación'!Y31</f>
        <v>18.964230242284852</v>
      </c>
      <c r="Y96" s="257">
        <f>+'Costes de Operación'!Z31</f>
        <v>19.441180632878318</v>
      </c>
      <c r="Z96" s="257">
        <f>+'Costes de Operación'!AA31</f>
        <v>19.930126325795207</v>
      </c>
      <c r="AA96" s="257">
        <f>+'Costes de Operación'!AB31</f>
        <v>20.431369002888957</v>
      </c>
      <c r="AB96" s="257">
        <f>+'Costes de Operación'!AC31</f>
        <v>20.945217933311607</v>
      </c>
      <c r="AC96" s="257">
        <f>+'Costes de Operación'!AD31</f>
        <v>21.471990164334397</v>
      </c>
      <c r="AD96" s="257">
        <f>+'Costes de Operación'!AE31</f>
        <v>22.012010716967406</v>
      </c>
      <c r="AE96" s="257">
        <f>+'Costes de Operación'!AF31</f>
        <v>22.565612786499134</v>
      </c>
      <c r="AF96" s="257">
        <f>+'Costes de Operación'!AG31</f>
        <v>23.133137948079586</v>
      </c>
      <c r="AG96" s="257">
        <f>+'Costes de Operación'!AH31</f>
        <v>23.714936367473786</v>
      </c>
      <c r="AH96" s="258">
        <f>+'Costes de Operación'!AI31</f>
        <v>24.311367017115753</v>
      </c>
    </row>
    <row r="97" spans="3:34" ht="15.75" thickBot="1">
      <c r="C97" s="14" t="s">
        <v>20</v>
      </c>
      <c r="D97" s="261">
        <f>+'Costes de Operación'!E32</f>
        <v>17.062500000000004</v>
      </c>
      <c r="E97" s="257">
        <f>+'Costes de Operación'!F32</f>
        <v>17.585054517887588</v>
      </c>
      <c r="F97" s="257">
        <f>+'Costes de Operación'!G32</f>
        <v>18.128824984475717</v>
      </c>
      <c r="G97" s="257">
        <f>+'Costes de Operación'!H32</f>
        <v>18.915108381702392</v>
      </c>
      <c r="H97" s="257">
        <f>+'Costes de Operación'!I32</f>
        <v>19.696869811118152</v>
      </c>
      <c r="I97" s="257">
        <f>+'Costes de Operación'!J32</f>
        <v>20.470759825996982</v>
      </c>
      <c r="J97" s="257">
        <f>+'Costes de Operación'!K32</f>
        <v>21.254380512136152</v>
      </c>
      <c r="K97" s="257">
        <f>+'Costes de Operación'!L32</f>
        <v>22.046531273823462</v>
      </c>
      <c r="L97" s="257">
        <f>+'Costes de Operación'!M32</f>
        <v>22.823671501225736</v>
      </c>
      <c r="M97" s="257">
        <f>+'Costes de Operación'!N32</f>
        <v>23.582102105211462</v>
      </c>
      <c r="N97" s="257">
        <f>+'Costes de Operación'!O32</f>
        <v>24.318099511915111</v>
      </c>
      <c r="O97" s="257">
        <f>+'Costes de Operación'!P32</f>
        <v>25.052506117174946</v>
      </c>
      <c r="P97" s="257">
        <f>+'Costes de Operación'!Q32</f>
        <v>25.758485739556939</v>
      </c>
      <c r="Q97" s="257">
        <f>+'Costes de Operación'!R32</f>
        <v>26.484359867697655</v>
      </c>
      <c r="R97" s="257">
        <f>+'Costes de Operación'!S32</f>
        <v>27.203939925302997</v>
      </c>
      <c r="S97" s="257">
        <f>+'Costes de Operación'!T32</f>
        <v>27.915594993748925</v>
      </c>
      <c r="T97" s="257">
        <f>+'Costes de Operación'!U32</f>
        <v>28.617672207841707</v>
      </c>
      <c r="U97" s="257">
        <f>+'Costes de Operación'!V32</f>
        <v>29.337406663868915</v>
      </c>
      <c r="V97" s="257">
        <f>+'Costes de Operación'!W32</f>
        <v>30.075242441465218</v>
      </c>
      <c r="W97" s="257">
        <f>+'Costes de Operación'!X32</f>
        <v>30.831634788868062</v>
      </c>
      <c r="X97" s="257">
        <f>+'Costes de Operación'!Y32</f>
        <v>31.607050403808092</v>
      </c>
      <c r="Y97" s="257">
        <f>+'Costes de Operación'!Z32</f>
        <v>32.401967721463862</v>
      </c>
      <c r="Z97" s="257">
        <f>+'Costes de Operación'!AA32</f>
        <v>33.216877209658676</v>
      </c>
      <c r="AA97" s="257">
        <f>+'Costes de Operación'!AB32</f>
        <v>34.052281671481595</v>
      </c>
      <c r="AB97" s="257">
        <f>+'Costes de Operación'!AC32</f>
        <v>34.908696555519349</v>
      </c>
      <c r="AC97" s="257">
        <f>+'Costes de Operación'!AD32</f>
        <v>35.786650273890665</v>
      </c>
      <c r="AD97" s="257">
        <f>+'Costes de Operación'!AE32</f>
        <v>36.686684528279017</v>
      </c>
      <c r="AE97" s="257">
        <f>+'Costes de Operación'!AF32</f>
        <v>37.609354644165222</v>
      </c>
      <c r="AF97" s="257">
        <f>+'Costes de Operación'!AG32</f>
        <v>38.555229913465979</v>
      </c>
      <c r="AG97" s="257">
        <f>+'Costes de Operación'!AH32</f>
        <v>39.524893945789643</v>
      </c>
      <c r="AH97" s="258">
        <f>+'Costes de Operación'!AI32</f>
        <v>40.518945028526254</v>
      </c>
    </row>
    <row r="98" spans="3:34" ht="15.75" thickBot="1">
      <c r="C98" s="15" t="s">
        <v>9</v>
      </c>
      <c r="D98" s="262">
        <f>+'Costes de Operación'!E33</f>
        <v>0</v>
      </c>
      <c r="E98" s="263">
        <f>+'Costes de Operación'!F33</f>
        <v>0</v>
      </c>
      <c r="F98" s="263">
        <f>+'Costes de Operación'!G33</f>
        <v>9.2342514405459042E-2</v>
      </c>
      <c r="G98" s="263">
        <f>+'Costes de Operación'!H33</f>
        <v>1.1666782909095588</v>
      </c>
      <c r="H98" s="263">
        <f>+'Costes de Operación'!I33</f>
        <v>2.2394308215469323</v>
      </c>
      <c r="I98" s="263">
        <f>+'Costes de Operación'!J33</f>
        <v>3.3018501902557773</v>
      </c>
      <c r="J98" s="263">
        <f>+'Costes de Operación'!K33</f>
        <v>4.3491913758744687</v>
      </c>
      <c r="K98" s="263">
        <f>+'Costes de Operación'!L33</f>
        <v>5.3752177151956175</v>
      </c>
      <c r="L98" s="263">
        <f>+'Costes de Operación'!M33</f>
        <v>6.2842943935822149</v>
      </c>
      <c r="M98" s="263">
        <f>+'Costes de Operación'!N33</f>
        <v>8.1733978496684614</v>
      </c>
      <c r="N98" s="263">
        <f>+'Costes de Operación'!O33</f>
        <v>10.255837370771289</v>
      </c>
      <c r="O98" s="263">
        <f>+'Costes de Operación'!P33</f>
        <v>12.323298185041736</v>
      </c>
      <c r="P98" s="263">
        <f>+'Costes de Operación'!Q33</f>
        <v>14.268349411733141</v>
      </c>
      <c r="Q98" s="263">
        <f>+'Costes de Operación'!R33</f>
        <v>16.284189988831059</v>
      </c>
      <c r="R98" s="263">
        <f>+'Costes de Operación'!S33</f>
        <v>18.26597772443283</v>
      </c>
      <c r="S98" s="263">
        <f>+'Costes de Operación'!T33</f>
        <v>20.207100178448741</v>
      </c>
      <c r="T98" s="263">
        <f>+'Costes de Operación'!U33</f>
        <v>22.100856236854383</v>
      </c>
      <c r="U98" s="263">
        <f>+'Costes de Operación'!V33</f>
        <v>24.05609573501809</v>
      </c>
      <c r="V98" s="263">
        <f>+'Costes de Operación'!W33</f>
        <v>26.074503536198719</v>
      </c>
      <c r="W98" s="263">
        <f>+'Costes de Operación'!X33</f>
        <v>28.157808263513473</v>
      </c>
      <c r="X98" s="263">
        <f>+'Costes de Operación'!Y33</f>
        <v>30.307783414354006</v>
      </c>
      <c r="Y98" s="263">
        <f>+'Costes de Operación'!Z33</f>
        <v>32.526248502968315</v>
      </c>
      <c r="Z98" s="263">
        <f>+'Costes de Operación'!AA33</f>
        <v>34.815070231918696</v>
      </c>
      <c r="AA98" s="263">
        <f>+'Costes de Operación'!AB33</f>
        <v>37.176163693143209</v>
      </c>
      <c r="AB98" s="263">
        <f>+'Costes de Operación'!AC33</f>
        <v>39.611493599366398</v>
      </c>
      <c r="AC98" s="263">
        <f>+'Costes de Operación'!AD33</f>
        <v>42.123075546624548</v>
      </c>
      <c r="AD98" s="263">
        <f>+'Costes de Operación'!AE33</f>
        <v>44.712977308688579</v>
      </c>
      <c r="AE98" s="263">
        <f>+'Costes de Operación'!AF33</f>
        <v>47.383320164189115</v>
      </c>
      <c r="AF98" s="263">
        <f>+'Costes de Operación'!AG33</f>
        <v>50.13628025726743</v>
      </c>
      <c r="AG98" s="263">
        <f>+'Costes de Operación'!AH33</f>
        <v>52.97408999259612</v>
      </c>
      <c r="AH98" s="264">
        <f>+'Costes de Operación'!AI33</f>
        <v>55.899039465636918</v>
      </c>
    </row>
    <row r="99" spans="3:34" ht="15.75" thickBot="1">
      <c r="C99" s="39" t="s">
        <v>18</v>
      </c>
      <c r="D99" s="265">
        <f>+'Costes de Operación'!E34</f>
        <v>0</v>
      </c>
      <c r="E99" s="266">
        <f>+'Costes de Operación'!F34</f>
        <v>0</v>
      </c>
      <c r="F99" s="266">
        <f>+'Costes de Operación'!G34</f>
        <v>5.5405508643275425E-2</v>
      </c>
      <c r="G99" s="266">
        <f>+'Costes de Operación'!H34</f>
        <v>0.70000697454574379</v>
      </c>
      <c r="H99" s="266">
        <f>+'Costes de Operación'!I34</f>
        <v>1.3436584929281565</v>
      </c>
      <c r="I99" s="266">
        <f>+'Costes de Operación'!J34</f>
        <v>1.9811101141534735</v>
      </c>
      <c r="J99" s="266">
        <f>+'Costes de Operación'!K34</f>
        <v>2.6095148255246698</v>
      </c>
      <c r="K99" s="266">
        <f>+'Costes de Operación'!L34</f>
        <v>3.2251306291173734</v>
      </c>
      <c r="L99" s="266">
        <f>+'Costes de Operación'!M34</f>
        <v>3.7705766361493289</v>
      </c>
      <c r="M99" s="266">
        <f>+'Costes de Operación'!N34</f>
        <v>4.9040387098010854</v>
      </c>
      <c r="N99" s="266">
        <f>+'Costes de Operación'!O34</f>
        <v>6.153502422462779</v>
      </c>
      <c r="O99" s="266">
        <f>+'Costes de Operación'!P34</f>
        <v>7.3939789110250516</v>
      </c>
      <c r="P99" s="266">
        <f>+'Costes de Operación'!Q34</f>
        <v>8.5610096470398744</v>
      </c>
      <c r="Q99" s="266">
        <f>+'Costes de Operación'!R34</f>
        <v>9.7705139932986356</v>
      </c>
      <c r="R99" s="266">
        <f>+'Costes de Operación'!S34</f>
        <v>10.959586634659701</v>
      </c>
      <c r="S99" s="266">
        <f>+'Costes de Operación'!T34</f>
        <v>12.12426010706924</v>
      </c>
      <c r="T99" s="266">
        <f>+'Costes de Operación'!U34</f>
        <v>13.260513742112629</v>
      </c>
      <c r="U99" s="266">
        <f>+'Costes de Operación'!V34</f>
        <v>14.433657441010851</v>
      </c>
      <c r="V99" s="266">
        <f>+'Costes de Operación'!W34</f>
        <v>15.644702121719234</v>
      </c>
      <c r="W99" s="266">
        <f>+'Costes de Operación'!X34</f>
        <v>16.89468495810808</v>
      </c>
      <c r="X99" s="266">
        <f>+'Costes de Operación'!Y34</f>
        <v>18.184670048612389</v>
      </c>
      <c r="Y99" s="266">
        <f>+'Costes de Operación'!Z34</f>
        <v>19.515749101780983</v>
      </c>
      <c r="Z99" s="266">
        <f>+'Costes de Operación'!AA34</f>
        <v>20.889042139151222</v>
      </c>
      <c r="AA99" s="266">
        <f>+'Costes de Operación'!AB34</f>
        <v>22.305698215885919</v>
      </c>
      <c r="AB99" s="266">
        <f>+'Costes de Operación'!AC34</f>
        <v>23.766896159619826</v>
      </c>
      <c r="AC99" s="266">
        <f>+'Costes de Operación'!AD34</f>
        <v>25.273845327974726</v>
      </c>
      <c r="AD99" s="266">
        <f>+'Costes de Operación'!AE34</f>
        <v>26.82778638521313</v>
      </c>
      <c r="AE99" s="266">
        <f>+'Costes de Operación'!AF34</f>
        <v>28.42999209851348</v>
      </c>
      <c r="AF99" s="266">
        <f>+'Costes de Operación'!AG34</f>
        <v>30.081768154360454</v>
      </c>
      <c r="AG99" s="266">
        <f>+'Costes de Operación'!AH34</f>
        <v>31.784453995557676</v>
      </c>
      <c r="AH99" s="267">
        <f>+'Costes de Operación'!AI34</f>
        <v>33.539423679382161</v>
      </c>
    </row>
    <row r="100" spans="3:34" ht="15.75" thickBot="1">
      <c r="C100" s="39" t="s">
        <v>19</v>
      </c>
      <c r="D100" s="265">
        <f>+'Costes de Operación'!E35</f>
        <v>0</v>
      </c>
      <c r="E100" s="266">
        <f>+'Costes de Operación'!F35</f>
        <v>0</v>
      </c>
      <c r="F100" s="266">
        <f>+'Costes de Operación'!G35</f>
        <v>1.3851377160818856E-2</v>
      </c>
      <c r="G100" s="266">
        <f>+'Costes de Operación'!H35</f>
        <v>0.17500174363643595</v>
      </c>
      <c r="H100" s="266">
        <f>+'Costes de Operación'!I35</f>
        <v>0.33591462323203913</v>
      </c>
      <c r="I100" s="266">
        <f>+'Costes de Operación'!J35</f>
        <v>0.49527752853836837</v>
      </c>
      <c r="J100" s="266">
        <f>+'Costes de Operación'!K35</f>
        <v>0.65237870638116746</v>
      </c>
      <c r="K100" s="266">
        <f>+'Costes de Operación'!L35</f>
        <v>0.80628265727934334</v>
      </c>
      <c r="L100" s="266">
        <f>+'Costes de Operación'!M35</f>
        <v>0.94264415903733223</v>
      </c>
      <c r="M100" s="266">
        <f>+'Costes de Operación'!N35</f>
        <v>1.2260096774502713</v>
      </c>
      <c r="N100" s="266">
        <f>+'Costes de Operación'!O35</f>
        <v>1.5383756056156948</v>
      </c>
      <c r="O100" s="266">
        <f>+'Costes de Operación'!P35</f>
        <v>1.8484947277562629</v>
      </c>
      <c r="P100" s="266">
        <f>+'Costes de Operación'!Q35</f>
        <v>2.1402524117599686</v>
      </c>
      <c r="Q100" s="266">
        <f>+'Costes de Operación'!R35</f>
        <v>2.4426284983246589</v>
      </c>
      <c r="R100" s="266">
        <f>+'Costes de Operación'!S35</f>
        <v>2.7398966586649252</v>
      </c>
      <c r="S100" s="266">
        <f>+'Costes de Operación'!T35</f>
        <v>3.03106502676731</v>
      </c>
      <c r="T100" s="266">
        <f>+'Costes de Operación'!U35</f>
        <v>3.3151284355281572</v>
      </c>
      <c r="U100" s="266">
        <f>+'Costes de Operación'!V35</f>
        <v>3.6084143602527128</v>
      </c>
      <c r="V100" s="266">
        <f>+'Costes de Operación'!W35</f>
        <v>3.9111755304298086</v>
      </c>
      <c r="W100" s="266">
        <f>+'Costes de Operación'!X35</f>
        <v>4.2236712395270199</v>
      </c>
      <c r="X100" s="266">
        <f>+'Costes de Operación'!Y35</f>
        <v>4.5461675121530973</v>
      </c>
      <c r="Y100" s="266">
        <f>+'Costes de Operación'!Z35</f>
        <v>4.8789372754452458</v>
      </c>
      <c r="Z100" s="266">
        <f>+'Costes de Operación'!AA35</f>
        <v>5.2222605347878055</v>
      </c>
      <c r="AA100" s="266">
        <f>+'Costes de Operación'!AB35</f>
        <v>5.5764245539714796</v>
      </c>
      <c r="AB100" s="266">
        <f>+'Costes de Operación'!AC35</f>
        <v>5.9417240399049565</v>
      </c>
      <c r="AC100" s="266">
        <f>+'Costes de Operación'!AD35</f>
        <v>6.3184613319936815</v>
      </c>
      <c r="AD100" s="266">
        <f>+'Costes de Operación'!AE35</f>
        <v>6.7069465963032826</v>
      </c>
      <c r="AE100" s="266">
        <f>+'Costes de Operación'!AF35</f>
        <v>7.1074980246283701</v>
      </c>
      <c r="AF100" s="266">
        <f>+'Costes de Operación'!AG35</f>
        <v>7.5204420385901134</v>
      </c>
      <c r="AG100" s="266">
        <f>+'Costes de Operación'!AH35</f>
        <v>7.9461134988894191</v>
      </c>
      <c r="AH100" s="267">
        <f>+'Costes de Operación'!AI35</f>
        <v>8.3848559198455401</v>
      </c>
    </row>
    <row r="101" spans="3:34" ht="15.75" thickBot="1">
      <c r="C101" s="39" t="s">
        <v>20</v>
      </c>
      <c r="D101" s="265">
        <f>+'Costes de Operación'!E36</f>
        <v>0</v>
      </c>
      <c r="E101" s="266">
        <f>+'Costes de Operación'!F36</f>
        <v>0</v>
      </c>
      <c r="F101" s="266">
        <f>+'Costes de Operación'!G36</f>
        <v>2.308562860136476E-2</v>
      </c>
      <c r="G101" s="266">
        <f>+'Costes de Operación'!H36</f>
        <v>0.29166957272738969</v>
      </c>
      <c r="H101" s="266">
        <f>+'Costes de Operación'!I36</f>
        <v>0.55985770538673307</v>
      </c>
      <c r="I101" s="266">
        <f>+'Costes de Operación'!J36</f>
        <v>0.82546254756394433</v>
      </c>
      <c r="J101" s="266">
        <f>+'Costes de Operación'!K36</f>
        <v>1.0872978439686172</v>
      </c>
      <c r="K101" s="266">
        <f>+'Costes de Operación'!L36</f>
        <v>1.3438044287989044</v>
      </c>
      <c r="L101" s="266">
        <f>+'Costes de Operación'!M36</f>
        <v>1.5710735983955537</v>
      </c>
      <c r="M101" s="266">
        <f>+'Costes de Operación'!N36</f>
        <v>2.0433494624171153</v>
      </c>
      <c r="N101" s="266">
        <f>+'Costes de Operación'!O36</f>
        <v>2.5639593426928222</v>
      </c>
      <c r="O101" s="266">
        <f>+'Costes de Operación'!P36</f>
        <v>3.080824546260434</v>
      </c>
      <c r="P101" s="266">
        <f>+'Costes de Operación'!Q36</f>
        <v>3.5670873529332852</v>
      </c>
      <c r="Q101" s="266">
        <f>+'Costes de Operación'!R36</f>
        <v>4.0710474972077648</v>
      </c>
      <c r="R101" s="266">
        <f>+'Costes de Operación'!S36</f>
        <v>4.5664944311082074</v>
      </c>
      <c r="S101" s="266">
        <f>+'Costes de Operación'!T36</f>
        <v>5.0517750446121852</v>
      </c>
      <c r="T101" s="266">
        <f>+'Costes de Operación'!U36</f>
        <v>5.5252140592135959</v>
      </c>
      <c r="U101" s="266">
        <f>+'Costes de Operación'!V36</f>
        <v>6.0140239337545225</v>
      </c>
      <c r="V101" s="266">
        <f>+'Costes de Operación'!W36</f>
        <v>6.5186258840496798</v>
      </c>
      <c r="W101" s="266">
        <f>+'Costes de Operación'!X36</f>
        <v>7.0394520658783684</v>
      </c>
      <c r="X101" s="266">
        <f>+'Costes de Operación'!Y36</f>
        <v>7.5769458535885015</v>
      </c>
      <c r="Y101" s="266">
        <f>+'Costes de Operación'!Z36</f>
        <v>8.1315621257420787</v>
      </c>
      <c r="Z101" s="266">
        <f>+'Costes de Operación'!AA36</f>
        <v>8.7037675579796741</v>
      </c>
      <c r="AA101" s="266">
        <f>+'Costes de Operación'!AB36</f>
        <v>9.2940409232858023</v>
      </c>
      <c r="AB101" s="266">
        <f>+'Costes de Operación'!AC36</f>
        <v>9.9028733998415994</v>
      </c>
      <c r="AC101" s="266">
        <f>+'Costes de Operación'!AD36</f>
        <v>10.530768886656137</v>
      </c>
      <c r="AD101" s="266">
        <f>+'Costes de Operación'!AE36</f>
        <v>11.178244327172145</v>
      </c>
      <c r="AE101" s="266">
        <f>+'Costes de Operación'!AF36</f>
        <v>11.845830041047279</v>
      </c>
      <c r="AF101" s="266">
        <f>+'Costes de Operación'!AG36</f>
        <v>12.534070064316857</v>
      </c>
      <c r="AG101" s="266">
        <f>+'Costes de Operación'!AH36</f>
        <v>13.24352249814903</v>
      </c>
      <c r="AH101" s="267">
        <f>+'Costes de Operación'!AI36</f>
        <v>13.974759866409229</v>
      </c>
    </row>
    <row r="104" spans="3:34" ht="15.75">
      <c r="C104" s="136" t="s">
        <v>402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</row>
    <row r="105" spans="3:34">
      <c r="C105" s="1"/>
    </row>
    <row r="106" spans="3:34" ht="15.75">
      <c r="C106" s="281" t="s">
        <v>133</v>
      </c>
    </row>
    <row r="107" spans="3:34" ht="15.75" thickBot="1"/>
    <row r="108" spans="3:34" ht="15.75" thickBot="1">
      <c r="C108" s="12"/>
      <c r="D108" s="246">
        <v>0</v>
      </c>
      <c r="E108" s="247">
        <v>1</v>
      </c>
      <c r="F108" s="247">
        <v>2</v>
      </c>
      <c r="G108" s="247">
        <v>3</v>
      </c>
      <c r="H108" s="247">
        <v>4</v>
      </c>
      <c r="I108" s="247">
        <v>5</v>
      </c>
      <c r="J108" s="247">
        <v>6</v>
      </c>
      <c r="K108" s="247">
        <v>7</v>
      </c>
      <c r="L108" s="247">
        <v>8</v>
      </c>
      <c r="M108" s="247">
        <v>9</v>
      </c>
      <c r="N108" s="247">
        <v>10</v>
      </c>
      <c r="O108" s="247">
        <v>11</v>
      </c>
      <c r="P108" s="247">
        <v>12</v>
      </c>
      <c r="Q108" s="247">
        <v>13</v>
      </c>
      <c r="R108" s="247">
        <v>14</v>
      </c>
      <c r="S108" s="248">
        <v>15</v>
      </c>
      <c r="T108" s="247">
        <v>16</v>
      </c>
      <c r="U108" s="249">
        <v>17</v>
      </c>
      <c r="V108" s="250">
        <v>18</v>
      </c>
      <c r="W108" s="250">
        <v>19</v>
      </c>
      <c r="X108" s="251">
        <v>20</v>
      </c>
      <c r="Y108" s="247">
        <v>21</v>
      </c>
      <c r="Z108" s="249">
        <v>22</v>
      </c>
      <c r="AA108" s="250">
        <v>23</v>
      </c>
      <c r="AB108" s="250">
        <v>24</v>
      </c>
      <c r="AC108" s="251">
        <v>25</v>
      </c>
      <c r="AD108" s="247">
        <v>26</v>
      </c>
      <c r="AE108" s="249">
        <v>27</v>
      </c>
      <c r="AF108" s="250">
        <v>28</v>
      </c>
      <c r="AG108" s="250">
        <v>29</v>
      </c>
      <c r="AH108" s="252">
        <v>30</v>
      </c>
    </row>
    <row r="109" spans="3:34" ht="15.75" thickBot="1">
      <c r="C109" s="13" t="s">
        <v>7</v>
      </c>
      <c r="D109" s="253">
        <f>+'Ingresos de Operación'!E8</f>
        <v>47.250000000000007</v>
      </c>
      <c r="E109" s="254">
        <f>+'Ingresos de Operación'!F8</f>
        <v>48.697074049534869</v>
      </c>
      <c r="F109" s="254">
        <f>+'Ingresos de Operación'!G8</f>
        <v>50.138970523959756</v>
      </c>
      <c r="G109" s="254">
        <f>+'Ingresos de Operación'!H8</f>
        <v>51.572599778700017</v>
      </c>
      <c r="H109" s="254">
        <f>+'Ingresos de Operación'!I8</f>
        <v>52.994802754333158</v>
      </c>
      <c r="I109" s="254">
        <f>+'Ingresos de Operación'!J8</f>
        <v>54.402361694122256</v>
      </c>
      <c r="J109" s="254">
        <f>+'Ingresos de Operación'!K8</f>
        <v>55.8473058503101</v>
      </c>
      <c r="K109" s="254">
        <f>+'Ingresos de Operación'!L8</f>
        <v>57.330628186221844</v>
      </c>
      <c r="L109" s="254">
        <f>+'Ingresos de Operación'!M8</f>
        <v>58.853348038606661</v>
      </c>
      <c r="M109" s="254">
        <f>+'Ingresos de Operación'!N8</f>
        <v>59.64577654927664</v>
      </c>
      <c r="N109" s="254">
        <f>+'Ingresos de Operación'!O8</f>
        <v>60.242234314769412</v>
      </c>
      <c r="O109" s="254">
        <f>+'Ingresos de Operación'!P8</f>
        <v>60.844656657917113</v>
      </c>
      <c r="P109" s="254">
        <f>+'Ingresos de Operación'!Q8</f>
        <v>61.453103224496282</v>
      </c>
      <c r="Q109" s="254">
        <f>+'Ingresos de Operación'!R8</f>
        <v>62.067634256741243</v>
      </c>
      <c r="R109" s="254">
        <f>+'Ingresos de Operación'!S8</f>
        <v>62.688310599308664</v>
      </c>
      <c r="S109" s="254">
        <f>+'Ingresos de Operación'!T8</f>
        <v>63.315193705301745</v>
      </c>
      <c r="T109" s="254">
        <f>+'Ingresos de Operación'!U8</f>
        <v>63.948345642354766</v>
      </c>
      <c r="U109" s="254">
        <f>+'Ingresos de Operación'!V8</f>
        <v>64.5878290987783</v>
      </c>
      <c r="V109" s="254">
        <f>+'Ingresos de Operación'!W8</f>
        <v>65.233707389766096</v>
      </c>
      <c r="W109" s="254">
        <f>+'Ingresos de Operación'!X8</f>
        <v>65.886044463663751</v>
      </c>
      <c r="X109" s="254">
        <f>+'Ingresos de Operación'!Y8</f>
        <v>66.544904908300396</v>
      </c>
      <c r="Y109" s="254">
        <f>+'Ingresos de Operación'!Z8</f>
        <v>67.21035395738339</v>
      </c>
      <c r="Z109" s="254">
        <f>+'Ingresos de Operación'!AA8</f>
        <v>67.88245749695723</v>
      </c>
      <c r="AA109" s="254">
        <f>+'Ingresos de Operación'!AB8</f>
        <v>68.561282071926811</v>
      </c>
      <c r="AB109" s="254">
        <f>+'Ingresos de Operación'!AC8</f>
        <v>69.246894892646068</v>
      </c>
      <c r="AC109" s="254">
        <f>+'Ingresos de Operación'!AD8</f>
        <v>69.939363841572543</v>
      </c>
      <c r="AD109" s="254">
        <f>+'Ingresos de Operación'!AE8</f>
        <v>70.638783642491049</v>
      </c>
      <c r="AE109" s="254">
        <f>+'Ingresos de Operación'!AF8</f>
        <v>71.34519790304374</v>
      </c>
      <c r="AF109" s="254">
        <f>+'Ingresos de Operación'!AG8</f>
        <v>72.058676570443254</v>
      </c>
      <c r="AG109" s="254">
        <f>+'Ingresos de Operación'!AH8</f>
        <v>72.779290291400457</v>
      </c>
      <c r="AH109" s="255">
        <f>+'Ingresos de Operación'!AI8</f>
        <v>73.507110419119755</v>
      </c>
    </row>
    <row r="110" spans="3:34" ht="15.75" thickBot="1">
      <c r="C110" s="256" t="s">
        <v>16</v>
      </c>
      <c r="D110" s="257">
        <f>+'Ingresos de Operación'!E9</f>
        <v>36.750000000000007</v>
      </c>
      <c r="E110" s="257">
        <f>+'Ingresos de Operación'!F9</f>
        <v>37.875502038527124</v>
      </c>
      <c r="F110" s="257">
        <f>+'Ingresos de Operación'!G9</f>
        <v>38.996977074190923</v>
      </c>
      <c r="G110" s="257">
        <f>+'Ingresos de Operación'!H9</f>
        <v>40.112022050100016</v>
      </c>
      <c r="H110" s="257">
        <f>+'Ingresos de Operación'!I9</f>
        <v>41.218179920036903</v>
      </c>
      <c r="I110" s="257">
        <f>+'Ingresos de Operación'!J9</f>
        <v>42.312947984317312</v>
      </c>
      <c r="J110" s="257">
        <f>+'Ingresos de Operación'!K9</f>
        <v>43.436793439130078</v>
      </c>
      <c r="K110" s="257">
        <f>+'Ingresos de Operación'!L9</f>
        <v>44.590488589283659</v>
      </c>
      <c r="L110" s="257">
        <f>+'Ingresos de Operación'!M9</f>
        <v>45.774826252249618</v>
      </c>
      <c r="M110" s="257">
        <f>+'Ingresos de Operación'!N9</f>
        <v>46.391159538326278</v>
      </c>
      <c r="N110" s="257">
        <f>+'Ingresos de Operación'!O9</f>
        <v>46.855071133709544</v>
      </c>
      <c r="O110" s="257">
        <f>+'Ingresos de Operación'!P9</f>
        <v>47.323621845046638</v>
      </c>
      <c r="P110" s="257">
        <f>+'Ingresos de Operación'!Q9</f>
        <v>47.796858063497112</v>
      </c>
      <c r="Q110" s="257">
        <f>+'Ingresos de Operación'!R9</f>
        <v>48.274826644132077</v>
      </c>
      <c r="R110" s="257">
        <f>+'Ingresos de Operación'!S9</f>
        <v>48.75757491057341</v>
      </c>
      <c r="S110" s="257">
        <f>+'Ingresos de Operación'!T9</f>
        <v>49.24515065967914</v>
      </c>
      <c r="T110" s="257">
        <f>+'Ingresos de Operación'!U9</f>
        <v>49.737602166275934</v>
      </c>
      <c r="U110" s="257">
        <f>+'Ingresos de Operación'!V9</f>
        <v>50.234978187938687</v>
      </c>
      <c r="V110" s="257">
        <f>+'Ingresos de Operación'!W9</f>
        <v>50.737327969818075</v>
      </c>
      <c r="W110" s="257">
        <f>+'Ingresos de Operación'!X9</f>
        <v>51.244701249516254</v>
      </c>
      <c r="X110" s="257">
        <f>+'Ingresos de Operación'!Y9</f>
        <v>51.757148262011427</v>
      </c>
      <c r="Y110" s="257">
        <f>+'Ingresos de Operación'!Z9</f>
        <v>52.27471974463154</v>
      </c>
      <c r="Z110" s="257">
        <f>+'Ingresos de Operación'!AA9</f>
        <v>52.797466942077854</v>
      </c>
      <c r="AA110" s="257">
        <f>+'Ingresos de Operación'!AB9</f>
        <v>53.32544161149864</v>
      </c>
      <c r="AB110" s="257">
        <f>+'Ingresos de Operación'!AC9</f>
        <v>53.858696027613625</v>
      </c>
      <c r="AC110" s="257">
        <f>+'Ingresos de Operación'!AD9</f>
        <v>54.39728298788976</v>
      </c>
      <c r="AD110" s="257">
        <f>+'Ingresos de Operación'!AE9</f>
        <v>54.941281980271427</v>
      </c>
      <c r="AE110" s="257">
        <f>+'Ingresos de Operación'!AF9</f>
        <v>55.490721224201941</v>
      </c>
      <c r="AF110" s="257">
        <f>+'Ingresos de Operación'!AG9</f>
        <v>56.045655124813031</v>
      </c>
      <c r="AG110" s="257">
        <f>+'Ingresos de Operación'!AH9</f>
        <v>56.606138631313925</v>
      </c>
      <c r="AH110" s="258">
        <f>+'Ingresos de Operación'!AI9</f>
        <v>57.172227242432363</v>
      </c>
    </row>
    <row r="111" spans="3:34" ht="15.75" thickBot="1">
      <c r="C111" s="256" t="s">
        <v>134</v>
      </c>
      <c r="D111" s="259">
        <f>+'Ingresos de Operación'!E10</f>
        <v>10.500000000000002</v>
      </c>
      <c r="E111" s="260">
        <f>+'Ingresos de Operación'!F10</f>
        <v>10.821572011007749</v>
      </c>
      <c r="F111" s="257">
        <f>+'Ingresos de Operación'!G10</f>
        <v>11.141993449768835</v>
      </c>
      <c r="G111" s="257">
        <f>+'Ingresos de Operación'!H10</f>
        <v>11.460577728600004</v>
      </c>
      <c r="H111" s="257">
        <f>+'Ingresos de Operación'!I10</f>
        <v>11.776622834296258</v>
      </c>
      <c r="I111" s="257">
        <f>+'Ingresos de Operación'!J10</f>
        <v>12.089413709804944</v>
      </c>
      <c r="J111" s="257">
        <f>+'Ingresos de Operación'!K10</f>
        <v>12.410512411180022</v>
      </c>
      <c r="K111" s="257">
        <f>+'Ingresos de Operación'!L10</f>
        <v>12.740139596938187</v>
      </c>
      <c r="L111" s="257">
        <f>+'Ingresos de Operación'!M10</f>
        <v>13.078521786357037</v>
      </c>
      <c r="M111" s="257">
        <f>+'Ingresos de Operación'!N10</f>
        <v>13.254617010950366</v>
      </c>
      <c r="N111" s="257">
        <f>+'Ingresos de Operación'!O10</f>
        <v>13.387163181059869</v>
      </c>
      <c r="O111" s="257">
        <f>+'Ingresos de Operación'!P10</f>
        <v>13.52103481287047</v>
      </c>
      <c r="P111" s="257">
        <f>+'Ingresos de Operación'!Q10</f>
        <v>13.656245160999172</v>
      </c>
      <c r="Q111" s="257">
        <f>+'Ingresos de Operación'!R10</f>
        <v>13.792807612609165</v>
      </c>
      <c r="R111" s="257">
        <f>+'Ingresos de Operación'!S10</f>
        <v>13.930735688735256</v>
      </c>
      <c r="S111" s="257">
        <f>+'Ingresos de Operación'!T10</f>
        <v>14.070043045622608</v>
      </c>
      <c r="T111" s="257">
        <f>+'Ingresos de Operación'!U10</f>
        <v>14.210743476078832</v>
      </c>
      <c r="U111" s="257">
        <f>+'Ingresos de Operación'!V10</f>
        <v>14.352850910839621</v>
      </c>
      <c r="V111" s="257">
        <f>+'Ingresos de Operación'!W10</f>
        <v>14.496379419948017</v>
      </c>
      <c r="W111" s="257">
        <f>+'Ingresos de Operación'!X10</f>
        <v>14.641343214147497</v>
      </c>
      <c r="X111" s="257">
        <f>+'Ingresos de Operación'!Y10</f>
        <v>14.787756646288971</v>
      </c>
      <c r="Y111" s="257">
        <f>+'Ingresos de Operación'!Z10</f>
        <v>14.935634212751861</v>
      </c>
      <c r="Z111" s="257">
        <f>+'Ingresos de Operación'!AA10</f>
        <v>15.084990554879381</v>
      </c>
      <c r="AA111" s="257">
        <f>+'Ingresos de Operación'!AB10</f>
        <v>15.235840460428173</v>
      </c>
      <c r="AB111" s="257">
        <f>+'Ingresos de Operación'!AC10</f>
        <v>15.388198865032455</v>
      </c>
      <c r="AC111" s="257">
        <f>+'Ingresos de Operación'!AD10</f>
        <v>15.54208085368278</v>
      </c>
      <c r="AD111" s="257">
        <f>+'Ingresos de Operación'!AE10</f>
        <v>15.697501662219608</v>
      </c>
      <c r="AE111" s="257">
        <f>+'Ingresos de Operación'!AF10</f>
        <v>15.854476678841806</v>
      </c>
      <c r="AF111" s="257">
        <f>+'Ingresos de Operación'!AG10</f>
        <v>16.013021445630223</v>
      </c>
      <c r="AG111" s="257">
        <f>+'Ingresos de Operación'!AH10</f>
        <v>16.173151660086528</v>
      </c>
      <c r="AH111" s="258">
        <f>+'Ingresos de Operación'!AI10</f>
        <v>16.334883176687391</v>
      </c>
    </row>
    <row r="112" spans="3:34" ht="15.75" thickBot="1">
      <c r="C112" s="13" t="s">
        <v>8</v>
      </c>
      <c r="D112" s="253">
        <f>+'Ingresos de Operación'!E11</f>
        <v>47.250000000000007</v>
      </c>
      <c r="E112" s="254">
        <f>+'Ingresos de Operación'!F11</f>
        <v>48.697074049534869</v>
      </c>
      <c r="F112" s="254">
        <f>+'Ingresos de Operación'!G11</f>
        <v>51.707338256213994</v>
      </c>
      <c r="G112" s="254">
        <f>+'Ingresos de Operación'!H11</f>
        <v>53.856811057261005</v>
      </c>
      <c r="H112" s="254">
        <f>+'Ingresos de Operación'!I11</f>
        <v>55.985684142931895</v>
      </c>
      <c r="I112" s="254">
        <f>+'Ingresos de Operación'!J11</f>
        <v>58.084520491498843</v>
      </c>
      <c r="J112" s="254">
        <f>+'Ingresos de Operación'!K11</f>
        <v>60.20329455408023</v>
      </c>
      <c r="K112" s="254">
        <f>+'Ingresos de Operación'!L11</f>
        <v>62.338467739776704</v>
      </c>
      <c r="L112" s="254">
        <f>+'Ingresos de Operación'!M11</f>
        <v>64.423466848287433</v>
      </c>
      <c r="M112" s="254">
        <f>+'Ingresos de Operación'!N11</f>
        <v>66.448090660989962</v>
      </c>
      <c r="N112" s="254">
        <f>+'Ingresos de Operación'!O11</f>
        <v>68.402141976864698</v>
      </c>
      <c r="O112" s="254">
        <f>+'Ingresos de Operación'!P11</f>
        <v>70.344475304382897</v>
      </c>
      <c r="P112" s="254">
        <f>+'Ingresos de Operación'!Q11</f>
        <v>72.199893526147306</v>
      </c>
      <c r="Q112" s="254">
        <f>+'Ingresos de Operación'!R11</f>
        <v>74.104021698779675</v>
      </c>
      <c r="R112" s="254">
        <f>+'Ingresos de Operación'!S11</f>
        <v>75.98341841205324</v>
      </c>
      <c r="S112" s="254">
        <f>+'Ingresos de Operación'!T11</f>
        <v>77.833629391437938</v>
      </c>
      <c r="T112" s="254">
        <f>+'Ingresos de Operación'!U11</f>
        <v>79.650171415914144</v>
      </c>
      <c r="U112" s="254">
        <f>+'Ingresos de Operación'!V11</f>
        <v>81.508853982374788</v>
      </c>
      <c r="V112" s="254">
        <f>+'Ingresos de Operación'!W11</f>
        <v>83.410647756378964</v>
      </c>
      <c r="W112" s="254">
        <f>+'Ingresos de Operación'!X11</f>
        <v>85.356545573122474</v>
      </c>
      <c r="X112" s="254">
        <f>+'Ingresos de Operación'!Y11</f>
        <v>87.347562938602721</v>
      </c>
      <c r="Y112" s="254">
        <f>+'Ingresos de Operación'!Z11</f>
        <v>89.384738541969355</v>
      </c>
      <c r="Z112" s="254">
        <f>+'Ingresos de Operación'!AA11</f>
        <v>91.469134779306472</v>
      </c>
      <c r="AA112" s="254">
        <f>+'Ingresos de Operación'!AB11</f>
        <v>93.601838289097245</v>
      </c>
      <c r="AB112" s="254">
        <f>+'Ingresos de Operación'!AC11</f>
        <v>95.783960499627071</v>
      </c>
      <c r="AC112" s="254">
        <f>+'Ingresos de Operación'!AD11</f>
        <v>98.016638188587308</v>
      </c>
      <c r="AD112" s="254">
        <f>+'Ingresos de Operación'!AE11</f>
        <v>100.30103405514711</v>
      </c>
      <c r="AE112" s="254">
        <f>+'Ingresos de Operación'!AF11</f>
        <v>102.63833730476625</v>
      </c>
      <c r="AF112" s="254">
        <f>+'Ingresos de Operación'!AG11</f>
        <v>105.02976424702808</v>
      </c>
      <c r="AG112" s="254">
        <f>+'Ingresos de Operación'!AH11</f>
        <v>107.47655890677781</v>
      </c>
      <c r="AH112" s="255">
        <f>+'Ingresos de Operación'!AI11</f>
        <v>109.97999364885703</v>
      </c>
    </row>
    <row r="113" spans="3:34" ht="15.75" thickBot="1">
      <c r="C113" s="256" t="s">
        <v>16</v>
      </c>
      <c r="D113" s="257">
        <f>+'Ingresos de Operación'!E12</f>
        <v>36.750000000000007</v>
      </c>
      <c r="E113" s="257">
        <f>+'Ingresos de Operación'!F12</f>
        <v>37.875502038527124</v>
      </c>
      <c r="F113" s="257">
        <f>+'Ingresos de Operación'!G12</f>
        <v>40.196973186705605</v>
      </c>
      <c r="G113" s="257">
        <f>+'Ingresos de Operación'!H12</f>
        <v>41.847218433957899</v>
      </c>
      <c r="H113" s="257">
        <f>+'Ingresos de Operación'!I12</f>
        <v>43.479735056507671</v>
      </c>
      <c r="I113" s="257">
        <f>+'Ingresos de Operación'!J12</f>
        <v>45.087212665469011</v>
      </c>
      <c r="J113" s="257">
        <f>+'Ingresos de Operación'!K12</f>
        <v>46.708449784469977</v>
      </c>
      <c r="K113" s="257">
        <f>+'Ingresos de Operación'!L12</f>
        <v>48.340670105603067</v>
      </c>
      <c r="L113" s="257">
        <f>+'Ingresos de Operación'!M12</f>
        <v>49.932246847509184</v>
      </c>
      <c r="M113" s="257">
        <f>+'Ingresos de Operación'!N12</f>
        <v>51.475327419585845</v>
      </c>
      <c r="N113" s="257">
        <f>+'Ingresos de Operación'!O12</f>
        <v>52.96207879469636</v>
      </c>
      <c r="O113" s="257">
        <f>+'Ingresos de Operación'!P12</f>
        <v>54.438122214113072</v>
      </c>
      <c r="P113" s="257">
        <f>+'Ingresos de Operación'!Q12</f>
        <v>55.845299405793696</v>
      </c>
      <c r="Q113" s="257">
        <f>+'Ingresos de Operación'!R12</f>
        <v>57.288555116114487</v>
      </c>
      <c r="R113" s="257">
        <f>+'Ingresos de Operación'!S12</f>
        <v>58.711075602337047</v>
      </c>
      <c r="S113" s="257">
        <f>+'Ingresos de Operación'!T12</f>
        <v>60.109442093819567</v>
      </c>
      <c r="T113" s="257">
        <f>+'Ingresos de Operación'!U12</f>
        <v>61.480220807760688</v>
      </c>
      <c r="U113" s="257">
        <f>+'Ingresos de Operación'!V12</f>
        <v>62.881929116426249</v>
      </c>
      <c r="V113" s="257">
        <f>+'Ingresos de Operación'!W12</f>
        <v>64.315255730051831</v>
      </c>
      <c r="W113" s="257">
        <f>+'Ingresos de Operación'!X12</f>
        <v>65.78090443733322</v>
      </c>
      <c r="X113" s="257">
        <f>+'Ingresos de Operación'!Y12</f>
        <v>67.279594428248359</v>
      </c>
      <c r="Y113" s="257">
        <f>+'Ingresos de Operación'!Z12</f>
        <v>68.812060623579598</v>
      </c>
      <c r="Z113" s="257">
        <f>+'Ingresos de Operación'!AA12</f>
        <v>70.379054011269218</v>
      </c>
      <c r="AA113" s="257">
        <f>+'Ingresos de Operación'!AB12</f>
        <v>71.981341989743854</v>
      </c>
      <c r="AB113" s="257">
        <f>+'Ingresos de Operación'!AC12</f>
        <v>73.619708718344924</v>
      </c>
      <c r="AC113" s="257">
        <f>+'Ingresos de Operación'!AD12</f>
        <v>75.294955475005921</v>
      </c>
      <c r="AD113" s="257">
        <f>+'Ingresos de Operación'!AE12</f>
        <v>77.007901021319171</v>
      </c>
      <c r="AE113" s="257">
        <f>+'Ingresos de Operación'!AF12</f>
        <v>78.759381975137529</v>
      </c>
      <c r="AF113" s="257">
        <f>+'Ingresos de Operación'!AG12</f>
        <v>80.550253190859195</v>
      </c>
      <c r="AG113" s="257">
        <f>+'Ingresos de Operación'!AH12</f>
        <v>82.381388147546275</v>
      </c>
      <c r="AH113" s="258">
        <f>+'Ingresos de Operación'!AI12</f>
        <v>84.253679345030832</v>
      </c>
    </row>
    <row r="114" spans="3:34" ht="15.75" thickBot="1">
      <c r="C114" s="256" t="s">
        <v>134</v>
      </c>
      <c r="D114" s="259">
        <f>+'Ingresos de Operación'!E13</f>
        <v>10.500000000000002</v>
      </c>
      <c r="E114" s="260">
        <f>+'Ingresos de Operación'!F13</f>
        <v>10.821572011007749</v>
      </c>
      <c r="F114" s="257">
        <f>+'Ingresos de Operación'!G13</f>
        <v>11.510365069508392</v>
      </c>
      <c r="G114" s="257">
        <f>+'Ingresos de Operación'!H13</f>
        <v>12.009592623303108</v>
      </c>
      <c r="H114" s="257">
        <f>+'Ingresos de Operación'!I13</f>
        <v>12.505949086424224</v>
      </c>
      <c r="I114" s="257">
        <f>+'Ingresos de Operación'!J13</f>
        <v>12.997307826029834</v>
      </c>
      <c r="J114" s="257">
        <f>+'Ingresos de Operación'!K13</f>
        <v>13.494844769610255</v>
      </c>
      <c r="K114" s="257">
        <f>+'Ingresos de Operación'!L13</f>
        <v>13.997797634173629</v>
      </c>
      <c r="L114" s="257">
        <f>+'Ingresos de Operación'!M13</f>
        <v>14.491220000778251</v>
      </c>
      <c r="M114" s="257">
        <f>+'Ingresos de Operación'!N13</f>
        <v>14.972763241404108</v>
      </c>
      <c r="N114" s="257">
        <f>+'Ingresos de Operación'!O13</f>
        <v>15.440063182168329</v>
      </c>
      <c r="O114" s="257">
        <f>+'Ingresos de Operación'!P13</f>
        <v>15.906353090269814</v>
      </c>
      <c r="P114" s="257">
        <f>+'Ingresos de Operación'!Q13</f>
        <v>16.354594120353617</v>
      </c>
      <c r="Q114" s="257">
        <f>+'Ingresos de Operación'!R13</f>
        <v>16.815466582665184</v>
      </c>
      <c r="R114" s="257">
        <f>+'Ingresos de Operación'!S13</f>
        <v>17.272342809716196</v>
      </c>
      <c r="S114" s="257">
        <f>+'Ingresos de Operación'!T13</f>
        <v>17.724187297618371</v>
      </c>
      <c r="T114" s="257">
        <f>+'Ingresos de Operación'!U13</f>
        <v>18.169950608153471</v>
      </c>
      <c r="U114" s="257">
        <f>+'Ingresos de Operación'!V13</f>
        <v>18.626924865948528</v>
      </c>
      <c r="V114" s="257">
        <f>+'Ingresos de Operación'!W13</f>
        <v>19.095392026327129</v>
      </c>
      <c r="W114" s="257">
        <f>+'Ingresos de Operación'!X13</f>
        <v>19.575641135789255</v>
      </c>
      <c r="X114" s="257">
        <f>+'Ingresos de Operación'!Y13</f>
        <v>20.067968510354351</v>
      </c>
      <c r="Y114" s="257">
        <f>+'Ingresos de Operación'!Z13</f>
        <v>20.572677918389765</v>
      </c>
      <c r="Z114" s="257">
        <f>+'Ingresos de Operación'!AA13</f>
        <v>21.090080768037264</v>
      </c>
      <c r="AA114" s="257">
        <f>+'Ingresos de Operación'!AB13</f>
        <v>21.620496299353398</v>
      </c>
      <c r="AB114" s="257">
        <f>+'Ingresos de Operación'!AC13</f>
        <v>22.16425178128214</v>
      </c>
      <c r="AC114" s="257">
        <f>+'Ingresos de Operación'!AD13</f>
        <v>22.721682713581384</v>
      </c>
      <c r="AD114" s="257">
        <f>+'Ingresos de Operación'!AE13</f>
        <v>23.293133033827953</v>
      </c>
      <c r="AE114" s="257">
        <f>+'Ingresos de Operación'!AF13</f>
        <v>23.878955329628724</v>
      </c>
      <c r="AF114" s="257">
        <f>+'Ingresos de Operación'!AG13</f>
        <v>24.479511056168889</v>
      </c>
      <c r="AG114" s="257">
        <f>+'Ingresos de Operación'!AH13</f>
        <v>25.095170759231532</v>
      </c>
      <c r="AH114" s="258">
        <f>+'Ingresos de Operación'!AI13</f>
        <v>25.726314303826207</v>
      </c>
    </row>
    <row r="115" spans="3:34" ht="15.75" thickBot="1">
      <c r="C115" s="15" t="s">
        <v>9</v>
      </c>
      <c r="D115" s="268">
        <f>+'Ingresos de Operación'!E14</f>
        <v>0</v>
      </c>
      <c r="E115" s="269">
        <f>+'Ingresos de Operación'!F14</f>
        <v>0</v>
      </c>
      <c r="F115" s="269">
        <f>+'Ingresos de Operación'!G14</f>
        <v>1.568367732254238</v>
      </c>
      <c r="G115" s="269">
        <f>+'Ingresos de Operación'!H14</f>
        <v>2.2842112785609885</v>
      </c>
      <c r="H115" s="269">
        <f>+'Ingresos de Operación'!I14</f>
        <v>2.9908813885987371</v>
      </c>
      <c r="I115" s="269">
        <f>+'Ingresos de Operación'!J14</f>
        <v>3.6821587973765872</v>
      </c>
      <c r="J115" s="269">
        <f>+'Ingresos de Operación'!K14</f>
        <v>4.3559887037701301</v>
      </c>
      <c r="K115" s="269">
        <f>+'Ingresos de Operación'!L14</f>
        <v>5.0078395535548594</v>
      </c>
      <c r="L115" s="269">
        <f>+'Ingresos de Operación'!M14</f>
        <v>5.5701188096807712</v>
      </c>
      <c r="M115" s="269">
        <f>+'Ingresos de Operación'!N14</f>
        <v>6.8023141117133221</v>
      </c>
      <c r="N115" s="269">
        <f>+'Ingresos de Operación'!O14</f>
        <v>8.1599076620952857</v>
      </c>
      <c r="O115" s="269">
        <f>+'Ingresos de Operación'!P14</f>
        <v>9.4998186464657834</v>
      </c>
      <c r="P115" s="269">
        <f>+'Ingresos de Operación'!Q14</f>
        <v>10.746790301651025</v>
      </c>
      <c r="Q115" s="269">
        <f>+'Ingresos de Operación'!R14</f>
        <v>12.036387442038432</v>
      </c>
      <c r="R115" s="269">
        <f>+'Ingresos de Operación'!S14</f>
        <v>13.295107812744575</v>
      </c>
      <c r="S115" s="269">
        <f>+'Ingresos de Operación'!T14</f>
        <v>14.518435686136193</v>
      </c>
      <c r="T115" s="269">
        <f>+'Ingresos de Operación'!U14</f>
        <v>15.701825773559378</v>
      </c>
      <c r="U115" s="269">
        <f>+'Ingresos de Operación'!V14</f>
        <v>16.921024883596488</v>
      </c>
      <c r="V115" s="269">
        <f>+'Ingresos de Operación'!W14</f>
        <v>18.176940366612868</v>
      </c>
      <c r="W115" s="269">
        <f>+'Ingresos de Operación'!X14</f>
        <v>19.470501109458723</v>
      </c>
      <c r="X115" s="269">
        <f>+'Ingresos de Operación'!Y14</f>
        <v>20.802658030302325</v>
      </c>
      <c r="Y115" s="269">
        <f>+'Ingresos de Operación'!Z14</f>
        <v>22.174384584585965</v>
      </c>
      <c r="Z115" s="269">
        <f>+'Ingresos de Operación'!AA14</f>
        <v>23.586677282349243</v>
      </c>
      <c r="AA115" s="269">
        <f>+'Ingresos de Operación'!AB14</f>
        <v>25.040556217170433</v>
      </c>
      <c r="AB115" s="269">
        <f>+'Ingresos de Operación'!AC14</f>
        <v>26.537065606981002</v>
      </c>
      <c r="AC115" s="269">
        <f>+'Ingresos de Operación'!AD14</f>
        <v>28.077274347014765</v>
      </c>
      <c r="AD115" s="269">
        <f>+'Ingresos de Operación'!AE14</f>
        <v>29.662250412656064</v>
      </c>
      <c r="AE115" s="269">
        <f>+'Ingresos de Operación'!AF14</f>
        <v>31.293139401722513</v>
      </c>
      <c r="AF115" s="269">
        <f>+'Ingresos de Operación'!AG14</f>
        <v>32.97108767658483</v>
      </c>
      <c r="AG115" s="269">
        <f>+'Ingresos de Operación'!AH14</f>
        <v>34.697268615377354</v>
      </c>
      <c r="AH115" s="270">
        <f>+'Ingresos de Operación'!AI14</f>
        <v>36.472883229737278</v>
      </c>
    </row>
    <row r="116" spans="3:34" ht="15.75" thickBot="1">
      <c r="C116" s="39" t="s">
        <v>16</v>
      </c>
      <c r="D116" s="271">
        <f>+'Ingresos de Operación'!E15</f>
        <v>0</v>
      </c>
      <c r="E116" s="272">
        <f>+'Ingresos de Operación'!F15</f>
        <v>0</v>
      </c>
      <c r="F116" s="272">
        <f>+'Ingresos de Operación'!G15</f>
        <v>1.1999961125146825</v>
      </c>
      <c r="G116" s="272">
        <f>+'Ingresos de Operación'!H15</f>
        <v>1.7351963838578826</v>
      </c>
      <c r="H116" s="272">
        <f>+'Ingresos de Operación'!I15</f>
        <v>2.2615551364707684</v>
      </c>
      <c r="I116" s="272">
        <f>+'Ingresos de Operación'!J15</f>
        <v>2.7742646811516991</v>
      </c>
      <c r="J116" s="272">
        <f>+'Ingresos de Operación'!K15</f>
        <v>3.271656345339899</v>
      </c>
      <c r="K116" s="272">
        <f>+'Ingresos de Operación'!L15</f>
        <v>3.7501815163194081</v>
      </c>
      <c r="L116" s="272">
        <f>+'Ingresos de Operación'!M15</f>
        <v>4.1574205952595662</v>
      </c>
      <c r="M116" s="272">
        <f>+'Ingresos de Operación'!N15</f>
        <v>5.0841678812595674</v>
      </c>
      <c r="N116" s="272">
        <f>+'Ingresos de Operación'!O15</f>
        <v>6.1070076609868167</v>
      </c>
      <c r="O116" s="272">
        <f>+'Ingresos de Operación'!P15</f>
        <v>7.1145003690664339</v>
      </c>
      <c r="P116" s="272">
        <f>+'Ingresos de Operación'!Q15</f>
        <v>8.0484413422965844</v>
      </c>
      <c r="Q116" s="272">
        <f>+'Ingresos de Operación'!R15</f>
        <v>9.0137284719824109</v>
      </c>
      <c r="R116" s="272">
        <f>+'Ingresos de Operación'!S15</f>
        <v>9.9535006917636366</v>
      </c>
      <c r="S116" s="272">
        <f>+'Ingresos de Operación'!T15</f>
        <v>10.864291434140426</v>
      </c>
      <c r="T116" s="272">
        <f>+'Ingresos de Operación'!U15</f>
        <v>11.742618641484754</v>
      </c>
      <c r="U116" s="272">
        <f>+'Ingresos de Operación'!V15</f>
        <v>12.646950928487563</v>
      </c>
      <c r="V116" s="272">
        <f>+'Ingresos de Operación'!W15</f>
        <v>13.577927760233756</v>
      </c>
      <c r="W116" s="272">
        <f>+'Ingresos de Operación'!X15</f>
        <v>14.536203187816966</v>
      </c>
      <c r="X116" s="272">
        <f>+'Ingresos de Operación'!Y15</f>
        <v>15.522446166236932</v>
      </c>
      <c r="Y116" s="272">
        <f>+'Ingresos de Operación'!Z15</f>
        <v>16.537340878948058</v>
      </c>
      <c r="Z116" s="272">
        <f>+'Ingresos de Operación'!AA15</f>
        <v>17.581587069191364</v>
      </c>
      <c r="AA116" s="272">
        <f>+'Ingresos de Operación'!AB15</f>
        <v>18.655900378245214</v>
      </c>
      <c r="AB116" s="272">
        <f>+'Ingresos de Operación'!AC15</f>
        <v>19.761012690731299</v>
      </c>
      <c r="AC116" s="272">
        <f>+'Ingresos de Operación'!AD15</f>
        <v>20.897672487116161</v>
      </c>
      <c r="AD116" s="272">
        <f>+'Ingresos de Operación'!AE15</f>
        <v>22.066619041047744</v>
      </c>
      <c r="AE116" s="272">
        <f>+'Ingresos de Operación'!AF15</f>
        <v>23.268660750935588</v>
      </c>
      <c r="AF116" s="272">
        <f>+'Ingresos de Operación'!AG15</f>
        <v>24.504598066046164</v>
      </c>
      <c r="AG116" s="273">
        <f>+'Ingresos de Operación'!AH15</f>
        <v>25.77524951623235</v>
      </c>
      <c r="AH116" s="274">
        <f>+'Ingresos de Operación'!AI15</f>
        <v>27.081452102598469</v>
      </c>
    </row>
    <row r="117" spans="3:34" ht="15.75" thickBot="1">
      <c r="C117" s="39" t="s">
        <v>134</v>
      </c>
      <c r="D117" s="271">
        <f>+'Ingresos de Operación'!E16</f>
        <v>0</v>
      </c>
      <c r="E117" s="273">
        <f>+'Ingresos de Operación'!F16</f>
        <v>0</v>
      </c>
      <c r="F117" s="273">
        <f>+'Ingresos de Operación'!G16</f>
        <v>0.36837161973955723</v>
      </c>
      <c r="G117" s="273">
        <f>+'Ingresos de Operación'!H16</f>
        <v>0.54901489470310416</v>
      </c>
      <c r="H117" s="273">
        <f>+'Ingresos de Operación'!I16</f>
        <v>0.72932625212796509</v>
      </c>
      <c r="I117" s="273">
        <f>+'Ingresos de Operación'!J16</f>
        <v>0.90789411622488991</v>
      </c>
      <c r="J117" s="273">
        <f>+'Ingresos de Operación'!K16</f>
        <v>1.0843323584302329</v>
      </c>
      <c r="K117" s="273">
        <f>+'Ingresos de Operación'!L16</f>
        <v>1.2576580372354424</v>
      </c>
      <c r="L117" s="273">
        <f>+'Ingresos de Operación'!M16</f>
        <v>1.4126982144212139</v>
      </c>
      <c r="M117" s="273">
        <f>+'Ingresos de Operación'!N16</f>
        <v>1.7181462304537423</v>
      </c>
      <c r="N117" s="273">
        <f>+'Ingresos de Operación'!O16</f>
        <v>2.0529000011084602</v>
      </c>
      <c r="O117" s="273">
        <f>+'Ingresos de Operación'!P16</f>
        <v>2.3853182773993442</v>
      </c>
      <c r="P117" s="273">
        <f>+'Ingresos de Operación'!Q16</f>
        <v>2.6983489593544459</v>
      </c>
      <c r="Q117" s="273">
        <f>+'Ingresos de Operación'!R16</f>
        <v>3.0226589700560194</v>
      </c>
      <c r="R117" s="273">
        <f>+'Ingresos de Operación'!S16</f>
        <v>3.3416071209809406</v>
      </c>
      <c r="S117" s="273">
        <f>+'Ingresos de Operación'!T16</f>
        <v>3.6541442519957634</v>
      </c>
      <c r="T117" s="273">
        <f>+'Ingresos de Operación'!U16</f>
        <v>3.9592071320746385</v>
      </c>
      <c r="U117" s="273">
        <f>+'Ingresos de Operación'!V16</f>
        <v>4.2740739551089071</v>
      </c>
      <c r="V117" s="273">
        <f>+'Ingresos de Operación'!W16</f>
        <v>4.5990126063791124</v>
      </c>
      <c r="W117" s="273">
        <f>+'Ingresos de Operación'!X16</f>
        <v>4.9342979216417575</v>
      </c>
      <c r="X117" s="273">
        <f>+'Ingresos de Operación'!Y16</f>
        <v>5.2802118640653806</v>
      </c>
      <c r="Y117" s="273">
        <f>+'Ingresos de Operación'!Z16</f>
        <v>5.6370437056379039</v>
      </c>
      <c r="Z117" s="273">
        <f>+'Ingresos de Operación'!AA16</f>
        <v>6.0050902131578834</v>
      </c>
      <c r="AA117" s="273">
        <f>+'Ingresos de Operación'!AB16</f>
        <v>6.3846558389252248</v>
      </c>
      <c r="AB117" s="273">
        <f>+'Ingresos de Operación'!AC16</f>
        <v>6.7760529162496841</v>
      </c>
      <c r="AC117" s="273">
        <f>+'Ingresos de Operación'!AD16</f>
        <v>7.1796018598986038</v>
      </c>
      <c r="AD117" s="273">
        <f>+'Ingresos de Operación'!AE16</f>
        <v>7.595631371608345</v>
      </c>
      <c r="AE117" s="273">
        <f>+'Ingresos de Operación'!AF16</f>
        <v>8.0244786507869179</v>
      </c>
      <c r="AF117" s="273">
        <f>+'Ingresos de Operación'!AG16</f>
        <v>8.466489610538666</v>
      </c>
      <c r="AG117" s="273">
        <f>+'Ingresos de Operación'!AH16</f>
        <v>8.9220190991450039</v>
      </c>
      <c r="AH117" s="275">
        <f>+'Ingresos de Operación'!AI16</f>
        <v>9.3914311271388158</v>
      </c>
    </row>
    <row r="120" spans="3:34" ht="15.75">
      <c r="C120" s="281" t="s">
        <v>135</v>
      </c>
    </row>
    <row r="121" spans="3:34" ht="15.75" thickBot="1"/>
    <row r="122" spans="3:34" ht="15.75" thickBot="1">
      <c r="C122" s="12"/>
      <c r="D122" s="246">
        <v>0</v>
      </c>
      <c r="E122" s="247">
        <v>1</v>
      </c>
      <c r="F122" s="247">
        <v>2</v>
      </c>
      <c r="G122" s="247">
        <v>3</v>
      </c>
      <c r="H122" s="247">
        <v>4</v>
      </c>
      <c r="I122" s="247">
        <v>5</v>
      </c>
      <c r="J122" s="247">
        <v>6</v>
      </c>
      <c r="K122" s="247">
        <v>7</v>
      </c>
      <c r="L122" s="247">
        <v>8</v>
      </c>
      <c r="M122" s="247">
        <v>9</v>
      </c>
      <c r="N122" s="247">
        <v>10</v>
      </c>
      <c r="O122" s="247">
        <v>11</v>
      </c>
      <c r="P122" s="247">
        <v>12</v>
      </c>
      <c r="Q122" s="247">
        <v>13</v>
      </c>
      <c r="R122" s="247">
        <v>14</v>
      </c>
      <c r="S122" s="248">
        <v>15</v>
      </c>
      <c r="T122" s="247">
        <v>16</v>
      </c>
      <c r="U122" s="249">
        <v>17</v>
      </c>
      <c r="V122" s="250">
        <v>18</v>
      </c>
      <c r="W122" s="250">
        <v>19</v>
      </c>
      <c r="X122" s="251">
        <v>20</v>
      </c>
      <c r="Y122" s="247">
        <v>21</v>
      </c>
      <c r="Z122" s="249">
        <v>22</v>
      </c>
      <c r="AA122" s="250">
        <v>23</v>
      </c>
      <c r="AB122" s="250">
        <v>24</v>
      </c>
      <c r="AC122" s="251">
        <v>25</v>
      </c>
      <c r="AD122" s="247">
        <v>26</v>
      </c>
      <c r="AE122" s="249">
        <v>27</v>
      </c>
      <c r="AF122" s="250">
        <v>28</v>
      </c>
      <c r="AG122" s="250">
        <v>29</v>
      </c>
      <c r="AH122" s="252">
        <v>30</v>
      </c>
    </row>
    <row r="123" spans="3:34" ht="15.75" thickBot="1">
      <c r="C123" s="13" t="s">
        <v>7</v>
      </c>
      <c r="D123" s="253">
        <f>+'Ingresos de Operación'!E22</f>
        <v>94.500000000000014</v>
      </c>
      <c r="E123" s="254">
        <f>+'Ingresos de Operación'!F22</f>
        <v>97.394148099069739</v>
      </c>
      <c r="F123" s="254">
        <f>+'Ingresos de Operación'!G22</f>
        <v>100.27794104791951</v>
      </c>
      <c r="G123" s="254">
        <f>+'Ingresos de Operación'!H22</f>
        <v>103.14519955740003</v>
      </c>
      <c r="H123" s="254">
        <f>+'Ingresos de Operación'!I22</f>
        <v>105.98960550866632</v>
      </c>
      <c r="I123" s="254">
        <f>+'Ingresos de Operación'!J22</f>
        <v>108.80472338824451</v>
      </c>
      <c r="J123" s="254">
        <f>+'Ingresos de Operación'!K22</f>
        <v>111.69461170062019</v>
      </c>
      <c r="K123" s="254">
        <f>+'Ingresos de Operación'!L22</f>
        <v>114.66125637244367</v>
      </c>
      <c r="L123" s="254">
        <f>+'Ingresos de Operación'!M22</f>
        <v>117.70669607721331</v>
      </c>
      <c r="M123" s="254">
        <f>+'Ingresos de Operación'!N22</f>
        <v>119.29155309855327</v>
      </c>
      <c r="N123" s="254">
        <f>+'Ingresos de Operación'!O22</f>
        <v>120.48446862953881</v>
      </c>
      <c r="O123" s="254">
        <f>+'Ingresos de Operación'!P22</f>
        <v>121.68931331583418</v>
      </c>
      <c r="P123" s="254">
        <f>+'Ingresos de Operación'!Q22</f>
        <v>122.90620644899253</v>
      </c>
      <c r="Q123" s="254">
        <f>+'Ingresos de Operación'!R22</f>
        <v>124.13526851348246</v>
      </c>
      <c r="R123" s="254">
        <f>+'Ingresos de Operación'!S22</f>
        <v>125.37662119861729</v>
      </c>
      <c r="S123" s="254">
        <f>+'Ingresos de Operación'!T22</f>
        <v>126.63038741060345</v>
      </c>
      <c r="T123" s="254">
        <f>+'Ingresos de Operación'!U22</f>
        <v>127.89669128470949</v>
      </c>
      <c r="U123" s="254">
        <f>+'Ingresos de Operación'!V22</f>
        <v>129.17565819755657</v>
      </c>
      <c r="V123" s="254">
        <f>+'Ingresos de Operación'!W22</f>
        <v>130.46741477953216</v>
      </c>
      <c r="W123" s="254">
        <f>+'Ingresos de Operación'!X22</f>
        <v>131.77208892732747</v>
      </c>
      <c r="X123" s="254">
        <f>+'Ingresos de Operación'!Y22</f>
        <v>133.08980981660073</v>
      </c>
      <c r="Y123" s="254">
        <f>+'Ingresos de Operación'!Z22</f>
        <v>134.42070791476675</v>
      </c>
      <c r="Z123" s="254">
        <f>+'Ingresos de Operación'!AA22</f>
        <v>135.76491499391443</v>
      </c>
      <c r="AA123" s="254">
        <f>+'Ingresos de Operación'!AB22</f>
        <v>137.12256414385357</v>
      </c>
      <c r="AB123" s="254">
        <f>+'Ingresos de Operación'!AC22</f>
        <v>138.49378978529211</v>
      </c>
      <c r="AC123" s="254">
        <f>+'Ingresos de Operación'!AD22</f>
        <v>139.87872768314506</v>
      </c>
      <c r="AD123" s="254">
        <f>+'Ingresos de Operación'!AE22</f>
        <v>141.27758036623342</v>
      </c>
      <c r="AE123" s="254">
        <f>+'Ingresos de Operación'!AF22</f>
        <v>142.69042223021526</v>
      </c>
      <c r="AF123" s="254">
        <f>+'Ingresos de Operación'!AG22</f>
        <v>144.11739317344009</v>
      </c>
      <c r="AG123" s="254">
        <f>+'Ingresos de Operación'!AH22</f>
        <v>145.55863449330639</v>
      </c>
      <c r="AH123" s="255">
        <f>+'Ingresos de Operación'!AI22</f>
        <v>147.01428890025272</v>
      </c>
    </row>
    <row r="124" spans="3:34" ht="15.75" thickBot="1">
      <c r="C124" s="14" t="s">
        <v>15</v>
      </c>
      <c r="D124" s="261">
        <f>+'Ingresos de Operación'!E23</f>
        <v>94.500000000000014</v>
      </c>
      <c r="E124" s="257">
        <f>+'Ingresos de Operación'!F23</f>
        <v>97.394148099069739</v>
      </c>
      <c r="F124" s="257">
        <f>+'Ingresos de Operación'!G23</f>
        <v>100.27794104791951</v>
      </c>
      <c r="G124" s="257">
        <f>+'Ingresos de Operación'!H23</f>
        <v>103.14519955740003</v>
      </c>
      <c r="H124" s="257">
        <f>+'Ingresos de Operación'!I23</f>
        <v>105.98960550866632</v>
      </c>
      <c r="I124" s="257">
        <f>+'Ingresos de Operación'!J23</f>
        <v>108.80472338824451</v>
      </c>
      <c r="J124" s="257">
        <f>+'Ingresos de Operación'!K23</f>
        <v>111.69461170062019</v>
      </c>
      <c r="K124" s="257">
        <f>+'Ingresos de Operación'!L23</f>
        <v>114.66125637244367</v>
      </c>
      <c r="L124" s="257">
        <f>+'Ingresos de Operación'!M23</f>
        <v>117.70669607721331</v>
      </c>
      <c r="M124" s="257">
        <f>+'Ingresos de Operación'!N23</f>
        <v>119.29155309855327</v>
      </c>
      <c r="N124" s="257">
        <f>+'Ingresos de Operación'!O23</f>
        <v>120.48446862953881</v>
      </c>
      <c r="O124" s="257">
        <f>+'Ingresos de Operación'!P23</f>
        <v>121.68931331583418</v>
      </c>
      <c r="P124" s="257">
        <f>+'Ingresos de Operación'!Q23</f>
        <v>122.90620644899253</v>
      </c>
      <c r="Q124" s="257">
        <f>+'Ingresos de Operación'!R23</f>
        <v>124.13526851348246</v>
      </c>
      <c r="R124" s="257">
        <f>+'Ingresos de Operación'!S23</f>
        <v>125.37662119861729</v>
      </c>
      <c r="S124" s="257">
        <f>+'Ingresos de Operación'!T23</f>
        <v>126.63038741060345</v>
      </c>
      <c r="T124" s="257">
        <f>+'Ingresos de Operación'!U23</f>
        <v>127.89669128470949</v>
      </c>
      <c r="U124" s="257">
        <f>+'Ingresos de Operación'!V23</f>
        <v>129.17565819755657</v>
      </c>
      <c r="V124" s="257">
        <f>+'Ingresos de Operación'!W23</f>
        <v>130.46741477953216</v>
      </c>
      <c r="W124" s="257">
        <f>+'Ingresos de Operación'!X23</f>
        <v>131.77208892732747</v>
      </c>
      <c r="X124" s="257">
        <f>+'Ingresos de Operación'!Y23</f>
        <v>133.08980981660073</v>
      </c>
      <c r="Y124" s="257">
        <f>+'Ingresos de Operación'!Z23</f>
        <v>134.42070791476675</v>
      </c>
      <c r="Z124" s="257">
        <f>+'Ingresos de Operación'!AA23</f>
        <v>135.76491499391443</v>
      </c>
      <c r="AA124" s="257">
        <f>+'Ingresos de Operación'!AB23</f>
        <v>137.12256414385357</v>
      </c>
      <c r="AB124" s="257">
        <f>+'Ingresos de Operación'!AC23</f>
        <v>138.49378978529211</v>
      </c>
      <c r="AC124" s="257">
        <f>+'Ingresos de Operación'!AD23</f>
        <v>139.87872768314506</v>
      </c>
      <c r="AD124" s="257">
        <f>+'Ingresos de Operación'!AE23</f>
        <v>141.27758036623342</v>
      </c>
      <c r="AE124" s="257">
        <f>+'Ingresos de Operación'!AF23</f>
        <v>142.69042223021526</v>
      </c>
      <c r="AF124" s="257">
        <f>+'Ingresos de Operación'!AG23</f>
        <v>144.11739317344009</v>
      </c>
      <c r="AG124" s="257">
        <f>+'Ingresos de Operación'!AH23</f>
        <v>145.55863449330639</v>
      </c>
      <c r="AH124" s="258">
        <f>+'Ingresos de Operación'!AI23</f>
        <v>147.01428890025272</v>
      </c>
    </row>
    <row r="125" spans="3:34" ht="15.75" thickBot="1">
      <c r="C125" s="13" t="s">
        <v>8</v>
      </c>
      <c r="D125" s="276">
        <f>+'Ingresos de Operación'!E24</f>
        <v>94.500000000000014</v>
      </c>
      <c r="E125" s="279">
        <f>+'Ingresos de Operación'!F24</f>
        <v>97.394148099069739</v>
      </c>
      <c r="F125" s="279">
        <f>+'Ingresos de Operación'!G24</f>
        <v>103.35514014137881</v>
      </c>
      <c r="G125" s="279">
        <f>+'Ingresos de Operación'!H24</f>
        <v>107.58938494945335</v>
      </c>
      <c r="H125" s="279">
        <f>+'Ingresos de Operación'!I24</f>
        <v>111.77731045521239</v>
      </c>
      <c r="I125" s="279">
        <f>+'Ingresos de Operación'!J24</f>
        <v>115.90013116590742</v>
      </c>
      <c r="J125" s="279">
        <f>+'Ingresos de Operación'!K24</f>
        <v>120.05758450204986</v>
      </c>
      <c r="K125" s="279">
        <f>+'Ingresos de Operación'!L24</f>
        <v>124.24252107021697</v>
      </c>
      <c r="L125" s="279">
        <f>+'Ingresos de Operación'!M24</f>
        <v>128.3222515930984</v>
      </c>
      <c r="M125" s="279">
        <f>+'Ingresos de Operación'!N24</f>
        <v>132.27661870509419</v>
      </c>
      <c r="N125" s="279">
        <f>+'Ingresos de Operación'!O24</f>
        <v>136.08552239180085</v>
      </c>
      <c r="O125" s="279">
        <f>+'Ingresos de Operación'!P24</f>
        <v>139.8662082075449</v>
      </c>
      <c r="P125" s="279">
        <f>+'Ingresos de Operación'!Q24</f>
        <v>143.46926704199859</v>
      </c>
      <c r="Q125" s="279">
        <f>+'Ingresos de Operación'!R24</f>
        <v>147.16432478208355</v>
      </c>
      <c r="R125" s="279">
        <f>+'Ingresos de Operación'!S24</f>
        <v>150.80542066966001</v>
      </c>
      <c r="S125" s="279">
        <f>+'Ingresos de Operación'!T24</f>
        <v>154.3837831509793</v>
      </c>
      <c r="T125" s="279">
        <f>+'Ingresos de Operación'!U24</f>
        <v>157.89060528464393</v>
      </c>
      <c r="U125" s="279">
        <f>+'Ingresos de Operación'!V24</f>
        <v>161.47616935515376</v>
      </c>
      <c r="V125" s="279">
        <f>+'Ingresos de Operación'!W24</f>
        <v>165.14221793802909</v>
      </c>
      <c r="W125" s="279">
        <f>+'Ingresos de Operación'!X24</f>
        <v>168.89053145429213</v>
      </c>
      <c r="X125" s="279">
        <f>+'Ingresos de Operación'!Y24</f>
        <v>172.72292897187745</v>
      </c>
      <c r="Y125" s="279">
        <f>+'Ingresos de Operación'!Z24</f>
        <v>176.64126902341559</v>
      </c>
      <c r="Z125" s="279">
        <f>+'Ingresos de Operación'!AA24</f>
        <v>180.64745044070543</v>
      </c>
      <c r="AA125" s="279">
        <f>+'Ingresos de Operación'!AB24</f>
        <v>184.74341320619911</v>
      </c>
      <c r="AB125" s="279">
        <f>+'Ingresos de Operación'!AC24</f>
        <v>188.93113932182573</v>
      </c>
      <c r="AC125" s="279">
        <f>+'Ingresos de Operación'!AD24</f>
        <v>193.21265369548863</v>
      </c>
      <c r="AD125" s="279">
        <f>+'Ingresos de Operación'!AE24</f>
        <v>197.59002504557509</v>
      </c>
      <c r="AE125" s="279">
        <f>+'Ingresos de Operación'!AF24</f>
        <v>202.06536682382378</v>
      </c>
      <c r="AF125" s="279">
        <f>+'Ingresos de Operación'!AG24</f>
        <v>206.64083815690154</v>
      </c>
      <c r="AG125" s="279">
        <f>+'Ingresos de Operación'!AH24</f>
        <v>211.31864480704621</v>
      </c>
      <c r="AH125" s="280">
        <f>+'Ingresos de Operación'!AI24</f>
        <v>216.10104015214011</v>
      </c>
    </row>
    <row r="126" spans="3:34" ht="15.75" thickBot="1">
      <c r="C126" s="14" t="s">
        <v>15</v>
      </c>
      <c r="D126" s="261">
        <f>+'Ingresos de Operación'!E25</f>
        <v>94.500000000000014</v>
      </c>
      <c r="E126" s="257">
        <f>+'Ingresos de Operación'!F25</f>
        <v>97.394148099069739</v>
      </c>
      <c r="F126" s="257">
        <f>+'Ingresos de Operación'!G25</f>
        <v>103.35514014137881</v>
      </c>
      <c r="G126" s="257">
        <f>+'Ingresos de Operación'!H25</f>
        <v>107.58938494945335</v>
      </c>
      <c r="H126" s="257">
        <f>+'Ingresos de Operación'!I25</f>
        <v>111.77731045521239</v>
      </c>
      <c r="I126" s="257">
        <f>+'Ingresos de Operación'!J25</f>
        <v>115.90013116590742</v>
      </c>
      <c r="J126" s="257">
        <f>+'Ingresos de Operación'!K25</f>
        <v>120.05758450204986</v>
      </c>
      <c r="K126" s="257">
        <f>+'Ingresos de Operación'!L25</f>
        <v>124.24252107021697</v>
      </c>
      <c r="L126" s="257">
        <f>+'Ingresos de Operación'!M25</f>
        <v>128.3222515930984</v>
      </c>
      <c r="M126" s="257">
        <f>+'Ingresos de Operación'!N25</f>
        <v>132.27661870509419</v>
      </c>
      <c r="N126" s="257">
        <f>+'Ingresos de Operación'!O25</f>
        <v>136.08552239180085</v>
      </c>
      <c r="O126" s="257">
        <f>+'Ingresos de Operación'!P25</f>
        <v>139.8662082075449</v>
      </c>
      <c r="P126" s="257">
        <f>+'Ingresos de Operación'!Q25</f>
        <v>143.46926704199859</v>
      </c>
      <c r="Q126" s="257">
        <f>+'Ingresos de Operación'!R25</f>
        <v>147.16432478208355</v>
      </c>
      <c r="R126" s="257">
        <f>+'Ingresos de Operación'!S25</f>
        <v>150.80542066966001</v>
      </c>
      <c r="S126" s="257">
        <f>+'Ingresos de Operación'!T25</f>
        <v>154.3837831509793</v>
      </c>
      <c r="T126" s="257">
        <f>+'Ingresos de Operación'!U25</f>
        <v>157.89060528464393</v>
      </c>
      <c r="U126" s="257">
        <f>+'Ingresos de Operación'!V25</f>
        <v>161.47616935515376</v>
      </c>
      <c r="V126" s="257">
        <f>+'Ingresos de Operación'!W25</f>
        <v>165.14221793802909</v>
      </c>
      <c r="W126" s="257">
        <f>+'Ingresos de Operación'!X25</f>
        <v>168.89053145429213</v>
      </c>
      <c r="X126" s="257">
        <f>+'Ingresos de Operación'!Y25</f>
        <v>172.72292897187745</v>
      </c>
      <c r="Y126" s="257">
        <f>+'Ingresos de Operación'!Z25</f>
        <v>176.64126902341559</v>
      </c>
      <c r="Z126" s="257">
        <f>+'Ingresos de Operación'!AA25</f>
        <v>180.64745044070543</v>
      </c>
      <c r="AA126" s="257">
        <f>+'Ingresos de Operación'!AB25</f>
        <v>184.74341320619911</v>
      </c>
      <c r="AB126" s="257">
        <f>+'Ingresos de Operación'!AC25</f>
        <v>188.93113932182573</v>
      </c>
      <c r="AC126" s="257">
        <f>+'Ingresos de Operación'!AD25</f>
        <v>193.21265369548863</v>
      </c>
      <c r="AD126" s="257">
        <f>+'Ingresos de Operación'!AE25</f>
        <v>197.59002504557509</v>
      </c>
      <c r="AE126" s="257">
        <f>+'Ingresos de Operación'!AF25</f>
        <v>202.06536682382378</v>
      </c>
      <c r="AF126" s="257">
        <f>+'Ingresos de Operación'!AG25</f>
        <v>206.64083815690154</v>
      </c>
      <c r="AG126" s="257">
        <f>+'Ingresos de Operación'!AH25</f>
        <v>211.31864480704621</v>
      </c>
      <c r="AH126" s="258">
        <f>+'Ingresos de Operación'!AI25</f>
        <v>216.10104015214011</v>
      </c>
    </row>
    <row r="127" spans="3:34" ht="15.75" thickBot="1">
      <c r="C127" s="15" t="s">
        <v>9</v>
      </c>
      <c r="D127" s="277">
        <f>+'Ingresos de Operación'!E26</f>
        <v>0</v>
      </c>
      <c r="E127" s="269">
        <f>+'Ingresos de Operación'!F26</f>
        <v>0</v>
      </c>
      <c r="F127" s="269">
        <f>+'Ingresos de Operación'!G26</f>
        <v>3.0771990934592992</v>
      </c>
      <c r="G127" s="269">
        <f>+'Ingresos de Operación'!H26</f>
        <v>4.4441853920533134</v>
      </c>
      <c r="H127" s="269">
        <f>+'Ingresos de Operación'!I26</f>
        <v>5.7877049465460715</v>
      </c>
      <c r="I127" s="269">
        <f>+'Ingresos de Operación'!J26</f>
        <v>7.0954077776629134</v>
      </c>
      <c r="J127" s="269">
        <f>+'Ingresos de Operación'!K26</f>
        <v>8.3629728014296774</v>
      </c>
      <c r="K127" s="269">
        <f>+'Ingresos de Operación'!L26</f>
        <v>9.5812646977732925</v>
      </c>
      <c r="L127" s="269">
        <f>+'Ingresos de Operación'!M26</f>
        <v>10.615555515885092</v>
      </c>
      <c r="M127" s="269">
        <f>+'Ingresos de Operación'!N26</f>
        <v>12.985065606540928</v>
      </c>
      <c r="N127" s="269">
        <f>+'Ingresos de Operación'!O26</f>
        <v>15.60105376226204</v>
      </c>
      <c r="O127" s="269">
        <f>+'Ingresos de Operación'!P26</f>
        <v>18.176894891710717</v>
      </c>
      <c r="P127" s="269">
        <f>+'Ingresos de Operación'!Q26</f>
        <v>20.563060593006057</v>
      </c>
      <c r="Q127" s="269">
        <f>+'Ingresos de Operación'!R26</f>
        <v>23.029056268601096</v>
      </c>
      <c r="R127" s="269">
        <f>+'Ingresos de Operación'!S26</f>
        <v>25.428799471042723</v>
      </c>
      <c r="S127" s="269">
        <f>+'Ingresos de Operación'!T26</f>
        <v>27.753395740375851</v>
      </c>
      <c r="T127" s="269">
        <f>+'Ingresos de Operación'!U26</f>
        <v>29.993913999934435</v>
      </c>
      <c r="U127" s="269">
        <f>+'Ingresos de Operación'!V26</f>
        <v>32.300511157597185</v>
      </c>
      <c r="V127" s="269">
        <f>+'Ingresos de Operación'!W26</f>
        <v>34.674803158496928</v>
      </c>
      <c r="W127" s="269">
        <f>+'Ingresos de Operación'!X26</f>
        <v>37.118442526964657</v>
      </c>
      <c r="X127" s="269">
        <f>+'Ingresos de Operación'!Y26</f>
        <v>39.633119155276717</v>
      </c>
      <c r="Y127" s="269">
        <f>+'Ingresos de Operación'!Z26</f>
        <v>42.220561108648837</v>
      </c>
      <c r="Z127" s="269">
        <f>+'Ingresos de Operación'!AA26</f>
        <v>44.882535446790996</v>
      </c>
      <c r="AA127" s="269">
        <f>+'Ingresos de Operación'!AB26</f>
        <v>47.620849062345542</v>
      </c>
      <c r="AB127" s="269">
        <f>+'Ingresos de Operación'!AC26</f>
        <v>50.437349536533617</v>
      </c>
      <c r="AC127" s="269">
        <f>+'Ingresos de Operación'!AD26</f>
        <v>53.333926012343568</v>
      </c>
      <c r="AD127" s="269">
        <f>+'Ingresos de Operación'!AE26</f>
        <v>56.312444679341667</v>
      </c>
      <c r="AE127" s="269">
        <f>+'Ingresos de Operación'!AF26</f>
        <v>59.374944593608518</v>
      </c>
      <c r="AF127" s="269">
        <f>+'Ingresos de Operación'!AG26</f>
        <v>62.523444983461445</v>
      </c>
      <c r="AG127" s="269">
        <f>+'Ingresos de Operación'!AH26</f>
        <v>65.760010313739826</v>
      </c>
      <c r="AH127" s="270">
        <f>+'Ingresos de Operación'!AI26</f>
        <v>69.086751251887392</v>
      </c>
    </row>
    <row r="128" spans="3:34" ht="15.75" thickBot="1">
      <c r="C128" s="39" t="s">
        <v>15</v>
      </c>
      <c r="D128" s="278">
        <f>+'Ingresos de Operación'!E27</f>
        <v>0</v>
      </c>
      <c r="E128" s="273">
        <f>+'Ingresos de Operación'!F27</f>
        <v>0</v>
      </c>
      <c r="F128" s="273">
        <f>+'Ingresos de Operación'!G27</f>
        <v>3.0771990934592992</v>
      </c>
      <c r="G128" s="273">
        <f>+'Ingresos de Operación'!H27</f>
        <v>4.4441853920533134</v>
      </c>
      <c r="H128" s="273">
        <f>+'Ingresos de Operación'!I27</f>
        <v>5.7877049465460715</v>
      </c>
      <c r="I128" s="273">
        <f>+'Ingresos de Operación'!J27</f>
        <v>7.0954077776629134</v>
      </c>
      <c r="J128" s="273">
        <f>+'Ingresos de Operación'!K27</f>
        <v>8.3629728014296774</v>
      </c>
      <c r="K128" s="273">
        <f>+'Ingresos de Operación'!L27</f>
        <v>9.5812646977732925</v>
      </c>
      <c r="L128" s="273">
        <f>+'Ingresos de Operación'!M27</f>
        <v>10.615555515885092</v>
      </c>
      <c r="M128" s="273">
        <f>+'Ingresos de Operación'!N27</f>
        <v>12.985065606540928</v>
      </c>
      <c r="N128" s="273">
        <f>+'Ingresos de Operación'!O27</f>
        <v>15.60105376226204</v>
      </c>
      <c r="O128" s="273">
        <f>+'Ingresos de Operación'!P27</f>
        <v>18.176894891710717</v>
      </c>
      <c r="P128" s="273">
        <f>+'Ingresos de Operación'!Q27</f>
        <v>20.563060593006057</v>
      </c>
      <c r="Q128" s="273">
        <f>+'Ingresos de Operación'!R27</f>
        <v>23.029056268601096</v>
      </c>
      <c r="R128" s="273">
        <f>+'Ingresos de Operación'!S27</f>
        <v>25.428799471042723</v>
      </c>
      <c r="S128" s="273">
        <f>+'Ingresos de Operación'!T27</f>
        <v>27.753395740375851</v>
      </c>
      <c r="T128" s="273">
        <f>+'Ingresos de Operación'!U27</f>
        <v>29.993913999934435</v>
      </c>
      <c r="U128" s="273">
        <f>+'Ingresos de Operación'!V27</f>
        <v>32.300511157597185</v>
      </c>
      <c r="V128" s="273">
        <f>+'Ingresos de Operación'!W27</f>
        <v>34.674803158496928</v>
      </c>
      <c r="W128" s="273">
        <f>+'Ingresos de Operación'!X27</f>
        <v>37.118442526964657</v>
      </c>
      <c r="X128" s="273">
        <f>+'Ingresos de Operación'!Y27</f>
        <v>39.633119155276717</v>
      </c>
      <c r="Y128" s="273">
        <f>+'Ingresos de Operación'!Z27</f>
        <v>42.220561108648837</v>
      </c>
      <c r="Z128" s="273">
        <f>+'Ingresos de Operación'!AA27</f>
        <v>44.882535446790996</v>
      </c>
      <c r="AA128" s="273">
        <f>+'Ingresos de Operación'!AB27</f>
        <v>47.620849062345542</v>
      </c>
      <c r="AB128" s="273">
        <f>+'Ingresos de Operación'!AC27</f>
        <v>50.437349536533617</v>
      </c>
      <c r="AC128" s="273">
        <f>+'Ingresos de Operación'!AD27</f>
        <v>53.333926012343568</v>
      </c>
      <c r="AD128" s="273">
        <f>+'Ingresos de Operación'!AE27</f>
        <v>56.312444679341667</v>
      </c>
      <c r="AE128" s="273">
        <f>+'Ingresos de Operación'!AF27</f>
        <v>59.374944593608518</v>
      </c>
      <c r="AF128" s="273">
        <f>+'Ingresos de Operación'!AG27</f>
        <v>62.523444983461445</v>
      </c>
      <c r="AG128" s="273">
        <f>+'Ingresos de Operación'!AH27</f>
        <v>65.760010313739826</v>
      </c>
      <c r="AH128" s="274">
        <f>+'Ingresos de Operación'!AI27</f>
        <v>69.086751251887392</v>
      </c>
    </row>
    <row r="132" spans="3:34" ht="15.75">
      <c r="C132" s="136" t="s">
        <v>512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</row>
    <row r="134" spans="3:34" s="76" customFormat="1" ht="15.75">
      <c r="C134" s="281" t="s">
        <v>511</v>
      </c>
    </row>
    <row r="135" spans="3:34" ht="15.75" thickBot="1"/>
    <row r="136" spans="3:34" ht="15.75" thickBot="1">
      <c r="C136" s="12"/>
      <c r="D136" s="246">
        <v>0</v>
      </c>
      <c r="E136" s="247">
        <v>1</v>
      </c>
      <c r="F136" s="247">
        <v>2</v>
      </c>
      <c r="G136" s="247">
        <v>3</v>
      </c>
      <c r="H136" s="247">
        <v>4</v>
      </c>
      <c r="I136" s="247">
        <v>5</v>
      </c>
      <c r="J136" s="247">
        <v>6</v>
      </c>
      <c r="K136" s="247">
        <v>7</v>
      </c>
      <c r="L136" s="247">
        <v>8</v>
      </c>
      <c r="M136" s="247">
        <v>9</v>
      </c>
      <c r="N136" s="247">
        <v>10</v>
      </c>
      <c r="O136" s="247">
        <v>11</v>
      </c>
      <c r="P136" s="247">
        <v>12</v>
      </c>
      <c r="Q136" s="247">
        <v>13</v>
      </c>
      <c r="R136" s="247">
        <v>14</v>
      </c>
      <c r="S136" s="248">
        <v>15</v>
      </c>
      <c r="T136" s="247">
        <v>16</v>
      </c>
      <c r="U136" s="249">
        <v>17</v>
      </c>
      <c r="V136" s="250">
        <v>18</v>
      </c>
      <c r="W136" s="250">
        <v>19</v>
      </c>
      <c r="X136" s="251">
        <v>20</v>
      </c>
      <c r="Y136" s="247">
        <v>21</v>
      </c>
      <c r="Z136" s="249">
        <v>22</v>
      </c>
      <c r="AA136" s="250">
        <v>23</v>
      </c>
      <c r="AB136" s="250">
        <v>24</v>
      </c>
      <c r="AC136" s="251">
        <v>25</v>
      </c>
      <c r="AD136" s="247">
        <v>26</v>
      </c>
      <c r="AE136" s="249">
        <v>27</v>
      </c>
      <c r="AF136" s="250">
        <v>28</v>
      </c>
      <c r="AG136" s="250">
        <v>29</v>
      </c>
      <c r="AH136" s="252">
        <v>30</v>
      </c>
    </row>
    <row r="137" spans="3:34" ht="15.75" thickBot="1">
      <c r="C137" s="13" t="s">
        <v>21</v>
      </c>
      <c r="D137" s="253">
        <f>+'F. Caja Libre Proyecto'!E8</f>
        <v>0</v>
      </c>
      <c r="E137" s="254">
        <f>+'F. Caja Libre Proyecto'!F8</f>
        <v>0</v>
      </c>
      <c r="F137" s="254">
        <f>+'F. Caja Libre Proyecto'!G8</f>
        <v>1.5683677322542369</v>
      </c>
      <c r="G137" s="254">
        <f>+'F. Caja Libre Proyecto'!H8</f>
        <v>2.2842112785609885</v>
      </c>
      <c r="H137" s="254">
        <f>+'F. Caja Libre Proyecto'!I8</f>
        <v>2.9908813885987326</v>
      </c>
      <c r="I137" s="254">
        <f>+'F. Caja Libre Proyecto'!J8</f>
        <v>3.6821587973765881</v>
      </c>
      <c r="J137" s="254">
        <f>+'F. Caja Libre Proyecto'!K8</f>
        <v>4.355988703770131</v>
      </c>
      <c r="K137" s="254">
        <f>+'F. Caja Libre Proyecto'!L8</f>
        <v>5.007839553554855</v>
      </c>
      <c r="L137" s="254">
        <f>+'F. Caja Libre Proyecto'!M8</f>
        <v>5.5701188096807748</v>
      </c>
      <c r="M137" s="254">
        <f>+'F. Caja Libre Proyecto'!N8</f>
        <v>6.8023141117133124</v>
      </c>
      <c r="N137" s="254">
        <f>+'F. Caja Libre Proyecto'!O8</f>
        <v>8.1599076620952857</v>
      </c>
      <c r="O137" s="254">
        <f>+'F. Caja Libre Proyecto'!P8</f>
        <v>9.4998186464657781</v>
      </c>
      <c r="P137" s="254">
        <f>+'F. Caja Libre Proyecto'!Q8</f>
        <v>10.746790301651023</v>
      </c>
      <c r="Q137" s="254">
        <f>+'F. Caja Libre Proyecto'!R8</f>
        <v>12.036387442038432</v>
      </c>
      <c r="R137" s="254">
        <f>+'F. Caja Libre Proyecto'!S8</f>
        <v>13.295107812744581</v>
      </c>
      <c r="S137" s="254">
        <f>+'F. Caja Libre Proyecto'!T8</f>
        <v>14.518435686136186</v>
      </c>
      <c r="T137" s="254">
        <f>+'F. Caja Libre Proyecto'!U8</f>
        <v>15.701825773559385</v>
      </c>
      <c r="U137" s="254">
        <f>+'F. Caja Libre Proyecto'!V8</f>
        <v>16.92102488359648</v>
      </c>
      <c r="V137" s="254">
        <f>+'F. Caja Libre Proyecto'!W8</f>
        <v>18.176940366612868</v>
      </c>
      <c r="W137" s="254">
        <f>+'F. Caja Libre Proyecto'!X8</f>
        <v>19.470501109458716</v>
      </c>
      <c r="X137" s="254">
        <f>+'F. Caja Libre Proyecto'!Y8</f>
        <v>20.802658030302322</v>
      </c>
      <c r="Y137" s="254">
        <f>+'F. Caja Libre Proyecto'!Z8</f>
        <v>22.174384584585965</v>
      </c>
      <c r="Z137" s="254">
        <f>+'F. Caja Libre Proyecto'!AA8</f>
        <v>23.586677282349243</v>
      </c>
      <c r="AA137" s="254">
        <f>+'F. Caja Libre Proyecto'!AB8</f>
        <v>25.040556217170433</v>
      </c>
      <c r="AB137" s="254">
        <f>+'F. Caja Libre Proyecto'!AC8</f>
        <v>26.537065606980995</v>
      </c>
      <c r="AC137" s="254">
        <f>+'F. Caja Libre Proyecto'!AD8</f>
        <v>28.077274347014772</v>
      </c>
      <c r="AD137" s="254">
        <f>+'F. Caja Libre Proyecto'!AE8</f>
        <v>29.662250412656068</v>
      </c>
      <c r="AE137" s="254">
        <f>+'F. Caja Libre Proyecto'!AF8</f>
        <v>31.293139401722506</v>
      </c>
      <c r="AF137" s="254">
        <f>+'F. Caja Libre Proyecto'!AG8</f>
        <v>32.971087676584823</v>
      </c>
      <c r="AG137" s="254">
        <f>+'F. Caja Libre Proyecto'!AH8</f>
        <v>34.697268615377354</v>
      </c>
      <c r="AH137" s="255">
        <f>+'F. Caja Libre Proyecto'!AI8</f>
        <v>36.472883229737263</v>
      </c>
    </row>
    <row r="138" spans="3:34" ht="15.75" thickBot="1">
      <c r="C138" s="256" t="s">
        <v>16</v>
      </c>
      <c r="D138" s="257">
        <f>+'F. Caja Libre Proyecto'!E9</f>
        <v>0</v>
      </c>
      <c r="E138" s="257">
        <f>+'F. Caja Libre Proyecto'!F9</f>
        <v>0</v>
      </c>
      <c r="F138" s="257">
        <f>+'F. Caja Libre Proyecto'!G9</f>
        <v>1.1999961125146821</v>
      </c>
      <c r="G138" s="257">
        <f>+'F. Caja Libre Proyecto'!H9</f>
        <v>1.7351963838578834</v>
      </c>
      <c r="H138" s="257">
        <f>+'F. Caja Libre Proyecto'!I9</f>
        <v>2.2615551364707649</v>
      </c>
      <c r="I138" s="257">
        <f>+'F. Caja Libre Proyecto'!J9</f>
        <v>2.7742646811517031</v>
      </c>
      <c r="J138" s="257">
        <f>+'F. Caja Libre Proyecto'!K9</f>
        <v>3.2716563453399017</v>
      </c>
      <c r="K138" s="257">
        <f>+'F. Caja Libre Proyecto'!L9</f>
        <v>3.750181516319409</v>
      </c>
      <c r="L138" s="257">
        <f>+'F. Caja Libre Proyecto'!M9</f>
        <v>4.1574205952595618</v>
      </c>
      <c r="M138" s="257">
        <f>+'F. Caja Libre Proyecto'!N9</f>
        <v>5.0841678812595683</v>
      </c>
      <c r="N138" s="257">
        <f>+'F. Caja Libre Proyecto'!O9</f>
        <v>6.1070076609868185</v>
      </c>
      <c r="O138" s="257">
        <f>+'F. Caja Libre Proyecto'!P9</f>
        <v>7.1145003690664321</v>
      </c>
      <c r="P138" s="257">
        <f>+'F. Caja Libre Proyecto'!Q9</f>
        <v>8.0484413422965861</v>
      </c>
      <c r="Q138" s="257">
        <f>+'F. Caja Libre Proyecto'!R9</f>
        <v>9.0137284719824127</v>
      </c>
      <c r="R138" s="257">
        <f>+'F. Caja Libre Proyecto'!S9</f>
        <v>9.9535006917636402</v>
      </c>
      <c r="S138" s="257">
        <f>+'F. Caja Libre Proyecto'!T9</f>
        <v>10.864291434140428</v>
      </c>
      <c r="T138" s="257">
        <f>+'F. Caja Libre Proyecto'!U9</f>
        <v>11.742618641484752</v>
      </c>
      <c r="U138" s="257">
        <f>+'F. Caja Libre Proyecto'!V9</f>
        <v>12.646950928487561</v>
      </c>
      <c r="V138" s="257">
        <f>+'F. Caja Libre Proyecto'!W9</f>
        <v>13.577927760233752</v>
      </c>
      <c r="W138" s="257">
        <f>+'F. Caja Libre Proyecto'!X9</f>
        <v>14.536203187816962</v>
      </c>
      <c r="X138" s="257">
        <f>+'F. Caja Libre Proyecto'!Y9</f>
        <v>15.522446166236938</v>
      </c>
      <c r="Y138" s="257">
        <f>+'F. Caja Libre Proyecto'!Z9</f>
        <v>16.537340878948054</v>
      </c>
      <c r="Z138" s="257">
        <f>+'F. Caja Libre Proyecto'!AA9</f>
        <v>17.581587069191357</v>
      </c>
      <c r="AA138" s="257">
        <f>+'F. Caja Libre Proyecto'!AB9</f>
        <v>18.655900378245221</v>
      </c>
      <c r="AB138" s="257">
        <f>+'F. Caja Libre Proyecto'!AC9</f>
        <v>19.761012690731302</v>
      </c>
      <c r="AC138" s="257">
        <f>+'F. Caja Libre Proyecto'!AD9</f>
        <v>20.897672487116164</v>
      </c>
      <c r="AD138" s="257">
        <f>+'F. Caja Libre Proyecto'!AE9</f>
        <v>22.066619041047737</v>
      </c>
      <c r="AE138" s="257">
        <f>+'F. Caja Libre Proyecto'!AF9</f>
        <v>23.268660750935592</v>
      </c>
      <c r="AF138" s="257">
        <f>+'F. Caja Libre Proyecto'!AG9</f>
        <v>24.504598066046171</v>
      </c>
      <c r="AG138" s="257">
        <f>+'F. Caja Libre Proyecto'!AH9</f>
        <v>25.77524951623235</v>
      </c>
      <c r="AH138" s="258">
        <f>+'F. Caja Libre Proyecto'!AI9</f>
        <v>27.081452102598465</v>
      </c>
    </row>
    <row r="139" spans="3:34" ht="15.75" thickBot="1">
      <c r="C139" s="256" t="s">
        <v>119</v>
      </c>
      <c r="D139" s="259">
        <f>+'F. Caja Libre Proyecto'!E10</f>
        <v>0</v>
      </c>
      <c r="E139" s="260">
        <f>+'F. Caja Libre Proyecto'!F10</f>
        <v>0</v>
      </c>
      <c r="F139" s="257">
        <f>+'F. Caja Libre Proyecto'!G10</f>
        <v>0.36837161973955668</v>
      </c>
      <c r="G139" s="257">
        <f>+'F. Caja Libre Proyecto'!H10</f>
        <v>0.54901489470310327</v>
      </c>
      <c r="H139" s="257">
        <f>+'F. Caja Libre Proyecto'!I10</f>
        <v>0.72932625212796587</v>
      </c>
      <c r="I139" s="257">
        <f>+'F. Caja Libre Proyecto'!J10</f>
        <v>0.90789411622488869</v>
      </c>
      <c r="J139" s="257">
        <f>+'F. Caja Libre Proyecto'!K10</f>
        <v>1.0843323584302329</v>
      </c>
      <c r="K139" s="257">
        <f>+'F. Caja Libre Proyecto'!L10</f>
        <v>1.2576580372354424</v>
      </c>
      <c r="L139" s="257">
        <f>+'F. Caja Libre Proyecto'!M10</f>
        <v>1.4126982144212146</v>
      </c>
      <c r="M139" s="257">
        <f>+'F. Caja Libre Proyecto'!N10</f>
        <v>1.7181462304537427</v>
      </c>
      <c r="N139" s="257">
        <f>+'F. Caja Libre Proyecto'!O10</f>
        <v>2.0529000011084602</v>
      </c>
      <c r="O139" s="257">
        <f>+'F. Caja Libre Proyecto'!P10</f>
        <v>2.3853182773993442</v>
      </c>
      <c r="P139" s="257">
        <f>+'F. Caja Libre Proyecto'!Q10</f>
        <v>2.6983489593544454</v>
      </c>
      <c r="Q139" s="257">
        <f>+'F. Caja Libre Proyecto'!R10</f>
        <v>3.022658970056018</v>
      </c>
      <c r="R139" s="257">
        <f>+'F. Caja Libre Proyecto'!S10</f>
        <v>3.3416071209809388</v>
      </c>
      <c r="S139" s="257">
        <f>+'F. Caja Libre Proyecto'!T10</f>
        <v>3.654144251995763</v>
      </c>
      <c r="T139" s="257">
        <f>+'F. Caja Libre Proyecto'!U10</f>
        <v>3.9592071320746371</v>
      </c>
      <c r="U139" s="257">
        <f>+'F. Caja Libre Proyecto'!V10</f>
        <v>4.2740739551089071</v>
      </c>
      <c r="V139" s="257">
        <f>+'F. Caja Libre Proyecto'!W10</f>
        <v>4.5990126063791124</v>
      </c>
      <c r="W139" s="257">
        <f>+'F. Caja Libre Proyecto'!X10</f>
        <v>4.9342979216417557</v>
      </c>
      <c r="X139" s="257">
        <f>+'F. Caja Libre Proyecto'!Y10</f>
        <v>5.2802118640653806</v>
      </c>
      <c r="Y139" s="257">
        <f>+'F. Caja Libre Proyecto'!Z10</f>
        <v>5.6370437056379021</v>
      </c>
      <c r="Z139" s="257">
        <f>+'F. Caja Libre Proyecto'!AA10</f>
        <v>6.0050902131578825</v>
      </c>
      <c r="AA139" s="257">
        <f>+'F. Caja Libre Proyecto'!AB10</f>
        <v>6.3846558389252257</v>
      </c>
      <c r="AB139" s="257">
        <f>+'F. Caja Libre Proyecto'!AC10</f>
        <v>6.7760529162496832</v>
      </c>
      <c r="AC139" s="257">
        <f>+'F. Caja Libre Proyecto'!AD10</f>
        <v>7.1796018598986029</v>
      </c>
      <c r="AD139" s="257">
        <f>+'F. Caja Libre Proyecto'!AE10</f>
        <v>7.595631371608345</v>
      </c>
      <c r="AE139" s="257">
        <f>+'F. Caja Libre Proyecto'!AF10</f>
        <v>8.0244786507869197</v>
      </c>
      <c r="AF139" s="257">
        <f>+'F. Caja Libre Proyecto'!AG10</f>
        <v>8.4664896105386642</v>
      </c>
      <c r="AG139" s="257">
        <f>+'F. Caja Libre Proyecto'!AH10</f>
        <v>8.9220190991450057</v>
      </c>
      <c r="AH139" s="258">
        <f>+'F. Caja Libre Proyecto'!AI10</f>
        <v>9.391431127138814</v>
      </c>
    </row>
    <row r="140" spans="3:34" ht="15.75" thickBot="1">
      <c r="C140" s="13" t="s">
        <v>22</v>
      </c>
      <c r="D140" s="253">
        <f>+'F. Caja Libre Proyecto'!E11</f>
        <v>0</v>
      </c>
      <c r="E140" s="254">
        <f>+'F. Caja Libre Proyecto'!F11</f>
        <v>0</v>
      </c>
      <c r="F140" s="254">
        <f>+'F. Caja Libre Proyecto'!G11</f>
        <v>-0.92092904934889075</v>
      </c>
      <c r="G140" s="254">
        <f>+'F. Caja Libre Proyecto'!H11</f>
        <v>-1.3725372367577591</v>
      </c>
      <c r="H140" s="254">
        <f>+'F. Caja Libre Proyecto'!I11</f>
        <v>-1.8233156303199156</v>
      </c>
      <c r="I140" s="254">
        <f>+'F. Caja Libre Proyecto'!J11</f>
        <v>-2.2697352905622199</v>
      </c>
      <c r="J140" s="254">
        <f>+'F. Caja Libre Proyecto'!K11</f>
        <v>-2.710830896075584</v>
      </c>
      <c r="K140" s="254">
        <f>+'F. Caja Libre Proyecto'!L11</f>
        <v>-3.1441450930886083</v>
      </c>
      <c r="L140" s="254">
        <f>+'F. Caja Libre Proyecto'!M11</f>
        <v>-3.5317455360530317</v>
      </c>
      <c r="M140" s="254">
        <f>+'F. Caja Libre Proyecto'!N11</f>
        <v>-4.295365576134361</v>
      </c>
      <c r="N140" s="254">
        <f>+'F. Caja Libre Proyecto'!O11</f>
        <v>-5.132250002771154</v>
      </c>
      <c r="O140" s="254">
        <f>+'F. Caja Libre Proyecto'!P11</f>
        <v>-5.9632956934983659</v>
      </c>
      <c r="P140" s="254">
        <f>+'F. Caja Libre Proyecto'!Q11</f>
        <v>-6.7458723983861137</v>
      </c>
      <c r="Q140" s="254">
        <f>+'F. Caja Libre Proyecto'!R11</f>
        <v>-7.5566474251400457</v>
      </c>
      <c r="R140" s="254">
        <f>+'F. Caja Libre Proyecto'!S11</f>
        <v>-8.3540178024523559</v>
      </c>
      <c r="S140" s="254">
        <f>+'F. Caja Libre Proyecto'!T11</f>
        <v>-9.1353606299894086</v>
      </c>
      <c r="T140" s="254">
        <f>+'F. Caja Libre Proyecto'!U11</f>
        <v>-9.8980178301865909</v>
      </c>
      <c r="U140" s="254">
        <f>+'F. Caja Libre Proyecto'!V11</f>
        <v>-10.685184887772269</v>
      </c>
      <c r="V140" s="254">
        <f>+'F. Caja Libre Proyecto'!W11</f>
        <v>-11.497531515947781</v>
      </c>
      <c r="W140" s="254">
        <f>+'F. Caja Libre Proyecto'!X11</f>
        <v>-12.335744804104403</v>
      </c>
      <c r="X140" s="254">
        <f>+'F. Caja Libre Proyecto'!Y11</f>
        <v>-13.200529660163463</v>
      </c>
      <c r="Y140" s="254">
        <f>+'F. Caja Libre Proyecto'!Z11</f>
        <v>-14.092609264094763</v>
      </c>
      <c r="Z140" s="254">
        <f>+'F. Caja Libre Proyecto'!AA11</f>
        <v>-15.012725532894716</v>
      </c>
      <c r="AA140" s="254">
        <f>+'F. Caja Libre Proyecto'!AB11</f>
        <v>-15.961639597313068</v>
      </c>
      <c r="AB140" s="254">
        <f>+'F. Caja Libre Proyecto'!AC11</f>
        <v>-16.940132290624209</v>
      </c>
      <c r="AC140" s="254">
        <f>+'F. Caja Libre Proyecto'!AD11</f>
        <v>-17.949004649746517</v>
      </c>
      <c r="AD140" s="254">
        <f>+'F. Caja Libre Proyecto'!AE11</f>
        <v>-18.989078429020868</v>
      </c>
      <c r="AE140" s="254">
        <f>+'F. Caja Libre Proyecto'!AF11</f>
        <v>-20.061196626967302</v>
      </c>
      <c r="AF140" s="254">
        <f>+'F. Caja Libre Proyecto'!AG11</f>
        <v>-21.166224026346661</v>
      </c>
      <c r="AG140" s="254">
        <f>+'F. Caja Libre Proyecto'!AH11</f>
        <v>-22.305047747862524</v>
      </c>
      <c r="AH140" s="255">
        <f>+'F. Caja Libre Proyecto'!AI11</f>
        <v>-23.478577817847036</v>
      </c>
    </row>
    <row r="141" spans="3:34" ht="15.75" thickBot="1">
      <c r="C141" s="256" t="s">
        <v>18</v>
      </c>
      <c r="D141" s="257">
        <f>+'F. Caja Libre Proyecto'!E12</f>
        <v>0</v>
      </c>
      <c r="E141" s="257">
        <f>+'F. Caja Libre Proyecto'!F12</f>
        <v>0</v>
      </c>
      <c r="F141" s="257">
        <f>+'F. Caja Libre Proyecto'!G12</f>
        <v>-0.55255742960933407</v>
      </c>
      <c r="G141" s="257">
        <f>+'F. Caja Libre Proyecto'!H12</f>
        <v>-0.82352234205465391</v>
      </c>
      <c r="H141" s="257">
        <f>+'F. Caja Libre Proyecto'!I12</f>
        <v>-1.0939893781919479</v>
      </c>
      <c r="I141" s="257">
        <f>+'F. Caja Libre Proyecto'!J12</f>
        <v>-1.3618411743373349</v>
      </c>
      <c r="J141" s="257">
        <f>+'F. Caja Libre Proyecto'!K12</f>
        <v>-1.6264985376453511</v>
      </c>
      <c r="K141" s="257">
        <f>+'F. Caja Libre Proyecto'!L12</f>
        <v>-1.8864870558531657</v>
      </c>
      <c r="L141" s="257">
        <f>+'F. Caja Libre Proyecto'!M12</f>
        <v>-2.1190473216318191</v>
      </c>
      <c r="M141" s="257">
        <f>+'F. Caja Libre Proyecto'!N12</f>
        <v>-2.5772193456806169</v>
      </c>
      <c r="N141" s="257">
        <f>+'F. Caja Libre Proyecto'!O12</f>
        <v>-3.0793500016626938</v>
      </c>
      <c r="O141" s="257">
        <f>+'F. Caja Libre Proyecto'!P12</f>
        <v>-3.5779774160990194</v>
      </c>
      <c r="P141" s="257">
        <f>+'F. Caja Libre Proyecto'!Q12</f>
        <v>-4.0475234390316679</v>
      </c>
      <c r="Q141" s="257">
        <f>+'F. Caja Libre Proyecto'!R12</f>
        <v>-4.5339884550840255</v>
      </c>
      <c r="R141" s="257">
        <f>+'F. Caja Libre Proyecto'!S12</f>
        <v>-5.0124106814714144</v>
      </c>
      <c r="S141" s="257">
        <f>+'F. Caja Libre Proyecto'!T12</f>
        <v>-5.4812163779936469</v>
      </c>
      <c r="T141" s="257">
        <f>+'F. Caja Libre Proyecto'!U12</f>
        <v>-5.9388106981119551</v>
      </c>
      <c r="U141" s="257">
        <f>+'F. Caja Libre Proyecto'!V12</f>
        <v>-6.4111109326633624</v>
      </c>
      <c r="V141" s="257">
        <f>+'F. Caja Libre Proyecto'!W12</f>
        <v>-6.8985189095686676</v>
      </c>
      <c r="W141" s="257">
        <f>+'F. Caja Libre Proyecto'!X12</f>
        <v>-7.4014468824626434</v>
      </c>
      <c r="X141" s="257">
        <f>+'F. Caja Libre Proyecto'!Y12</f>
        <v>-7.9203177960980762</v>
      </c>
      <c r="Y141" s="257">
        <f>+'F. Caja Libre Proyecto'!Z12</f>
        <v>-8.4555655584568576</v>
      </c>
      <c r="Z141" s="257">
        <f>+'F. Caja Libre Proyecto'!AA12</f>
        <v>-9.0076353197368277</v>
      </c>
      <c r="AA141" s="257">
        <f>+'F. Caja Libre Proyecto'!AB12</f>
        <v>-9.5769837583878417</v>
      </c>
      <c r="AB141" s="257">
        <f>+'F. Caja Libre Proyecto'!AC12</f>
        <v>-10.164079374374523</v>
      </c>
      <c r="AC141" s="257">
        <f>+'F. Caja Libre Proyecto'!AD12</f>
        <v>-10.769402789847911</v>
      </c>
      <c r="AD141" s="257">
        <f>+'F. Caja Libre Proyecto'!AE12</f>
        <v>-11.393447057412519</v>
      </c>
      <c r="AE141" s="257">
        <f>+'F. Caja Libre Proyecto'!AF12</f>
        <v>-12.036717976180379</v>
      </c>
      <c r="AF141" s="257">
        <f>+'F. Caja Libre Proyecto'!AG12</f>
        <v>-12.699734415807995</v>
      </c>
      <c r="AG141" s="257">
        <f>+'F. Caja Libre Proyecto'!AH12</f>
        <v>-13.383028648717515</v>
      </c>
      <c r="AH141" s="258">
        <f>+'F. Caja Libre Proyecto'!AI12</f>
        <v>-14.087146690708217</v>
      </c>
    </row>
    <row r="142" spans="3:34" ht="15.75" thickBot="1">
      <c r="C142" s="256" t="s">
        <v>19</v>
      </c>
      <c r="D142" s="259">
        <f>+'F. Caja Libre Proyecto'!E13</f>
        <v>0</v>
      </c>
      <c r="E142" s="260">
        <f>+'F. Caja Libre Proyecto'!F13</f>
        <v>0</v>
      </c>
      <c r="F142" s="257">
        <f>+'F. Caja Libre Proyecto'!G13</f>
        <v>-0.13813935740233352</v>
      </c>
      <c r="G142" s="257">
        <f>+'F. Caja Libre Proyecto'!H13</f>
        <v>-0.20588058551366348</v>
      </c>
      <c r="H142" s="257">
        <f>+'F. Caja Libre Proyecto'!I13</f>
        <v>-0.27349734454798696</v>
      </c>
      <c r="I142" s="257">
        <f>+'F. Caja Libre Proyecto'!J13</f>
        <v>-0.34046029358433372</v>
      </c>
      <c r="J142" s="257">
        <f>+'F. Caja Libre Proyecto'!K13</f>
        <v>-0.40662463441133778</v>
      </c>
      <c r="K142" s="257">
        <f>+'F. Caja Libre Proyecto'!L13</f>
        <v>-0.47162176396329142</v>
      </c>
      <c r="L142" s="257">
        <f>+'F. Caja Libre Proyecto'!M13</f>
        <v>-0.52976183040795477</v>
      </c>
      <c r="M142" s="257">
        <f>+'F. Caja Libre Proyecto'!N13</f>
        <v>-0.64430483642015424</v>
      </c>
      <c r="N142" s="257">
        <f>+'F. Caja Libre Proyecto'!O13</f>
        <v>-0.76983750041567345</v>
      </c>
      <c r="O142" s="257">
        <f>+'F. Caja Libre Proyecto'!P13</f>
        <v>-0.89449435402475486</v>
      </c>
      <c r="P142" s="257">
        <f>+'F. Caja Libre Proyecto'!Q13</f>
        <v>-1.011880859757917</v>
      </c>
      <c r="Q142" s="257">
        <f>+'F. Caja Libre Proyecto'!R13</f>
        <v>-1.1334971137710064</v>
      </c>
      <c r="R142" s="257">
        <f>+'F. Caja Libre Proyecto'!S13</f>
        <v>-1.2531026703678536</v>
      </c>
      <c r="S142" s="257">
        <f>+'F. Caja Libre Proyecto'!T13</f>
        <v>-1.3703040944984117</v>
      </c>
      <c r="T142" s="257">
        <f>+'F. Caja Libre Proyecto'!U13</f>
        <v>-1.4847026745279888</v>
      </c>
      <c r="U142" s="257">
        <f>+'F. Caja Libre Proyecto'!V13</f>
        <v>-1.6027777331658406</v>
      </c>
      <c r="V142" s="257">
        <f>+'F. Caja Libre Proyecto'!W13</f>
        <v>-1.7246297273921669</v>
      </c>
      <c r="W142" s="257">
        <f>+'F. Caja Libre Proyecto'!X13</f>
        <v>-1.8503617206156608</v>
      </c>
      <c r="X142" s="257">
        <f>+'F. Caja Libre Proyecto'!Y13</f>
        <v>-1.980079449024519</v>
      </c>
      <c r="Y142" s="257">
        <f>+'F. Caja Libre Proyecto'!Z13</f>
        <v>-2.1138913896142144</v>
      </c>
      <c r="Z142" s="257">
        <f>+'F. Caja Libre Proyecto'!AA13</f>
        <v>-2.2519088299342069</v>
      </c>
      <c r="AA142" s="257">
        <f>+'F. Caja Libre Proyecto'!AB13</f>
        <v>-2.3942459395969604</v>
      </c>
      <c r="AB142" s="257">
        <f>+'F. Caja Libre Proyecto'!AC13</f>
        <v>-2.5410198435936309</v>
      </c>
      <c r="AC142" s="257">
        <f>+'F. Caja Libre Proyecto'!AD13</f>
        <v>-2.6923506974619777</v>
      </c>
      <c r="AD142" s="257">
        <f>+'F. Caja Libre Proyecto'!AE13</f>
        <v>-2.8483617643531298</v>
      </c>
      <c r="AE142" s="257">
        <f>+'F. Caja Libre Proyecto'!AF13</f>
        <v>-3.0091794940450947</v>
      </c>
      <c r="AF142" s="257">
        <f>+'F. Caja Libre Proyecto'!AG13</f>
        <v>-3.1749336039519989</v>
      </c>
      <c r="AG142" s="257">
        <f>+'F. Caja Libre Proyecto'!AH13</f>
        <v>-3.3457571621793787</v>
      </c>
      <c r="AH142" s="258">
        <f>+'F. Caja Libre Proyecto'!AI13</f>
        <v>-3.5217866726770541</v>
      </c>
    </row>
    <row r="143" spans="3:34" ht="15.75" thickBot="1">
      <c r="C143" s="14" t="s">
        <v>20</v>
      </c>
      <c r="D143" s="261">
        <f>+'F. Caja Libre Proyecto'!E14</f>
        <v>0</v>
      </c>
      <c r="E143" s="257">
        <f>+'F. Caja Libre Proyecto'!F14</f>
        <v>0</v>
      </c>
      <c r="F143" s="257">
        <f>+'F. Caja Libre Proyecto'!G14</f>
        <v>-0.23023226233722269</v>
      </c>
      <c r="G143" s="257">
        <f>+'F. Caja Libre Proyecto'!H14</f>
        <v>-0.34313430918943977</v>
      </c>
      <c r="H143" s="257">
        <f>+'F. Caja Libre Proyecto'!I14</f>
        <v>-0.4558289075799789</v>
      </c>
      <c r="I143" s="257">
        <f>+'F. Caja Libre Proyecto'!J14</f>
        <v>-0.56743382264055497</v>
      </c>
      <c r="J143" s="257">
        <f>+'F. Caja Libre Proyecto'!K14</f>
        <v>-0.67770772401889601</v>
      </c>
      <c r="K143" s="257">
        <f>+'F. Caja Libre Proyecto'!L14</f>
        <v>-0.78603627327215209</v>
      </c>
      <c r="L143" s="257">
        <f>+'F. Caja Libre Proyecto'!M14</f>
        <v>-0.88293638401325791</v>
      </c>
      <c r="M143" s="257">
        <f>+'F. Caja Libre Proyecto'!N14</f>
        <v>-1.0738413940335902</v>
      </c>
      <c r="N143" s="257">
        <f>+'F. Caja Libre Proyecto'!O14</f>
        <v>-1.2830625006927885</v>
      </c>
      <c r="O143" s="257">
        <f>+'F. Caja Libre Proyecto'!P14</f>
        <v>-1.4908239233745915</v>
      </c>
      <c r="P143" s="257">
        <f>+'F. Caja Libre Proyecto'!Q14</f>
        <v>-1.6864680995965284</v>
      </c>
      <c r="Q143" s="257">
        <f>+'F. Caja Libre Proyecto'!R14</f>
        <v>-1.8891618562850114</v>
      </c>
      <c r="R143" s="257">
        <f>+'F. Caja Libre Proyecto'!S14</f>
        <v>-2.088504450613089</v>
      </c>
      <c r="S143" s="257">
        <f>+'F. Caja Libre Proyecto'!T14</f>
        <v>-2.2838401574973521</v>
      </c>
      <c r="T143" s="257">
        <f>+'F. Caja Libre Proyecto'!U14</f>
        <v>-2.4745044575466477</v>
      </c>
      <c r="U143" s="257">
        <f>+'F. Caja Libre Proyecto'!V14</f>
        <v>-2.6712962219430674</v>
      </c>
      <c r="V143" s="257">
        <f>+'F. Caja Libre Proyecto'!W14</f>
        <v>-2.8743828789869452</v>
      </c>
      <c r="W143" s="257">
        <f>+'F. Caja Libre Proyecto'!X14</f>
        <v>-3.0839362010261007</v>
      </c>
      <c r="X143" s="257">
        <f>+'F. Caja Libre Proyecto'!Y14</f>
        <v>-3.3001324150408657</v>
      </c>
      <c r="Y143" s="257">
        <f>+'F. Caja Libre Proyecto'!Z14</f>
        <v>-3.5231523160236908</v>
      </c>
      <c r="Z143" s="257">
        <f>+'F. Caja Libre Proyecto'!AA14</f>
        <v>-3.7531813832236791</v>
      </c>
      <c r="AA143" s="257">
        <f>+'F. Caja Libre Proyecto'!AB14</f>
        <v>-3.9904098993282671</v>
      </c>
      <c r="AB143" s="257">
        <f>+'F. Caja Libre Proyecto'!AC14</f>
        <v>-4.2350330726560523</v>
      </c>
      <c r="AC143" s="257">
        <f>+'F. Caja Libre Proyecto'!AD14</f>
        <v>-4.4872511624366291</v>
      </c>
      <c r="AD143" s="257">
        <f>+'F. Caja Libre Proyecto'!AE14</f>
        <v>-4.747269607255217</v>
      </c>
      <c r="AE143" s="257">
        <f>+'F. Caja Libre Proyecto'!AF14</f>
        <v>-5.0152991567418255</v>
      </c>
      <c r="AF143" s="257">
        <f>+'F. Caja Libre Proyecto'!AG14</f>
        <v>-5.2915560065866654</v>
      </c>
      <c r="AG143" s="257">
        <f>+'F. Caja Libre Proyecto'!AH14</f>
        <v>-5.576261936965631</v>
      </c>
      <c r="AH143" s="258">
        <f>+'F. Caja Libre Proyecto'!AI14</f>
        <v>-5.869644454461759</v>
      </c>
    </row>
    <row r="144" spans="3:34" ht="15.75" thickBot="1">
      <c r="C144" s="13" t="s">
        <v>10</v>
      </c>
      <c r="D144" s="253">
        <f>+'F. Caja Libre Proyecto'!E15</f>
        <v>-70</v>
      </c>
      <c r="E144" s="254">
        <f>+'F. Caja Libre Proyecto'!F15</f>
        <v>0</v>
      </c>
      <c r="F144" s="254">
        <f>+'F. Caja Libre Proyecto'!G15</f>
        <v>0</v>
      </c>
      <c r="G144" s="254">
        <f>+'F. Caja Libre Proyecto'!H15</f>
        <v>0</v>
      </c>
      <c r="H144" s="254">
        <f>+'F. Caja Libre Proyecto'!I15</f>
        <v>0</v>
      </c>
      <c r="I144" s="254">
        <f>+'F. Caja Libre Proyecto'!J15</f>
        <v>0</v>
      </c>
      <c r="J144" s="254">
        <f>+'F. Caja Libre Proyecto'!K15</f>
        <v>0</v>
      </c>
      <c r="K144" s="254">
        <f>+'F. Caja Libre Proyecto'!L15</f>
        <v>0</v>
      </c>
      <c r="L144" s="254">
        <f>+'F. Caja Libre Proyecto'!M15</f>
        <v>0</v>
      </c>
      <c r="M144" s="254">
        <f>+'F. Caja Libre Proyecto'!N15</f>
        <v>0</v>
      </c>
      <c r="N144" s="254">
        <f>+'F. Caja Libre Proyecto'!O15</f>
        <v>0</v>
      </c>
      <c r="O144" s="254">
        <f>+'F. Caja Libre Proyecto'!P15</f>
        <v>0</v>
      </c>
      <c r="P144" s="254">
        <f>+'F. Caja Libre Proyecto'!Q15</f>
        <v>0</v>
      </c>
      <c r="Q144" s="254">
        <f>+'F. Caja Libre Proyecto'!R15</f>
        <v>0</v>
      </c>
      <c r="R144" s="254">
        <f>+'F. Caja Libre Proyecto'!S15</f>
        <v>0</v>
      </c>
      <c r="S144" s="254">
        <f>+'F. Caja Libre Proyecto'!T15</f>
        <v>0</v>
      </c>
      <c r="T144" s="254">
        <f>+'F. Caja Libre Proyecto'!U15</f>
        <v>0</v>
      </c>
      <c r="U144" s="254">
        <f>+'F. Caja Libre Proyecto'!V15</f>
        <v>0</v>
      </c>
      <c r="V144" s="254">
        <f>+'F. Caja Libre Proyecto'!W15</f>
        <v>0</v>
      </c>
      <c r="W144" s="254">
        <f>+'F. Caja Libre Proyecto'!X15</f>
        <v>0</v>
      </c>
      <c r="X144" s="254">
        <f>+'F. Caja Libre Proyecto'!Y15</f>
        <v>0</v>
      </c>
      <c r="Y144" s="254">
        <f>+'F. Caja Libre Proyecto'!Z15</f>
        <v>0</v>
      </c>
      <c r="Z144" s="254">
        <f>+'F. Caja Libre Proyecto'!AA15</f>
        <v>0</v>
      </c>
      <c r="AA144" s="254">
        <f>+'F. Caja Libre Proyecto'!AB15</f>
        <v>0</v>
      </c>
      <c r="AB144" s="254">
        <f>+'F. Caja Libre Proyecto'!AC15</f>
        <v>0</v>
      </c>
      <c r="AC144" s="254">
        <f>+'F. Caja Libre Proyecto'!AD15</f>
        <v>0</v>
      </c>
      <c r="AD144" s="254">
        <f>+'F. Caja Libre Proyecto'!AE15</f>
        <v>0</v>
      </c>
      <c r="AE144" s="254">
        <f>+'F. Caja Libre Proyecto'!AF15</f>
        <v>0</v>
      </c>
      <c r="AF144" s="254">
        <f>+'F. Caja Libre Proyecto'!AG15</f>
        <v>0</v>
      </c>
      <c r="AG144" s="254">
        <f>+'F. Caja Libre Proyecto'!AH15</f>
        <v>0</v>
      </c>
      <c r="AH144" s="255">
        <f>+'F. Caja Libre Proyecto'!AI15</f>
        <v>24</v>
      </c>
    </row>
    <row r="145" spans="3:34" ht="15.75" thickBot="1">
      <c r="C145" s="256" t="s">
        <v>18</v>
      </c>
      <c r="D145" s="257">
        <f>+'F. Caja Libre Proyecto'!E16</f>
        <v>-28</v>
      </c>
      <c r="E145" s="257">
        <f>+'F. Caja Libre Proyecto'!F16</f>
        <v>0</v>
      </c>
      <c r="F145" s="257">
        <f>+'F. Caja Libre Proyecto'!G16</f>
        <v>0</v>
      </c>
      <c r="G145" s="257">
        <f>+'F. Caja Libre Proyecto'!H16</f>
        <v>0</v>
      </c>
      <c r="H145" s="257">
        <f>+'F. Caja Libre Proyecto'!I16</f>
        <v>0</v>
      </c>
      <c r="I145" s="257">
        <f>+'F. Caja Libre Proyecto'!J16</f>
        <v>0</v>
      </c>
      <c r="J145" s="257">
        <f>+'F. Caja Libre Proyecto'!K16</f>
        <v>0</v>
      </c>
      <c r="K145" s="257">
        <f>+'F. Caja Libre Proyecto'!L16</f>
        <v>0</v>
      </c>
      <c r="L145" s="257">
        <f>+'F. Caja Libre Proyecto'!M16</f>
        <v>0</v>
      </c>
      <c r="M145" s="257">
        <f>+'F. Caja Libre Proyecto'!N16</f>
        <v>0</v>
      </c>
      <c r="N145" s="257">
        <f>+'F. Caja Libre Proyecto'!O16</f>
        <v>0</v>
      </c>
      <c r="O145" s="257">
        <f>+'F. Caja Libre Proyecto'!P16</f>
        <v>0</v>
      </c>
      <c r="P145" s="257">
        <f>+'F. Caja Libre Proyecto'!Q16</f>
        <v>0</v>
      </c>
      <c r="Q145" s="257">
        <f>+'F. Caja Libre Proyecto'!R16</f>
        <v>0</v>
      </c>
      <c r="R145" s="257">
        <f>+'F. Caja Libre Proyecto'!S16</f>
        <v>0</v>
      </c>
      <c r="S145" s="257">
        <f>+'F. Caja Libre Proyecto'!T16</f>
        <v>0</v>
      </c>
      <c r="T145" s="257">
        <f>+'F. Caja Libre Proyecto'!U16</f>
        <v>0</v>
      </c>
      <c r="U145" s="257">
        <f>+'F. Caja Libre Proyecto'!V16</f>
        <v>0</v>
      </c>
      <c r="V145" s="257">
        <f>+'F. Caja Libre Proyecto'!W16</f>
        <v>0</v>
      </c>
      <c r="W145" s="257">
        <f>+'F. Caja Libre Proyecto'!X16</f>
        <v>0</v>
      </c>
      <c r="X145" s="257">
        <f>+'F. Caja Libre Proyecto'!Y16</f>
        <v>0</v>
      </c>
      <c r="Y145" s="257">
        <f>+'F. Caja Libre Proyecto'!Z16</f>
        <v>0</v>
      </c>
      <c r="Z145" s="257">
        <f>+'F. Caja Libre Proyecto'!AA16</f>
        <v>0</v>
      </c>
      <c r="AA145" s="257">
        <f>+'F. Caja Libre Proyecto'!AB16</f>
        <v>0</v>
      </c>
      <c r="AB145" s="257">
        <f>+'F. Caja Libre Proyecto'!AC16</f>
        <v>0</v>
      </c>
      <c r="AC145" s="257">
        <f>+'F. Caja Libre Proyecto'!AD16</f>
        <v>0</v>
      </c>
      <c r="AD145" s="257">
        <f>+'F. Caja Libre Proyecto'!AE16</f>
        <v>0</v>
      </c>
      <c r="AE145" s="257">
        <f>+'F. Caja Libre Proyecto'!AF16</f>
        <v>0</v>
      </c>
      <c r="AF145" s="257">
        <f>+'F. Caja Libre Proyecto'!AG16</f>
        <v>0</v>
      </c>
      <c r="AG145" s="257">
        <f>+'F. Caja Libre Proyecto'!AH16</f>
        <v>0</v>
      </c>
      <c r="AH145" s="258">
        <f>+'F. Caja Libre Proyecto'!AI16</f>
        <v>9.6</v>
      </c>
    </row>
    <row r="146" spans="3:34" ht="15.75" thickBot="1">
      <c r="C146" s="256" t="s">
        <v>19</v>
      </c>
      <c r="D146" s="259">
        <f>+'F. Caja Libre Proyecto'!E17</f>
        <v>-10.5</v>
      </c>
      <c r="E146" s="260">
        <f>+'F. Caja Libre Proyecto'!F17</f>
        <v>0</v>
      </c>
      <c r="F146" s="257">
        <f>+'F. Caja Libre Proyecto'!G17</f>
        <v>0</v>
      </c>
      <c r="G146" s="257">
        <f>+'F. Caja Libre Proyecto'!H17</f>
        <v>0</v>
      </c>
      <c r="H146" s="257">
        <f>+'F. Caja Libre Proyecto'!I17</f>
        <v>0</v>
      </c>
      <c r="I146" s="257">
        <f>+'F. Caja Libre Proyecto'!J17</f>
        <v>0</v>
      </c>
      <c r="J146" s="257">
        <f>+'F. Caja Libre Proyecto'!K17</f>
        <v>0</v>
      </c>
      <c r="K146" s="257">
        <f>+'F. Caja Libre Proyecto'!L17</f>
        <v>0</v>
      </c>
      <c r="L146" s="257">
        <f>+'F. Caja Libre Proyecto'!M17</f>
        <v>0</v>
      </c>
      <c r="M146" s="257">
        <f>+'F. Caja Libre Proyecto'!N17</f>
        <v>0</v>
      </c>
      <c r="N146" s="257">
        <f>+'F. Caja Libre Proyecto'!O17</f>
        <v>0</v>
      </c>
      <c r="O146" s="257">
        <f>+'F. Caja Libre Proyecto'!P17</f>
        <v>0</v>
      </c>
      <c r="P146" s="257">
        <f>+'F. Caja Libre Proyecto'!Q17</f>
        <v>0</v>
      </c>
      <c r="Q146" s="257">
        <f>+'F. Caja Libre Proyecto'!R17</f>
        <v>0</v>
      </c>
      <c r="R146" s="257">
        <f>+'F. Caja Libre Proyecto'!S17</f>
        <v>0</v>
      </c>
      <c r="S146" s="257">
        <f>+'F. Caja Libre Proyecto'!T17</f>
        <v>0</v>
      </c>
      <c r="T146" s="257">
        <f>+'F. Caja Libre Proyecto'!U17</f>
        <v>0</v>
      </c>
      <c r="U146" s="257">
        <f>+'F. Caja Libre Proyecto'!V17</f>
        <v>0</v>
      </c>
      <c r="V146" s="257">
        <f>+'F. Caja Libre Proyecto'!W17</f>
        <v>0</v>
      </c>
      <c r="W146" s="257">
        <f>+'F. Caja Libre Proyecto'!X17</f>
        <v>0</v>
      </c>
      <c r="X146" s="257">
        <f>+'F. Caja Libre Proyecto'!Y17</f>
        <v>0</v>
      </c>
      <c r="Y146" s="257">
        <f>+'F. Caja Libre Proyecto'!Z17</f>
        <v>0</v>
      </c>
      <c r="Z146" s="257">
        <f>+'F. Caja Libre Proyecto'!AA17</f>
        <v>0</v>
      </c>
      <c r="AA146" s="257">
        <f>+'F. Caja Libre Proyecto'!AB17</f>
        <v>0</v>
      </c>
      <c r="AB146" s="257">
        <f>+'F. Caja Libre Proyecto'!AC17</f>
        <v>0</v>
      </c>
      <c r="AC146" s="257">
        <f>+'F. Caja Libre Proyecto'!AD17</f>
        <v>0</v>
      </c>
      <c r="AD146" s="257">
        <f>+'F. Caja Libre Proyecto'!AE17</f>
        <v>0</v>
      </c>
      <c r="AE146" s="257">
        <f>+'F. Caja Libre Proyecto'!AF17</f>
        <v>0</v>
      </c>
      <c r="AF146" s="257">
        <f>+'F. Caja Libre Proyecto'!AG17</f>
        <v>0</v>
      </c>
      <c r="AG146" s="257">
        <f>+'F. Caja Libre Proyecto'!AH17</f>
        <v>0</v>
      </c>
      <c r="AH146" s="258">
        <f>+'F. Caja Libre Proyecto'!AI17</f>
        <v>3.6</v>
      </c>
    </row>
    <row r="147" spans="3:34" ht="15.75" thickBot="1">
      <c r="C147" s="14" t="s">
        <v>20</v>
      </c>
      <c r="D147" s="261">
        <f>+'F. Caja Libre Proyecto'!E18</f>
        <v>-31.5</v>
      </c>
      <c r="E147" s="257">
        <f>+'F. Caja Libre Proyecto'!F18</f>
        <v>0</v>
      </c>
      <c r="F147" s="257">
        <f>+'F. Caja Libre Proyecto'!G18</f>
        <v>0</v>
      </c>
      <c r="G147" s="257">
        <f>+'F. Caja Libre Proyecto'!H18</f>
        <v>0</v>
      </c>
      <c r="H147" s="257">
        <f>+'F. Caja Libre Proyecto'!I18</f>
        <v>0</v>
      </c>
      <c r="I147" s="257">
        <f>+'F. Caja Libre Proyecto'!J18</f>
        <v>0</v>
      </c>
      <c r="J147" s="257">
        <f>+'F. Caja Libre Proyecto'!K18</f>
        <v>0</v>
      </c>
      <c r="K147" s="257">
        <f>+'F. Caja Libre Proyecto'!L18</f>
        <v>0</v>
      </c>
      <c r="L147" s="257">
        <f>+'F. Caja Libre Proyecto'!M18</f>
        <v>0</v>
      </c>
      <c r="M147" s="257">
        <f>+'F. Caja Libre Proyecto'!N18</f>
        <v>0</v>
      </c>
      <c r="N147" s="257">
        <f>+'F. Caja Libre Proyecto'!O18</f>
        <v>0</v>
      </c>
      <c r="O147" s="257">
        <f>+'F. Caja Libre Proyecto'!P18</f>
        <v>0</v>
      </c>
      <c r="P147" s="257">
        <f>+'F. Caja Libre Proyecto'!Q18</f>
        <v>0</v>
      </c>
      <c r="Q147" s="257">
        <f>+'F. Caja Libre Proyecto'!R18</f>
        <v>0</v>
      </c>
      <c r="R147" s="257">
        <f>+'F. Caja Libre Proyecto'!S18</f>
        <v>0</v>
      </c>
      <c r="S147" s="257">
        <f>+'F. Caja Libre Proyecto'!T18</f>
        <v>0</v>
      </c>
      <c r="T147" s="257">
        <f>+'F. Caja Libre Proyecto'!U18</f>
        <v>0</v>
      </c>
      <c r="U147" s="257">
        <f>+'F. Caja Libre Proyecto'!V18</f>
        <v>0</v>
      </c>
      <c r="V147" s="257">
        <f>+'F. Caja Libre Proyecto'!W18</f>
        <v>0</v>
      </c>
      <c r="W147" s="257">
        <f>+'F. Caja Libre Proyecto'!X18</f>
        <v>0</v>
      </c>
      <c r="X147" s="257">
        <f>+'F. Caja Libre Proyecto'!Y18</f>
        <v>0</v>
      </c>
      <c r="Y147" s="257">
        <f>+'F. Caja Libre Proyecto'!Z18</f>
        <v>0</v>
      </c>
      <c r="Z147" s="257">
        <f>+'F. Caja Libre Proyecto'!AA18</f>
        <v>0</v>
      </c>
      <c r="AA147" s="257">
        <f>+'F. Caja Libre Proyecto'!AB18</f>
        <v>0</v>
      </c>
      <c r="AB147" s="257">
        <f>+'F. Caja Libre Proyecto'!AC18</f>
        <v>0</v>
      </c>
      <c r="AC147" s="257">
        <f>+'F. Caja Libre Proyecto'!AD18</f>
        <v>0</v>
      </c>
      <c r="AD147" s="257">
        <f>+'F. Caja Libre Proyecto'!AE18</f>
        <v>0</v>
      </c>
      <c r="AE147" s="257">
        <f>+'F. Caja Libre Proyecto'!AF18</f>
        <v>0</v>
      </c>
      <c r="AF147" s="257">
        <f>+'F. Caja Libre Proyecto'!AG18</f>
        <v>0</v>
      </c>
      <c r="AG147" s="257">
        <f>+'F. Caja Libre Proyecto'!AH18</f>
        <v>0</v>
      </c>
      <c r="AH147" s="258">
        <f>+'F. Caja Libre Proyecto'!AI18</f>
        <v>10.8</v>
      </c>
    </row>
    <row r="148" spans="3:34" ht="15.75" thickBot="1">
      <c r="C148" s="13" t="s">
        <v>142</v>
      </c>
      <c r="D148" s="276">
        <f>+'F. Caja Libre Proyecto'!E19</f>
        <v>0</v>
      </c>
      <c r="E148" s="279">
        <f>+'F. Caja Libre Proyecto'!F19</f>
        <v>0</v>
      </c>
      <c r="F148" s="279">
        <f>+'F. Caja Libre Proyecto'!G19</f>
        <v>-9.7115802435801923E-2</v>
      </c>
      <c r="G148" s="279">
        <f>+'F. Caja Libre Proyecto'!H19</f>
        <v>-0.13675110627048442</v>
      </c>
      <c r="H148" s="279">
        <f>+'F. Caja Libre Proyecto'!I19</f>
        <v>-0.17513486374182255</v>
      </c>
      <c r="I148" s="279">
        <f>+'F. Caja Libre Proyecto'!J19</f>
        <v>-0.21186352602215522</v>
      </c>
      <c r="J148" s="279">
        <f>+'F. Caja Libre Proyecto'!K19</f>
        <v>-0.24677367115418203</v>
      </c>
      <c r="K148" s="279">
        <f>+'F. Caja Libre Proyecto'!L19</f>
        <v>-0.27955416906993702</v>
      </c>
      <c r="L148" s="279">
        <f>+'F. Caja Libre Proyecto'!M19</f>
        <v>-0.30575599104416146</v>
      </c>
      <c r="M148" s="279">
        <f>+'F. Caja Libre Proyecto'!N19</f>
        <v>-0.37604228033684267</v>
      </c>
      <c r="N148" s="279">
        <f>+'F. Caja Libre Proyecto'!O19</f>
        <v>-0.45414864889861978</v>
      </c>
      <c r="O148" s="279">
        <f>+'F. Caja Libre Proyecto'!P19</f>
        <v>-0.53047844294511193</v>
      </c>
      <c r="P148" s="279">
        <f>+'F. Caja Libre Proyecto'!Q19</f>
        <v>-0.60013768548973645</v>
      </c>
      <c r="Q148" s="279">
        <f>+'F. Caja Libre Proyecto'!R19</f>
        <v>-0.67196100253475799</v>
      </c>
      <c r="R148" s="279">
        <f>+'F. Caja Libre Proyecto'!S19</f>
        <v>-0.74116350154383359</v>
      </c>
      <c r="S148" s="279">
        <f>+'F. Caja Libre Proyecto'!T19</f>
        <v>-0.80746125842201677</v>
      </c>
      <c r="T148" s="279">
        <f>+'F. Caja Libre Proyecto'!U19</f>
        <v>-0.870571191505919</v>
      </c>
      <c r="U148" s="279">
        <f>+'F. Caja Libre Proyecto'!V19</f>
        <v>-0.93537599937363158</v>
      </c>
      <c r="V148" s="279">
        <f>+'F. Caja Libre Proyecto'!W19</f>
        <v>-1.0019113275997626</v>
      </c>
      <c r="W148" s="279">
        <f>+'F. Caja Libre Proyecto'!X19</f>
        <v>-1.0702134458031467</v>
      </c>
      <c r="X148" s="279">
        <f>+'F. Caja Libre Proyecto'!Y19</f>
        <v>-1.1403192555208292</v>
      </c>
      <c r="Y148" s="279">
        <f>+'F. Caja Libre Proyecto'!Z19</f>
        <v>-1.2122662980736805</v>
      </c>
      <c r="Z148" s="279">
        <f>+'F. Caja Libre Proyecto'!AA19</f>
        <v>-1.286092762418179</v>
      </c>
      <c r="AA148" s="279">
        <f>+'F. Caja Libre Proyecto'!AB19</f>
        <v>-1.3618374929786046</v>
      </c>
      <c r="AB148" s="279">
        <f>+'F. Caja Libre Proyecto'!AC19</f>
        <v>-1.4395399974535177</v>
      </c>
      <c r="AC148" s="279">
        <f>+'F. Caja Libre Proyecto'!AD19</f>
        <v>-1.5192404545902383</v>
      </c>
      <c r="AD148" s="279">
        <f>+'F. Caja Libre Proyecto'!AE19</f>
        <v>-1.6009757975452803</v>
      </c>
      <c r="AE148" s="279">
        <f>+'F. Caja Libre Proyecto'!AF19</f>
        <v>-1.6847914162132802</v>
      </c>
      <c r="AF148" s="279">
        <f>+'F. Caja Libre Proyecto'!AG19</f>
        <v>-1.7707295475357245</v>
      </c>
      <c r="AG148" s="279">
        <f>+'F. Caja Libre Proyecto'!AH19</f>
        <v>-1.8588331301272238</v>
      </c>
      <c r="AH148" s="280">
        <f>+'F. Caja Libre Proyecto'!AI19</f>
        <v>-1.9491458117835345</v>
      </c>
    </row>
    <row r="149" spans="3:34" ht="15" customHeight="1" thickBot="1">
      <c r="C149" s="15" t="s">
        <v>23</v>
      </c>
      <c r="D149" s="277">
        <f>+'F. Caja Libre Proyecto'!E20</f>
        <v>-70</v>
      </c>
      <c r="E149" s="269">
        <f>+'F. Caja Libre Proyecto'!F20</f>
        <v>0</v>
      </c>
      <c r="F149" s="269">
        <f>+'F. Caja Libre Proyecto'!G20</f>
        <v>0.55032288046954425</v>
      </c>
      <c r="G149" s="269">
        <f>+'F. Caja Libre Proyecto'!H20</f>
        <v>0.77492293553274516</v>
      </c>
      <c r="H149" s="269">
        <f>+'F. Caja Libre Proyecto'!I20</f>
        <v>0.9924308945369944</v>
      </c>
      <c r="I149" s="269">
        <f>+'F. Caja Libre Proyecto'!J20</f>
        <v>1.2005599807922127</v>
      </c>
      <c r="J149" s="269">
        <f>+'F. Caja Libre Proyecto'!K20</f>
        <v>1.3983841365403649</v>
      </c>
      <c r="K149" s="269">
        <f>+'F. Caja Libre Proyecto'!L20</f>
        <v>1.5841402913963101</v>
      </c>
      <c r="L149" s="269">
        <f>+'F. Caja Libre Proyecto'!M20</f>
        <v>1.7326172825835817</v>
      </c>
      <c r="M149" s="269">
        <f>+'F. Caja Libre Proyecto'!N20</f>
        <v>2.1309062552421083</v>
      </c>
      <c r="N149" s="269">
        <f>+'F. Caja Libre Proyecto'!O20</f>
        <v>2.5735090104255121</v>
      </c>
      <c r="O149" s="269">
        <f>+'F. Caja Libre Proyecto'!P20</f>
        <v>3.0060445100223006</v>
      </c>
      <c r="P149" s="269">
        <f>+'F. Caja Libre Proyecto'!Q20</f>
        <v>3.4007802177751736</v>
      </c>
      <c r="Q149" s="269">
        <f>+'F. Caja Libre Proyecto'!R20</f>
        <v>3.8077790143636285</v>
      </c>
      <c r="R149" s="269">
        <f>+'F. Caja Libre Proyecto'!S20</f>
        <v>4.1999265087483906</v>
      </c>
      <c r="S149" s="269">
        <f>+'F. Caja Libre Proyecto'!T20</f>
        <v>4.5756137977247615</v>
      </c>
      <c r="T149" s="269">
        <f>+'F. Caja Libre Proyecto'!U20</f>
        <v>4.9332367518668745</v>
      </c>
      <c r="U149" s="269">
        <f>+'F. Caja Libre Proyecto'!V20</f>
        <v>5.3004639964505786</v>
      </c>
      <c r="V149" s="269">
        <f>+'F. Caja Libre Proyecto'!W20</f>
        <v>5.6774975230653224</v>
      </c>
      <c r="W149" s="269">
        <f>+'F. Caja Libre Proyecto'!X20</f>
        <v>6.0645428595511657</v>
      </c>
      <c r="X149" s="269">
        <f>+'F. Caja Libre Proyecto'!Y20</f>
        <v>6.4618091146180321</v>
      </c>
      <c r="Y149" s="269">
        <f>+'F. Caja Libre Proyecto'!Z20</f>
        <v>6.8695090224175219</v>
      </c>
      <c r="Z149" s="269">
        <f>+'F. Caja Libre Proyecto'!AA20</f>
        <v>7.2878589870363495</v>
      </c>
      <c r="AA149" s="269">
        <f>+'F. Caja Libre Proyecto'!AB20</f>
        <v>7.7170791268787591</v>
      </c>
      <c r="AB149" s="269">
        <f>+'F. Caja Libre Proyecto'!AC20</f>
        <v>8.1573933189032672</v>
      </c>
      <c r="AC149" s="269">
        <f>+'F. Caja Libre Proyecto'!AD20</f>
        <v>8.6090292426780159</v>
      </c>
      <c r="AD149" s="269">
        <f>+'F. Caja Libre Proyecto'!AE20</f>
        <v>9.0721961860899221</v>
      </c>
      <c r="AE149" s="269">
        <f>+'F. Caja Libre Proyecto'!AF20</f>
        <v>9.5471513585419228</v>
      </c>
      <c r="AF149" s="269">
        <f>+'F. Caja Libre Proyecto'!AG20</f>
        <v>10.034134102702438</v>
      </c>
      <c r="AG149" s="269">
        <f>+'F. Caja Libre Proyecto'!AH20</f>
        <v>10.533387737387603</v>
      </c>
      <c r="AH149" s="270">
        <f>+'F. Caja Libre Proyecto'!AI20</f>
        <v>35.045159600106693</v>
      </c>
    </row>
    <row r="152" spans="3:34" ht="15.75">
      <c r="C152" s="281" t="s">
        <v>510</v>
      </c>
    </row>
    <row r="153" spans="3:34" ht="15.75" thickBot="1"/>
    <row r="154" spans="3:34" ht="15.75" thickBot="1">
      <c r="C154" s="12"/>
      <c r="D154" s="246">
        <v>0</v>
      </c>
      <c r="E154" s="247">
        <v>1</v>
      </c>
      <c r="F154" s="247">
        <v>2</v>
      </c>
      <c r="G154" s="247">
        <v>3</v>
      </c>
      <c r="H154" s="247">
        <v>4</v>
      </c>
      <c r="I154" s="247">
        <v>5</v>
      </c>
      <c r="J154" s="247">
        <v>6</v>
      </c>
      <c r="K154" s="247">
        <v>7</v>
      </c>
      <c r="L154" s="247">
        <v>8</v>
      </c>
      <c r="M154" s="247">
        <v>9</v>
      </c>
      <c r="N154" s="247">
        <v>10</v>
      </c>
      <c r="O154" s="247">
        <v>11</v>
      </c>
      <c r="P154" s="247">
        <v>12</v>
      </c>
      <c r="Q154" s="247">
        <v>13</v>
      </c>
      <c r="R154" s="247">
        <v>14</v>
      </c>
      <c r="S154" s="248">
        <v>15</v>
      </c>
      <c r="T154" s="247">
        <v>16</v>
      </c>
      <c r="U154" s="249">
        <v>17</v>
      </c>
      <c r="V154" s="250">
        <v>18</v>
      </c>
      <c r="W154" s="250">
        <v>19</v>
      </c>
      <c r="X154" s="251">
        <v>20</v>
      </c>
      <c r="Y154" s="247">
        <v>21</v>
      </c>
      <c r="Z154" s="249">
        <v>22</v>
      </c>
      <c r="AA154" s="250">
        <v>23</v>
      </c>
      <c r="AB154" s="250">
        <v>24</v>
      </c>
      <c r="AC154" s="251">
        <v>25</v>
      </c>
      <c r="AD154" s="247">
        <v>26</v>
      </c>
      <c r="AE154" s="249">
        <v>27</v>
      </c>
      <c r="AF154" s="250">
        <v>28</v>
      </c>
      <c r="AG154" s="250">
        <v>29</v>
      </c>
      <c r="AH154" s="252">
        <v>30</v>
      </c>
    </row>
    <row r="155" spans="3:34" ht="15.75" thickBot="1">
      <c r="C155" s="13" t="s">
        <v>21</v>
      </c>
      <c r="D155" s="253">
        <f>+'F. Caja Libre Proyecto'!E26</f>
        <v>0</v>
      </c>
      <c r="E155" s="254">
        <f>+'F. Caja Libre Proyecto'!F26</f>
        <v>0</v>
      </c>
      <c r="F155" s="254">
        <f>+'F. Caja Libre Proyecto'!G26</f>
        <v>3.0771990934592934</v>
      </c>
      <c r="G155" s="254">
        <f>+'F. Caja Libre Proyecto'!H26</f>
        <v>4.4441853920533214</v>
      </c>
      <c r="H155" s="254">
        <f>+'F. Caja Libre Proyecto'!I26</f>
        <v>5.7877049465460626</v>
      </c>
      <c r="I155" s="254">
        <f>+'F. Caja Libre Proyecto'!J26</f>
        <v>7.0954077776629179</v>
      </c>
      <c r="J155" s="254">
        <f>+'F. Caja Libre Proyecto'!K26</f>
        <v>8.3629728014296738</v>
      </c>
      <c r="K155" s="254">
        <f>+'F. Caja Libre Proyecto'!L26</f>
        <v>9.5812646977732925</v>
      </c>
      <c r="L155" s="254">
        <f>+'F. Caja Libre Proyecto'!M26</f>
        <v>10.6155555158851</v>
      </c>
      <c r="M155" s="254">
        <f>+'F. Caja Libre Proyecto'!N26</f>
        <v>12.985065606540918</v>
      </c>
      <c r="N155" s="254">
        <f>+'F. Caja Libre Proyecto'!O26</f>
        <v>15.601053762262046</v>
      </c>
      <c r="O155" s="254">
        <f>+'F. Caja Libre Proyecto'!P26</f>
        <v>18.176894891710713</v>
      </c>
      <c r="P155" s="254">
        <f>+'F. Caja Libre Proyecto'!Q26</f>
        <v>20.56306059300606</v>
      </c>
      <c r="Q155" s="254">
        <f>+'F. Caja Libre Proyecto'!R26</f>
        <v>23.029056268601089</v>
      </c>
      <c r="R155" s="254">
        <f>+'F. Caja Libre Proyecto'!S26</f>
        <v>25.428799471042723</v>
      </c>
      <c r="S155" s="254">
        <f>+'F. Caja Libre Proyecto'!T26</f>
        <v>27.753395740375861</v>
      </c>
      <c r="T155" s="254">
        <f>+'F. Caja Libre Proyecto'!U26</f>
        <v>29.993913999934435</v>
      </c>
      <c r="U155" s="254">
        <f>+'F. Caja Libre Proyecto'!V26</f>
        <v>32.300511157597185</v>
      </c>
      <c r="V155" s="254">
        <f>+'F. Caja Libre Proyecto'!W26</f>
        <v>34.674803158496928</v>
      </c>
      <c r="W155" s="254">
        <f>+'F. Caja Libre Proyecto'!X26</f>
        <v>37.11844252696465</v>
      </c>
      <c r="X155" s="254">
        <f>+'F. Caja Libre Proyecto'!Y26</f>
        <v>39.633119155276717</v>
      </c>
      <c r="Y155" s="254">
        <f>+'F. Caja Libre Proyecto'!Z26</f>
        <v>42.220561108648837</v>
      </c>
      <c r="Z155" s="254">
        <f>+'F. Caja Libre Proyecto'!AA26</f>
        <v>44.882535446790996</v>
      </c>
      <c r="AA155" s="254">
        <f>+'F. Caja Libre Proyecto'!AB26</f>
        <v>47.620849062345535</v>
      </c>
      <c r="AB155" s="254">
        <f>+'F. Caja Libre Proyecto'!AC26</f>
        <v>50.437349536533596</v>
      </c>
      <c r="AC155" s="254">
        <f>+'F. Caja Libre Proyecto'!AD26</f>
        <v>53.333926012343582</v>
      </c>
      <c r="AD155" s="254">
        <f>+'F. Caja Libre Proyecto'!AE26</f>
        <v>56.312444679341674</v>
      </c>
      <c r="AE155" s="254">
        <f>+'F. Caja Libre Proyecto'!AF26</f>
        <v>59.374944593608525</v>
      </c>
      <c r="AF155" s="254">
        <f>+'F. Caja Libre Proyecto'!AG26</f>
        <v>62.523444983461438</v>
      </c>
      <c r="AG155" s="254">
        <f>+'F. Caja Libre Proyecto'!AH26</f>
        <v>65.760010313739812</v>
      </c>
      <c r="AH155" s="255">
        <f>+'F. Caja Libre Proyecto'!AI26</f>
        <v>69.086751251887378</v>
      </c>
    </row>
    <row r="156" spans="3:34" ht="15.75" thickBot="1">
      <c r="C156" s="256" t="s">
        <v>15</v>
      </c>
      <c r="D156" s="257">
        <f>+'F. Caja Libre Proyecto'!E27</f>
        <v>0</v>
      </c>
      <c r="E156" s="257">
        <f>+'F. Caja Libre Proyecto'!F27</f>
        <v>0</v>
      </c>
      <c r="F156" s="257">
        <f>+'F. Caja Libre Proyecto'!G27</f>
        <v>3.0771990934592934</v>
      </c>
      <c r="G156" s="257">
        <f>+'F. Caja Libre Proyecto'!H27</f>
        <v>4.4441853920533214</v>
      </c>
      <c r="H156" s="257">
        <f>+'F. Caja Libre Proyecto'!I27</f>
        <v>5.7877049465460626</v>
      </c>
      <c r="I156" s="257">
        <f>+'F. Caja Libre Proyecto'!J27</f>
        <v>7.0954077776629179</v>
      </c>
      <c r="J156" s="257">
        <f>+'F. Caja Libre Proyecto'!K27</f>
        <v>8.3629728014296738</v>
      </c>
      <c r="K156" s="257">
        <f>+'F. Caja Libre Proyecto'!L27</f>
        <v>9.5812646977732925</v>
      </c>
      <c r="L156" s="257">
        <f>+'F. Caja Libre Proyecto'!M27</f>
        <v>10.6155555158851</v>
      </c>
      <c r="M156" s="257">
        <f>+'F. Caja Libre Proyecto'!N27</f>
        <v>12.985065606540918</v>
      </c>
      <c r="N156" s="257">
        <f>+'F. Caja Libre Proyecto'!O27</f>
        <v>15.601053762262046</v>
      </c>
      <c r="O156" s="257">
        <f>+'F. Caja Libre Proyecto'!P27</f>
        <v>18.176894891710713</v>
      </c>
      <c r="P156" s="257">
        <f>+'F. Caja Libre Proyecto'!Q27</f>
        <v>20.56306059300606</v>
      </c>
      <c r="Q156" s="257">
        <f>+'F. Caja Libre Proyecto'!R27</f>
        <v>23.029056268601089</v>
      </c>
      <c r="R156" s="257">
        <f>+'F. Caja Libre Proyecto'!S27</f>
        <v>25.428799471042723</v>
      </c>
      <c r="S156" s="257">
        <f>+'F. Caja Libre Proyecto'!T27</f>
        <v>27.753395740375861</v>
      </c>
      <c r="T156" s="257">
        <f>+'F. Caja Libre Proyecto'!U27</f>
        <v>29.993913999934435</v>
      </c>
      <c r="U156" s="257">
        <f>+'F. Caja Libre Proyecto'!V27</f>
        <v>32.300511157597185</v>
      </c>
      <c r="V156" s="257">
        <f>+'F. Caja Libre Proyecto'!W27</f>
        <v>34.674803158496928</v>
      </c>
      <c r="W156" s="257">
        <f>+'F. Caja Libre Proyecto'!X27</f>
        <v>37.11844252696465</v>
      </c>
      <c r="X156" s="257">
        <f>+'F. Caja Libre Proyecto'!Y27</f>
        <v>39.633119155276717</v>
      </c>
      <c r="Y156" s="257">
        <f>+'F. Caja Libre Proyecto'!Z27</f>
        <v>42.220561108648837</v>
      </c>
      <c r="Z156" s="257">
        <f>+'F. Caja Libre Proyecto'!AA27</f>
        <v>44.882535446790996</v>
      </c>
      <c r="AA156" s="257">
        <f>+'F. Caja Libre Proyecto'!AB27</f>
        <v>47.620849062345535</v>
      </c>
      <c r="AB156" s="257">
        <f>+'F. Caja Libre Proyecto'!AC27</f>
        <v>50.437349536533596</v>
      </c>
      <c r="AC156" s="257">
        <f>+'F. Caja Libre Proyecto'!AD27</f>
        <v>53.333926012343582</v>
      </c>
      <c r="AD156" s="257">
        <f>+'F. Caja Libre Proyecto'!AE27</f>
        <v>56.312444679341674</v>
      </c>
      <c r="AE156" s="257">
        <f>+'F. Caja Libre Proyecto'!AF27</f>
        <v>59.374944593608525</v>
      </c>
      <c r="AF156" s="257">
        <f>+'F. Caja Libre Proyecto'!AG27</f>
        <v>62.523444983461438</v>
      </c>
      <c r="AG156" s="257">
        <f>+'F. Caja Libre Proyecto'!AH27</f>
        <v>65.760010313739812</v>
      </c>
      <c r="AH156" s="258">
        <f>+'F. Caja Libre Proyecto'!AI27</f>
        <v>69.086751251887378</v>
      </c>
    </row>
    <row r="157" spans="3:34" ht="15.75" thickBot="1">
      <c r="C157" s="13" t="s">
        <v>22</v>
      </c>
      <c r="D157" s="253">
        <f>+'F. Caja Libre Proyecto'!E28</f>
        <v>0</v>
      </c>
      <c r="E157" s="254">
        <f>+'F. Caja Libre Proyecto'!F28</f>
        <v>0</v>
      </c>
      <c r="F157" s="254">
        <f>+'F. Caja Libre Proyecto'!G28</f>
        <v>-9.2342514405459167E-2</v>
      </c>
      <c r="G157" s="254">
        <f>+'F. Caja Libre Proyecto'!H28</f>
        <v>-1.1666782909095585</v>
      </c>
      <c r="H157" s="254">
        <f>+'F. Caja Libre Proyecto'!I28</f>
        <v>-2.239430821546927</v>
      </c>
      <c r="I157" s="254">
        <f>+'F. Caja Libre Proyecto'!J28</f>
        <v>-3.3018501902557911</v>
      </c>
      <c r="J157" s="254">
        <f>+'F. Caja Libre Proyecto'!K28</f>
        <v>-4.3491913758744598</v>
      </c>
      <c r="K157" s="254">
        <f>+'F. Caja Libre Proyecto'!L28</f>
        <v>-5.3752177151956264</v>
      </c>
      <c r="L157" s="254">
        <f>+'F. Caja Libre Proyecto'!M28</f>
        <v>-6.2842943935822095</v>
      </c>
      <c r="M157" s="254">
        <f>+'F. Caja Libre Proyecto'!N28</f>
        <v>-8.1733978496684738</v>
      </c>
      <c r="N157" s="254">
        <f>+'F. Caja Libre Proyecto'!O28</f>
        <v>-10.255837370771289</v>
      </c>
      <c r="O157" s="254">
        <f>+'F. Caja Libre Proyecto'!P28</f>
        <v>-12.323298185041741</v>
      </c>
      <c r="P157" s="254">
        <f>+'F. Caja Libre Proyecto'!Q28</f>
        <v>-14.268349411733135</v>
      </c>
      <c r="Q157" s="254">
        <f>+'F. Caja Libre Proyecto'!R28</f>
        <v>-16.284189988831059</v>
      </c>
      <c r="R157" s="254">
        <f>+'F. Caja Libre Proyecto'!S28</f>
        <v>-18.265977724432826</v>
      </c>
      <c r="S157" s="254">
        <f>+'F. Caja Libre Proyecto'!T28</f>
        <v>-20.207100178448737</v>
      </c>
      <c r="T157" s="254">
        <f>+'F. Caja Libre Proyecto'!U28</f>
        <v>-22.100856236854373</v>
      </c>
      <c r="U157" s="254">
        <f>+'F. Caja Libre Proyecto'!V28</f>
        <v>-24.05609573501809</v>
      </c>
      <c r="V157" s="254">
        <f>+'F. Caja Libre Proyecto'!W28</f>
        <v>-26.074503536198719</v>
      </c>
      <c r="W157" s="254">
        <f>+'F. Caja Libre Proyecto'!X28</f>
        <v>-28.157808263513477</v>
      </c>
      <c r="X157" s="254">
        <f>+'F. Caja Libre Proyecto'!Y28</f>
        <v>-30.307783414353995</v>
      </c>
      <c r="Y157" s="254">
        <f>+'F. Caja Libre Proyecto'!Z28</f>
        <v>-32.526248502968315</v>
      </c>
      <c r="Z157" s="254">
        <f>+'F. Caja Libre Proyecto'!AA28</f>
        <v>-34.81507023191871</v>
      </c>
      <c r="AA157" s="254">
        <f>+'F. Caja Libre Proyecto'!AB28</f>
        <v>-37.176163693143202</v>
      </c>
      <c r="AB157" s="254">
        <f>+'F. Caja Libre Proyecto'!AC28</f>
        <v>-39.611493599366398</v>
      </c>
      <c r="AC157" s="254">
        <f>+'F. Caja Libre Proyecto'!AD28</f>
        <v>-42.123075546624555</v>
      </c>
      <c r="AD157" s="254">
        <f>+'F. Caja Libre Proyecto'!AE28</f>
        <v>-44.712977308688565</v>
      </c>
      <c r="AE157" s="254">
        <f>+'F. Caja Libre Proyecto'!AF28</f>
        <v>-47.383320164189129</v>
      </c>
      <c r="AF157" s="254">
        <f>+'F. Caja Libre Proyecto'!AG28</f>
        <v>-50.136280257267416</v>
      </c>
      <c r="AG157" s="254">
        <f>+'F. Caja Libre Proyecto'!AH28</f>
        <v>-52.97408999259612</v>
      </c>
      <c r="AH157" s="255">
        <f>+'F. Caja Libre Proyecto'!AI28</f>
        <v>-55.899039465636925</v>
      </c>
    </row>
    <row r="158" spans="3:34" ht="15.75" thickBot="1">
      <c r="C158" s="256" t="s">
        <v>18</v>
      </c>
      <c r="D158" s="257">
        <f>+'F. Caja Libre Proyecto'!E29</f>
        <v>0</v>
      </c>
      <c r="E158" s="257">
        <f>+'F. Caja Libre Proyecto'!F29</f>
        <v>0</v>
      </c>
      <c r="F158" s="257">
        <f>+'F. Caja Libre Proyecto'!G29</f>
        <v>-5.5405508643276986E-2</v>
      </c>
      <c r="G158" s="257">
        <f>+'F. Caja Libre Proyecto'!H29</f>
        <v>-0.70000697454573957</v>
      </c>
      <c r="H158" s="257">
        <f>+'F. Caja Libre Proyecto'!I29</f>
        <v>-1.3436584929281548</v>
      </c>
      <c r="I158" s="257">
        <f>+'F. Caja Libre Proyecto'!J29</f>
        <v>-1.9811101141534746</v>
      </c>
      <c r="J158" s="257">
        <f>+'F. Caja Libre Proyecto'!K29</f>
        <v>-2.609514825524673</v>
      </c>
      <c r="K158" s="257">
        <f>+'F. Caja Libre Proyecto'!L29</f>
        <v>-3.2251306291173769</v>
      </c>
      <c r="L158" s="257">
        <f>+'F. Caja Libre Proyecto'!M29</f>
        <v>-3.7705766361493245</v>
      </c>
      <c r="M158" s="257">
        <f>+'F. Caja Libre Proyecto'!N29</f>
        <v>-4.9040387098010854</v>
      </c>
      <c r="N158" s="257">
        <f>+'F. Caja Libre Proyecto'!O29</f>
        <v>-6.1535024224627763</v>
      </c>
      <c r="O158" s="257">
        <f>+'F. Caja Libre Proyecto'!P29</f>
        <v>-7.3939789110250471</v>
      </c>
      <c r="P158" s="257">
        <f>+'F. Caja Libre Proyecto'!Q29</f>
        <v>-8.5610096470398762</v>
      </c>
      <c r="Q158" s="257">
        <f>+'F. Caja Libre Proyecto'!R29</f>
        <v>-9.7705139932986356</v>
      </c>
      <c r="R158" s="257">
        <f>+'F. Caja Libre Proyecto'!S29</f>
        <v>-10.959586634659694</v>
      </c>
      <c r="S158" s="257">
        <f>+'F. Caja Libre Proyecto'!T29</f>
        <v>-12.124260107069247</v>
      </c>
      <c r="T158" s="257">
        <f>+'F. Caja Libre Proyecto'!U29</f>
        <v>-13.260513742112629</v>
      </c>
      <c r="U158" s="257">
        <f>+'F. Caja Libre Proyecto'!V29</f>
        <v>-14.433657441010848</v>
      </c>
      <c r="V158" s="257">
        <f>+'F. Caja Libre Proyecto'!W29</f>
        <v>-15.644702121719225</v>
      </c>
      <c r="W158" s="257">
        <f>+'F. Caja Libre Proyecto'!X29</f>
        <v>-16.894684958108083</v>
      </c>
      <c r="X158" s="257">
        <f>+'F. Caja Libre Proyecto'!Y29</f>
        <v>-18.184670048612393</v>
      </c>
      <c r="Y158" s="257">
        <f>+'F. Caja Libre Proyecto'!Z29</f>
        <v>-19.515749101780987</v>
      </c>
      <c r="Z158" s="257">
        <f>+'F. Caja Libre Proyecto'!AA29</f>
        <v>-20.889042139151222</v>
      </c>
      <c r="AA158" s="257">
        <f>+'F. Caja Libre Proyecto'!AB29</f>
        <v>-22.305698215885915</v>
      </c>
      <c r="AB158" s="257">
        <f>+'F. Caja Libre Proyecto'!AC29</f>
        <v>-23.766896159619829</v>
      </c>
      <c r="AC158" s="257">
        <f>+'F. Caja Libre Proyecto'!AD29</f>
        <v>-25.27384532797473</v>
      </c>
      <c r="AD158" s="257">
        <f>+'F. Caja Libre Proyecto'!AE29</f>
        <v>-26.827786385213138</v>
      </c>
      <c r="AE158" s="257">
        <f>+'F. Caja Libre Proyecto'!AF29</f>
        <v>-28.429992098513484</v>
      </c>
      <c r="AF158" s="257">
        <f>+'F. Caja Libre Proyecto'!AG29</f>
        <v>-30.08176815436045</v>
      </c>
      <c r="AG158" s="257">
        <f>+'F. Caja Libre Proyecto'!AH29</f>
        <v>-31.784453995557673</v>
      </c>
      <c r="AH158" s="258">
        <f>+'F. Caja Libre Proyecto'!AI29</f>
        <v>-33.539423679382161</v>
      </c>
    </row>
    <row r="159" spans="3:34" ht="15.75" thickBot="1">
      <c r="C159" s="256" t="s">
        <v>19</v>
      </c>
      <c r="D159" s="259">
        <f>+'F. Caja Libre Proyecto'!E30</f>
        <v>0</v>
      </c>
      <c r="E159" s="260">
        <f>+'F. Caja Libre Proyecto'!F30</f>
        <v>0</v>
      </c>
      <c r="F159" s="257">
        <f>+'F. Caja Libre Proyecto'!G30</f>
        <v>-1.3851377160819247E-2</v>
      </c>
      <c r="G159" s="257">
        <f>+'F. Caja Libre Proyecto'!H30</f>
        <v>-0.17500174363643489</v>
      </c>
      <c r="H159" s="257">
        <f>+'F. Caja Libre Proyecto'!I30</f>
        <v>-0.33591462323203869</v>
      </c>
      <c r="I159" s="257">
        <f>+'F. Caja Libre Proyecto'!J30</f>
        <v>-0.49527752853836865</v>
      </c>
      <c r="J159" s="257">
        <f>+'F. Caja Libre Proyecto'!K30</f>
        <v>-0.65237870638116824</v>
      </c>
      <c r="K159" s="257">
        <f>+'F. Caja Libre Proyecto'!L30</f>
        <v>-0.80628265727934423</v>
      </c>
      <c r="L159" s="257">
        <f>+'F. Caja Libre Proyecto'!M30</f>
        <v>-0.94264415903733112</v>
      </c>
      <c r="M159" s="257">
        <f>+'F. Caja Libre Proyecto'!N30</f>
        <v>-1.2260096774502713</v>
      </c>
      <c r="N159" s="257">
        <f>+'F. Caja Libre Proyecto'!O30</f>
        <v>-1.5383756056156941</v>
      </c>
      <c r="O159" s="257">
        <f>+'F. Caja Libre Proyecto'!P30</f>
        <v>-1.8484947277562618</v>
      </c>
      <c r="P159" s="257">
        <f>+'F. Caja Libre Proyecto'!Q30</f>
        <v>-2.1402524117599691</v>
      </c>
      <c r="Q159" s="257">
        <f>+'F. Caja Libre Proyecto'!R30</f>
        <v>-2.4426284983246589</v>
      </c>
      <c r="R159" s="257">
        <f>+'F. Caja Libre Proyecto'!S30</f>
        <v>-2.7398966586649234</v>
      </c>
      <c r="S159" s="257">
        <f>+'F. Caja Libre Proyecto'!T30</f>
        <v>-3.0310650267673118</v>
      </c>
      <c r="T159" s="257">
        <f>+'F. Caja Libre Proyecto'!U30</f>
        <v>-3.3151284355281572</v>
      </c>
      <c r="U159" s="257">
        <f>+'F. Caja Libre Proyecto'!V30</f>
        <v>-3.6084143602527119</v>
      </c>
      <c r="V159" s="257">
        <f>+'F. Caja Libre Proyecto'!W30</f>
        <v>-3.9111755304298064</v>
      </c>
      <c r="W159" s="257">
        <f>+'F. Caja Libre Proyecto'!X30</f>
        <v>-4.2236712395270208</v>
      </c>
      <c r="X159" s="257">
        <f>+'F. Caja Libre Proyecto'!Y30</f>
        <v>-4.5461675121530982</v>
      </c>
      <c r="Y159" s="257">
        <f>+'F. Caja Libre Proyecto'!Z30</f>
        <v>-4.8789372754452467</v>
      </c>
      <c r="Z159" s="257">
        <f>+'F. Caja Libre Proyecto'!AA30</f>
        <v>-5.2222605347878055</v>
      </c>
      <c r="AA159" s="257">
        <f>+'F. Caja Libre Proyecto'!AB30</f>
        <v>-5.5764245539714787</v>
      </c>
      <c r="AB159" s="257">
        <f>+'F. Caja Libre Proyecto'!AC30</f>
        <v>-5.9417240399049573</v>
      </c>
      <c r="AC159" s="257">
        <f>+'F. Caja Libre Proyecto'!AD30</f>
        <v>-6.3184613319936824</v>
      </c>
      <c r="AD159" s="257">
        <f>+'F. Caja Libre Proyecto'!AE30</f>
        <v>-6.7069465963032844</v>
      </c>
      <c r="AE159" s="257">
        <f>+'F. Caja Libre Proyecto'!AF30</f>
        <v>-7.107498024628371</v>
      </c>
      <c r="AF159" s="257">
        <f>+'F. Caja Libre Proyecto'!AG30</f>
        <v>-7.5204420385901125</v>
      </c>
      <c r="AG159" s="257">
        <f>+'F. Caja Libre Proyecto'!AH30</f>
        <v>-7.9461134988894182</v>
      </c>
      <c r="AH159" s="258">
        <f>+'F. Caja Libre Proyecto'!AI30</f>
        <v>-8.3848559198455401</v>
      </c>
    </row>
    <row r="160" spans="3:34" ht="15.75" thickBot="1">
      <c r="C160" s="14" t="s">
        <v>20</v>
      </c>
      <c r="D160" s="261">
        <f>+'F. Caja Libre Proyecto'!E31</f>
        <v>0</v>
      </c>
      <c r="E160" s="257">
        <f>+'F. Caja Libre Proyecto'!F31</f>
        <v>0</v>
      </c>
      <c r="F160" s="257">
        <f>+'F. Caja Libre Proyecto'!G31</f>
        <v>-2.3085628601364792E-2</v>
      </c>
      <c r="G160" s="257">
        <f>+'F. Caja Libre Proyecto'!H31</f>
        <v>-0.29166957272738964</v>
      </c>
      <c r="H160" s="257">
        <f>+'F. Caja Libre Proyecto'!I31</f>
        <v>-0.55985770538673174</v>
      </c>
      <c r="I160" s="257">
        <f>+'F. Caja Libre Proyecto'!J31</f>
        <v>-0.82546254756394777</v>
      </c>
      <c r="J160" s="257">
        <f>+'F. Caja Libre Proyecto'!K31</f>
        <v>-1.087297843968615</v>
      </c>
      <c r="K160" s="257">
        <f>+'F. Caja Libre Proyecto'!L31</f>
        <v>-1.3438044287989066</v>
      </c>
      <c r="L160" s="257">
        <f>+'F. Caja Libre Proyecto'!M31</f>
        <v>-1.5710735983955524</v>
      </c>
      <c r="M160" s="257">
        <f>+'F. Caja Libre Proyecto'!N31</f>
        <v>-2.0433494624171185</v>
      </c>
      <c r="N160" s="257">
        <f>+'F. Caja Libre Proyecto'!O31</f>
        <v>-2.5639593426928222</v>
      </c>
      <c r="O160" s="257">
        <f>+'F. Caja Libre Proyecto'!P31</f>
        <v>-3.0808245462604353</v>
      </c>
      <c r="P160" s="257">
        <f>+'F. Caja Libre Proyecto'!Q31</f>
        <v>-3.5670873529332838</v>
      </c>
      <c r="Q160" s="257">
        <f>+'F. Caja Libre Proyecto'!R31</f>
        <v>-4.0710474972077648</v>
      </c>
      <c r="R160" s="257">
        <f>+'F. Caja Libre Proyecto'!S31</f>
        <v>-4.5664944311082065</v>
      </c>
      <c r="S160" s="257">
        <f>+'F. Caja Libre Proyecto'!T31</f>
        <v>-5.0517750446121843</v>
      </c>
      <c r="T160" s="257">
        <f>+'F. Caja Libre Proyecto'!U31</f>
        <v>-5.5252140592135932</v>
      </c>
      <c r="U160" s="257">
        <f>+'F. Caja Libre Proyecto'!V31</f>
        <v>-6.0140239337545225</v>
      </c>
      <c r="V160" s="257">
        <f>+'F. Caja Libre Proyecto'!W31</f>
        <v>-6.5186258840496798</v>
      </c>
      <c r="W160" s="257">
        <f>+'F. Caja Libre Proyecto'!X31</f>
        <v>-7.0394520658783692</v>
      </c>
      <c r="X160" s="257">
        <f>+'F. Caja Libre Proyecto'!Y31</f>
        <v>-7.5769458535884988</v>
      </c>
      <c r="Y160" s="257">
        <f>+'F. Caja Libre Proyecto'!Z31</f>
        <v>-8.1315621257420787</v>
      </c>
      <c r="Z160" s="257">
        <f>+'F. Caja Libre Proyecto'!AA31</f>
        <v>-8.7037675579796776</v>
      </c>
      <c r="AA160" s="257">
        <f>+'F. Caja Libre Proyecto'!AB31</f>
        <v>-9.2940409232858006</v>
      </c>
      <c r="AB160" s="257">
        <f>+'F. Caja Libre Proyecto'!AC31</f>
        <v>-9.9028733998415994</v>
      </c>
      <c r="AC160" s="257">
        <f>+'F. Caja Libre Proyecto'!AD31</f>
        <v>-10.530768886656139</v>
      </c>
      <c r="AD160" s="257">
        <f>+'F. Caja Libre Proyecto'!AE31</f>
        <v>-11.178244327172141</v>
      </c>
      <c r="AE160" s="257">
        <f>+'F. Caja Libre Proyecto'!AF31</f>
        <v>-11.845830041047282</v>
      </c>
      <c r="AF160" s="257">
        <f>+'F. Caja Libre Proyecto'!AG31</f>
        <v>-12.534070064316854</v>
      </c>
      <c r="AG160" s="257">
        <f>+'F. Caja Libre Proyecto'!AH31</f>
        <v>-13.24352249814903</v>
      </c>
      <c r="AH160" s="258">
        <f>+'F. Caja Libre Proyecto'!AI31</f>
        <v>-13.974759866409231</v>
      </c>
    </row>
    <row r="161" spans="3:34" ht="15.75" thickBot="1">
      <c r="C161" s="13" t="s">
        <v>10</v>
      </c>
      <c r="D161" s="253">
        <f>+'F. Caja Libre Proyecto'!E32</f>
        <v>0</v>
      </c>
      <c r="E161" s="254">
        <f>+'F. Caja Libre Proyecto'!F32</f>
        <v>-50</v>
      </c>
      <c r="F161" s="254">
        <f>+'F. Caja Libre Proyecto'!G32</f>
        <v>0</v>
      </c>
      <c r="G161" s="254">
        <f>+'F. Caja Libre Proyecto'!H32</f>
        <v>0</v>
      </c>
      <c r="H161" s="254">
        <f>+'F. Caja Libre Proyecto'!I32</f>
        <v>0</v>
      </c>
      <c r="I161" s="254">
        <f>+'F. Caja Libre Proyecto'!J32</f>
        <v>0</v>
      </c>
      <c r="J161" s="254">
        <f>+'F. Caja Libre Proyecto'!K32</f>
        <v>0</v>
      </c>
      <c r="K161" s="254">
        <f>+'F. Caja Libre Proyecto'!L32</f>
        <v>0</v>
      </c>
      <c r="L161" s="254">
        <f>+'F. Caja Libre Proyecto'!M32</f>
        <v>0</v>
      </c>
      <c r="M161" s="254">
        <f>+'F. Caja Libre Proyecto'!N32</f>
        <v>0</v>
      </c>
      <c r="N161" s="254">
        <f>+'F. Caja Libre Proyecto'!O32</f>
        <v>0</v>
      </c>
      <c r="O161" s="254">
        <f>+'F. Caja Libre Proyecto'!P32</f>
        <v>0</v>
      </c>
      <c r="P161" s="254">
        <f>+'F. Caja Libre Proyecto'!Q32</f>
        <v>0</v>
      </c>
      <c r="Q161" s="254">
        <f>+'F. Caja Libre Proyecto'!R32</f>
        <v>0</v>
      </c>
      <c r="R161" s="254">
        <f>+'F. Caja Libre Proyecto'!S32</f>
        <v>0</v>
      </c>
      <c r="S161" s="254">
        <f>+'F. Caja Libre Proyecto'!T32</f>
        <v>0</v>
      </c>
      <c r="T161" s="254">
        <f>+'F. Caja Libre Proyecto'!U32</f>
        <v>0</v>
      </c>
      <c r="U161" s="254">
        <f>+'F. Caja Libre Proyecto'!V32</f>
        <v>0</v>
      </c>
      <c r="V161" s="254">
        <f>+'F. Caja Libre Proyecto'!W32</f>
        <v>0</v>
      </c>
      <c r="W161" s="254">
        <f>+'F. Caja Libre Proyecto'!X32</f>
        <v>0</v>
      </c>
      <c r="X161" s="254">
        <f>+'F. Caja Libre Proyecto'!Y32</f>
        <v>0</v>
      </c>
      <c r="Y161" s="254">
        <f>+'F. Caja Libre Proyecto'!Z32</f>
        <v>0</v>
      </c>
      <c r="Z161" s="254">
        <f>+'F. Caja Libre Proyecto'!AA32</f>
        <v>0</v>
      </c>
      <c r="AA161" s="254">
        <f>+'F. Caja Libre Proyecto'!AB32</f>
        <v>0</v>
      </c>
      <c r="AB161" s="254">
        <f>+'F. Caja Libre Proyecto'!AC32</f>
        <v>0</v>
      </c>
      <c r="AC161" s="254">
        <f>+'F. Caja Libre Proyecto'!AD32</f>
        <v>0</v>
      </c>
      <c r="AD161" s="254">
        <f>+'F. Caja Libre Proyecto'!AE32</f>
        <v>0</v>
      </c>
      <c r="AE161" s="254">
        <f>+'F. Caja Libre Proyecto'!AF32</f>
        <v>0</v>
      </c>
      <c r="AF161" s="254">
        <f>+'F. Caja Libre Proyecto'!AG32</f>
        <v>0</v>
      </c>
      <c r="AG161" s="254">
        <f>+'F. Caja Libre Proyecto'!AH32</f>
        <v>0</v>
      </c>
      <c r="AH161" s="255">
        <f>+'F. Caja Libre Proyecto'!AI32</f>
        <v>0</v>
      </c>
    </row>
    <row r="162" spans="3:34" ht="15.75" thickBot="1">
      <c r="C162" s="256" t="s">
        <v>18</v>
      </c>
      <c r="D162" s="257">
        <f>+'F. Caja Libre Proyecto'!E33</f>
        <v>0</v>
      </c>
      <c r="E162" s="257">
        <f>+'F. Caja Libre Proyecto'!F33</f>
        <v>-20</v>
      </c>
      <c r="F162" s="257">
        <f>+'F. Caja Libre Proyecto'!G33</f>
        <v>0</v>
      </c>
      <c r="G162" s="257">
        <f>+'F. Caja Libre Proyecto'!H33</f>
        <v>0</v>
      </c>
      <c r="H162" s="257">
        <f>+'F. Caja Libre Proyecto'!I33</f>
        <v>0</v>
      </c>
      <c r="I162" s="257">
        <f>+'F. Caja Libre Proyecto'!J33</f>
        <v>0</v>
      </c>
      <c r="J162" s="257">
        <f>+'F. Caja Libre Proyecto'!K33</f>
        <v>0</v>
      </c>
      <c r="K162" s="257">
        <f>+'F. Caja Libre Proyecto'!L33</f>
        <v>0</v>
      </c>
      <c r="L162" s="257">
        <f>+'F. Caja Libre Proyecto'!M33</f>
        <v>0</v>
      </c>
      <c r="M162" s="257">
        <f>+'F. Caja Libre Proyecto'!N33</f>
        <v>0</v>
      </c>
      <c r="N162" s="257">
        <f>+'F. Caja Libre Proyecto'!O33</f>
        <v>0</v>
      </c>
      <c r="O162" s="257">
        <f>+'F. Caja Libre Proyecto'!P33</f>
        <v>0</v>
      </c>
      <c r="P162" s="257">
        <f>+'F. Caja Libre Proyecto'!Q33</f>
        <v>0</v>
      </c>
      <c r="Q162" s="257">
        <f>+'F. Caja Libre Proyecto'!R33</f>
        <v>0</v>
      </c>
      <c r="R162" s="257">
        <f>+'F. Caja Libre Proyecto'!S33</f>
        <v>0</v>
      </c>
      <c r="S162" s="257">
        <f>+'F. Caja Libre Proyecto'!T33</f>
        <v>0</v>
      </c>
      <c r="T162" s="257">
        <f>+'F. Caja Libre Proyecto'!U33</f>
        <v>0</v>
      </c>
      <c r="U162" s="257">
        <f>+'F. Caja Libre Proyecto'!V33</f>
        <v>0</v>
      </c>
      <c r="V162" s="257">
        <f>+'F. Caja Libre Proyecto'!W33</f>
        <v>0</v>
      </c>
      <c r="W162" s="257">
        <f>+'F. Caja Libre Proyecto'!X33</f>
        <v>0</v>
      </c>
      <c r="X162" s="257">
        <f>+'F. Caja Libre Proyecto'!Y33</f>
        <v>0</v>
      </c>
      <c r="Y162" s="257">
        <f>+'F. Caja Libre Proyecto'!Z33</f>
        <v>0</v>
      </c>
      <c r="Z162" s="257">
        <f>+'F. Caja Libre Proyecto'!AA33</f>
        <v>0</v>
      </c>
      <c r="AA162" s="257">
        <f>+'F. Caja Libre Proyecto'!AB33</f>
        <v>0</v>
      </c>
      <c r="AB162" s="257">
        <f>+'F. Caja Libre Proyecto'!AC33</f>
        <v>0</v>
      </c>
      <c r="AC162" s="257">
        <f>+'F. Caja Libre Proyecto'!AD33</f>
        <v>0</v>
      </c>
      <c r="AD162" s="257">
        <f>+'F. Caja Libre Proyecto'!AE33</f>
        <v>0</v>
      </c>
      <c r="AE162" s="257">
        <f>+'F. Caja Libre Proyecto'!AF33</f>
        <v>0</v>
      </c>
      <c r="AF162" s="257">
        <f>+'F. Caja Libre Proyecto'!AG33</f>
        <v>0</v>
      </c>
      <c r="AG162" s="257">
        <f>+'F. Caja Libre Proyecto'!AH33</f>
        <v>0</v>
      </c>
      <c r="AH162" s="258">
        <f>+'F. Caja Libre Proyecto'!AI33</f>
        <v>0</v>
      </c>
    </row>
    <row r="163" spans="3:34" ht="15.75" thickBot="1">
      <c r="C163" s="256" t="s">
        <v>19</v>
      </c>
      <c r="D163" s="259">
        <f>+'F. Caja Libre Proyecto'!E34</f>
        <v>0</v>
      </c>
      <c r="E163" s="260">
        <f>+'F. Caja Libre Proyecto'!F34</f>
        <v>-7.5</v>
      </c>
      <c r="F163" s="257">
        <f>+'F. Caja Libre Proyecto'!G34</f>
        <v>0</v>
      </c>
      <c r="G163" s="257">
        <f>+'F. Caja Libre Proyecto'!H34</f>
        <v>0</v>
      </c>
      <c r="H163" s="257">
        <f>+'F. Caja Libre Proyecto'!I34</f>
        <v>0</v>
      </c>
      <c r="I163" s="257">
        <f>+'F. Caja Libre Proyecto'!J34</f>
        <v>0</v>
      </c>
      <c r="J163" s="257">
        <f>+'F. Caja Libre Proyecto'!K34</f>
        <v>0</v>
      </c>
      <c r="K163" s="257">
        <f>+'F. Caja Libre Proyecto'!L34</f>
        <v>0</v>
      </c>
      <c r="L163" s="257">
        <f>+'F. Caja Libre Proyecto'!M34</f>
        <v>0</v>
      </c>
      <c r="M163" s="257">
        <f>+'F. Caja Libre Proyecto'!N34</f>
        <v>0</v>
      </c>
      <c r="N163" s="257">
        <f>+'F. Caja Libre Proyecto'!O34</f>
        <v>0</v>
      </c>
      <c r="O163" s="257">
        <f>+'F. Caja Libre Proyecto'!P34</f>
        <v>0</v>
      </c>
      <c r="P163" s="257">
        <f>+'F. Caja Libre Proyecto'!Q34</f>
        <v>0</v>
      </c>
      <c r="Q163" s="257">
        <f>+'F. Caja Libre Proyecto'!R34</f>
        <v>0</v>
      </c>
      <c r="R163" s="257">
        <f>+'F. Caja Libre Proyecto'!S34</f>
        <v>0</v>
      </c>
      <c r="S163" s="257">
        <f>+'F. Caja Libre Proyecto'!T34</f>
        <v>0</v>
      </c>
      <c r="T163" s="257">
        <f>+'F. Caja Libre Proyecto'!U34</f>
        <v>0</v>
      </c>
      <c r="U163" s="257">
        <f>+'F. Caja Libre Proyecto'!V34</f>
        <v>0</v>
      </c>
      <c r="V163" s="257">
        <f>+'F. Caja Libre Proyecto'!W34</f>
        <v>0</v>
      </c>
      <c r="W163" s="257">
        <f>+'F. Caja Libre Proyecto'!X34</f>
        <v>0</v>
      </c>
      <c r="X163" s="257">
        <f>+'F. Caja Libre Proyecto'!Y34</f>
        <v>0</v>
      </c>
      <c r="Y163" s="257">
        <f>+'F. Caja Libre Proyecto'!Z34</f>
        <v>0</v>
      </c>
      <c r="Z163" s="257">
        <f>+'F. Caja Libre Proyecto'!AA34</f>
        <v>0</v>
      </c>
      <c r="AA163" s="257">
        <f>+'F. Caja Libre Proyecto'!AB34</f>
        <v>0</v>
      </c>
      <c r="AB163" s="257">
        <f>+'F. Caja Libre Proyecto'!AC34</f>
        <v>0</v>
      </c>
      <c r="AC163" s="257">
        <f>+'F. Caja Libre Proyecto'!AD34</f>
        <v>0</v>
      </c>
      <c r="AD163" s="257">
        <f>+'F. Caja Libre Proyecto'!AE34</f>
        <v>0</v>
      </c>
      <c r="AE163" s="257">
        <f>+'F. Caja Libre Proyecto'!AF34</f>
        <v>0</v>
      </c>
      <c r="AF163" s="257">
        <f>+'F. Caja Libre Proyecto'!AG34</f>
        <v>0</v>
      </c>
      <c r="AG163" s="257">
        <f>+'F. Caja Libre Proyecto'!AH34</f>
        <v>0</v>
      </c>
      <c r="AH163" s="258">
        <f>+'F. Caja Libre Proyecto'!AI34</f>
        <v>0</v>
      </c>
    </row>
    <row r="164" spans="3:34" ht="15.75" thickBot="1">
      <c r="C164" s="14" t="s">
        <v>20</v>
      </c>
      <c r="D164" s="261">
        <f>+'F. Caja Libre Proyecto'!E35</f>
        <v>0</v>
      </c>
      <c r="E164" s="257">
        <f>+'F. Caja Libre Proyecto'!F35</f>
        <v>-22.5</v>
      </c>
      <c r="F164" s="257">
        <f>+'F. Caja Libre Proyecto'!G35</f>
        <v>0</v>
      </c>
      <c r="G164" s="257">
        <f>+'F. Caja Libre Proyecto'!H35</f>
        <v>0</v>
      </c>
      <c r="H164" s="257">
        <f>+'F. Caja Libre Proyecto'!I35</f>
        <v>0</v>
      </c>
      <c r="I164" s="257">
        <f>+'F. Caja Libre Proyecto'!J35</f>
        <v>0</v>
      </c>
      <c r="J164" s="257">
        <f>+'F. Caja Libre Proyecto'!K35</f>
        <v>0</v>
      </c>
      <c r="K164" s="257">
        <f>+'F. Caja Libre Proyecto'!L35</f>
        <v>0</v>
      </c>
      <c r="L164" s="257">
        <f>+'F. Caja Libre Proyecto'!M35</f>
        <v>0</v>
      </c>
      <c r="M164" s="257">
        <f>+'F. Caja Libre Proyecto'!N35</f>
        <v>0</v>
      </c>
      <c r="N164" s="257">
        <f>+'F. Caja Libre Proyecto'!O35</f>
        <v>0</v>
      </c>
      <c r="O164" s="257">
        <f>+'F. Caja Libre Proyecto'!P35</f>
        <v>0</v>
      </c>
      <c r="P164" s="257">
        <f>+'F. Caja Libre Proyecto'!Q35</f>
        <v>0</v>
      </c>
      <c r="Q164" s="257">
        <f>+'F. Caja Libre Proyecto'!R35</f>
        <v>0</v>
      </c>
      <c r="R164" s="257">
        <f>+'F. Caja Libre Proyecto'!S35</f>
        <v>0</v>
      </c>
      <c r="S164" s="257">
        <f>+'F. Caja Libre Proyecto'!T35</f>
        <v>0</v>
      </c>
      <c r="T164" s="257">
        <f>+'F. Caja Libre Proyecto'!U35</f>
        <v>0</v>
      </c>
      <c r="U164" s="257">
        <f>+'F. Caja Libre Proyecto'!V35</f>
        <v>0</v>
      </c>
      <c r="V164" s="257">
        <f>+'F. Caja Libre Proyecto'!W35</f>
        <v>0</v>
      </c>
      <c r="W164" s="257">
        <f>+'F. Caja Libre Proyecto'!X35</f>
        <v>0</v>
      </c>
      <c r="X164" s="257">
        <f>+'F. Caja Libre Proyecto'!Y35</f>
        <v>0</v>
      </c>
      <c r="Y164" s="257">
        <f>+'F. Caja Libre Proyecto'!Z35</f>
        <v>0</v>
      </c>
      <c r="Z164" s="257">
        <f>+'F. Caja Libre Proyecto'!AA35</f>
        <v>0</v>
      </c>
      <c r="AA164" s="257">
        <f>+'F. Caja Libre Proyecto'!AB35</f>
        <v>0</v>
      </c>
      <c r="AB164" s="257">
        <f>+'F. Caja Libre Proyecto'!AC35</f>
        <v>0</v>
      </c>
      <c r="AC164" s="257">
        <f>+'F. Caja Libre Proyecto'!AD35</f>
        <v>0</v>
      </c>
      <c r="AD164" s="257">
        <f>+'F. Caja Libre Proyecto'!AE35</f>
        <v>0</v>
      </c>
      <c r="AE164" s="257">
        <f>+'F. Caja Libre Proyecto'!AF35</f>
        <v>0</v>
      </c>
      <c r="AF164" s="257">
        <f>+'F. Caja Libre Proyecto'!AG35</f>
        <v>0</v>
      </c>
      <c r="AG164" s="257">
        <f>+'F. Caja Libre Proyecto'!AH35</f>
        <v>0</v>
      </c>
      <c r="AH164" s="258">
        <f>+'F. Caja Libre Proyecto'!AI35</f>
        <v>0</v>
      </c>
    </row>
    <row r="165" spans="3:34" ht="15.75" thickBot="1">
      <c r="C165" s="13" t="s">
        <v>142</v>
      </c>
      <c r="D165" s="276">
        <f>+'F. Caja Libre Proyecto'!E36</f>
        <v>0</v>
      </c>
      <c r="E165" s="279">
        <f>+'F. Caja Libre Proyecto'!F36</f>
        <v>0</v>
      </c>
      <c r="F165" s="279">
        <f>+'F. Caja Libre Proyecto'!G36</f>
        <v>-0.44772848685807509</v>
      </c>
      <c r="G165" s="279">
        <f>+'F. Caja Libre Proyecto'!H36</f>
        <v>-0.49162606517156437</v>
      </c>
      <c r="H165" s="279">
        <f>+'F. Caja Libre Proyecto'!I36</f>
        <v>-0.53224111874987035</v>
      </c>
      <c r="I165" s="279">
        <f>+'F. Caja Libre Proyecto'!J36</f>
        <v>-0.569033638111069</v>
      </c>
      <c r="J165" s="279">
        <f>+'F. Caja Libre Proyecto'!K36</f>
        <v>-0.6020672138332821</v>
      </c>
      <c r="K165" s="279">
        <f>+'F. Caja Libre Proyecto'!L36</f>
        <v>-0.63090704738665004</v>
      </c>
      <c r="L165" s="279">
        <f>+'F. Caja Libre Proyecto'!M36</f>
        <v>-0.64968916834543344</v>
      </c>
      <c r="M165" s="279">
        <f>+'F. Caja Libre Proyecto'!N36</f>
        <v>-0.72175016353086674</v>
      </c>
      <c r="N165" s="279">
        <f>+'F. Caja Libre Proyecto'!O36</f>
        <v>-0.80178245872361364</v>
      </c>
      <c r="O165" s="279">
        <f>+'F. Caja Libre Proyecto'!P36</f>
        <v>-0.87803950600034597</v>
      </c>
      <c r="P165" s="279">
        <f>+'F. Caja Libre Proyecto'!Q36</f>
        <v>-0.94420667719093854</v>
      </c>
      <c r="Q165" s="279">
        <f>+'F. Caja Libre Proyecto'!R36</f>
        <v>-1.0117299419655046</v>
      </c>
      <c r="R165" s="279">
        <f>+'F. Caja Libre Proyecto'!S36</f>
        <v>-1.0744232619914844</v>
      </c>
      <c r="S165" s="279">
        <f>+'F. Caja Libre Proyecto'!T36</f>
        <v>-1.1319443342890685</v>
      </c>
      <c r="T165" s="279">
        <f>+'F. Caja Libre Proyecto'!U36</f>
        <v>-1.183958664462009</v>
      </c>
      <c r="U165" s="279">
        <f>+'F. Caja Libre Proyecto'!V36</f>
        <v>-1.2366623133868642</v>
      </c>
      <c r="V165" s="279">
        <f>+'F. Caja Libre Proyecto'!W36</f>
        <v>-1.2900449433447316</v>
      </c>
      <c r="W165" s="279">
        <f>+'F. Caja Libre Proyecto'!X36</f>
        <v>-1.3440951395176761</v>
      </c>
      <c r="X165" s="279">
        <f>+'F. Caja Libre Proyecto'!Y36</f>
        <v>-1.3988003611384079</v>
      </c>
      <c r="Y165" s="279">
        <f>+'F. Caja Libre Proyecto'!Z36</f>
        <v>-1.4541468908520787</v>
      </c>
      <c r="Z165" s="279">
        <f>+'F. Caja Libre Proyecto'!AA36</f>
        <v>-1.5101197822308428</v>
      </c>
      <c r="AA165" s="279">
        <f>+'F. Caja Libre Proyecto'!AB36</f>
        <v>-1.5667028053803496</v>
      </c>
      <c r="AB165" s="279">
        <f>+'F. Caja Libre Proyecto'!AC36</f>
        <v>-1.6238783905750795</v>
      </c>
      <c r="AC165" s="279">
        <f>+'F. Caja Libre Proyecto'!AD36</f>
        <v>-1.6816275698578544</v>
      </c>
      <c r="AD165" s="279">
        <f>+'F. Caja Libre Proyecto'!AE36</f>
        <v>-1.7399201055979661</v>
      </c>
      <c r="AE165" s="279">
        <f>+'F. Caja Libre Proyecto'!AF36</f>
        <v>-1.7987436644129096</v>
      </c>
      <c r="AF165" s="279">
        <f>+'F. Caja Libre Proyecto'!AG36</f>
        <v>-1.8580747089291036</v>
      </c>
      <c r="AG165" s="279">
        <f>+'F. Caja Libre Proyecto'!AH36</f>
        <v>-1.9178880481715528</v>
      </c>
      <c r="AH165" s="280">
        <f>+'F. Caja Libre Proyecto'!AI36</f>
        <v>-1.9781567679375684</v>
      </c>
    </row>
    <row r="166" spans="3:34" ht="20.25" customHeight="1" thickBot="1">
      <c r="C166" s="15" t="s">
        <v>23</v>
      </c>
      <c r="D166" s="277">
        <f>+'F. Caja Libre Proyecto'!E37</f>
        <v>0</v>
      </c>
      <c r="E166" s="269">
        <f>+'F. Caja Libre Proyecto'!F37</f>
        <v>-50</v>
      </c>
      <c r="F166" s="269">
        <f>+'F. Caja Libre Proyecto'!G37</f>
        <v>2.5371280921957591</v>
      </c>
      <c r="G166" s="269">
        <f>+'F. Caja Libre Proyecto'!H37</f>
        <v>2.7858810359721979</v>
      </c>
      <c r="H166" s="269">
        <f>+'F. Caja Libre Proyecto'!I37</f>
        <v>3.0160330062492653</v>
      </c>
      <c r="I166" s="269">
        <f>+'F. Caja Libre Proyecto'!J37</f>
        <v>3.2245239492960582</v>
      </c>
      <c r="J166" s="269">
        <f>+'F. Caja Libre Proyecto'!K37</f>
        <v>3.4117142117219319</v>
      </c>
      <c r="K166" s="269">
        <f>+'F. Caja Libre Proyecto'!L37</f>
        <v>3.5751399351910167</v>
      </c>
      <c r="L166" s="269">
        <f>+'F. Caja Libre Proyecto'!M37</f>
        <v>3.6815719539574561</v>
      </c>
      <c r="M166" s="269">
        <f>+'F. Caja Libre Proyecto'!N37</f>
        <v>4.0899175933415783</v>
      </c>
      <c r="N166" s="269">
        <f>+'F. Caja Libre Proyecto'!O37</f>
        <v>4.5434339327671438</v>
      </c>
      <c r="O166" s="269">
        <f>+'F. Caja Libre Proyecto'!P37</f>
        <v>4.9755572006686277</v>
      </c>
      <c r="P166" s="269">
        <f>+'F. Caja Libre Proyecto'!Q37</f>
        <v>5.350504504081985</v>
      </c>
      <c r="Q166" s="269">
        <f>+'F. Caja Libre Proyecto'!R37</f>
        <v>5.7331363378045266</v>
      </c>
      <c r="R166" s="269">
        <f>+'F. Caja Libre Proyecto'!S37</f>
        <v>6.0883984846184127</v>
      </c>
      <c r="S166" s="269">
        <f>+'F. Caja Libre Proyecto'!T37</f>
        <v>6.4143512276380568</v>
      </c>
      <c r="T166" s="269">
        <f>+'F. Caja Libre Proyecto'!U37</f>
        <v>6.7090990986180508</v>
      </c>
      <c r="U166" s="269">
        <f>+'F. Caja Libre Proyecto'!V37</f>
        <v>7.0077531091922305</v>
      </c>
      <c r="V166" s="269">
        <f>+'F. Caja Libre Proyecto'!W37</f>
        <v>7.3102546789534788</v>
      </c>
      <c r="W166" s="269">
        <f>+'F. Caja Libre Proyecto'!X37</f>
        <v>7.6165391239334976</v>
      </c>
      <c r="X166" s="269">
        <f>+'F. Caja Libre Proyecto'!Y37</f>
        <v>7.926535379784311</v>
      </c>
      <c r="Y166" s="269">
        <f>+'F. Caja Libre Proyecto'!Z37</f>
        <v>8.2401657148284464</v>
      </c>
      <c r="Z166" s="269">
        <f>+'F. Caja Libre Proyecto'!AA37</f>
        <v>8.5573454326414424</v>
      </c>
      <c r="AA166" s="269">
        <f>+'F. Caja Libre Proyecto'!AB37</f>
        <v>8.8779825638219805</v>
      </c>
      <c r="AB166" s="269">
        <f>+'F. Caja Libre Proyecto'!AC37</f>
        <v>9.2019775465921185</v>
      </c>
      <c r="AC166" s="269">
        <f>+'F. Caja Libre Proyecto'!AD37</f>
        <v>9.5292228958611744</v>
      </c>
      <c r="AD166" s="269">
        <f>+'F. Caja Libre Proyecto'!AE37</f>
        <v>9.8595472650551432</v>
      </c>
      <c r="AE166" s="269">
        <f>+'F. Caja Libre Proyecto'!AF37</f>
        <v>10.192880765006489</v>
      </c>
      <c r="AF166" s="269">
        <f>+'F. Caja Libre Proyecto'!AG37</f>
        <v>10.529090017264922</v>
      </c>
      <c r="AG166" s="269">
        <f>+'F. Caja Libre Proyecto'!AH37</f>
        <v>10.868032272972133</v>
      </c>
      <c r="AH166" s="270">
        <f>+'F. Caja Libre Proyecto'!AI37</f>
        <v>11.209555018312889</v>
      </c>
    </row>
    <row r="170" spans="3:34" ht="15.75">
      <c r="C170" s="136" t="s">
        <v>403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</row>
    <row r="172" spans="3:34" ht="15.75">
      <c r="C172" s="281" t="s">
        <v>161</v>
      </c>
    </row>
    <row r="173" spans="3:34" ht="15.75" thickBot="1"/>
    <row r="174" spans="3:34" ht="15.75" thickBot="1">
      <c r="C174" s="12"/>
      <c r="D174" s="246">
        <v>0</v>
      </c>
      <c r="E174" s="247">
        <v>1</v>
      </c>
      <c r="F174" s="247">
        <v>2</v>
      </c>
      <c r="G174" s="247">
        <v>3</v>
      </c>
      <c r="H174" s="247">
        <v>4</v>
      </c>
      <c r="I174" s="247">
        <v>5</v>
      </c>
      <c r="J174" s="247">
        <v>6</v>
      </c>
      <c r="K174" s="247">
        <v>7</v>
      </c>
      <c r="L174" s="247">
        <v>8</v>
      </c>
      <c r="M174" s="247">
        <v>9</v>
      </c>
      <c r="N174" s="247">
        <v>10</v>
      </c>
      <c r="O174" s="247">
        <v>11</v>
      </c>
      <c r="P174" s="247">
        <v>12</v>
      </c>
      <c r="Q174" s="247">
        <v>13</v>
      </c>
      <c r="R174" s="247">
        <v>14</v>
      </c>
      <c r="S174" s="248">
        <v>15</v>
      </c>
      <c r="T174" s="247">
        <v>16</v>
      </c>
      <c r="U174" s="249">
        <v>17</v>
      </c>
      <c r="V174" s="250">
        <v>18</v>
      </c>
      <c r="W174" s="250">
        <v>19</v>
      </c>
      <c r="X174" s="251">
        <v>20</v>
      </c>
      <c r="Y174" s="247">
        <v>21</v>
      </c>
      <c r="Z174" s="249">
        <v>22</v>
      </c>
      <c r="AA174" s="250">
        <v>23</v>
      </c>
      <c r="AB174" s="250">
        <v>24</v>
      </c>
      <c r="AC174" s="251">
        <v>25</v>
      </c>
      <c r="AD174" s="247">
        <v>26</v>
      </c>
      <c r="AE174" s="249">
        <v>27</v>
      </c>
      <c r="AF174" s="250">
        <v>28</v>
      </c>
      <c r="AG174" s="250">
        <v>29</v>
      </c>
      <c r="AH174" s="252">
        <v>30</v>
      </c>
    </row>
    <row r="175" spans="3:34" ht="15.75" thickBot="1">
      <c r="C175" s="13" t="s">
        <v>162</v>
      </c>
      <c r="D175" s="253">
        <f>+'F. Financiación'!E8</f>
        <v>49</v>
      </c>
      <c r="E175" s="254">
        <f>+'F. Financiación'!F8</f>
        <v>0</v>
      </c>
      <c r="F175" s="254">
        <f>+'F. Financiación'!G8</f>
        <v>0</v>
      </c>
      <c r="G175" s="254">
        <f>+'F. Financiación'!H8</f>
        <v>0</v>
      </c>
      <c r="H175" s="254">
        <f>+'F. Financiación'!I8</f>
        <v>0</v>
      </c>
      <c r="I175" s="254">
        <f>+'F. Financiación'!J8</f>
        <v>0</v>
      </c>
      <c r="J175" s="254">
        <f>+'F. Financiación'!K8</f>
        <v>0</v>
      </c>
      <c r="K175" s="254">
        <f>+'F. Financiación'!L8</f>
        <v>0</v>
      </c>
      <c r="L175" s="254">
        <f>+'F. Financiación'!M8</f>
        <v>0</v>
      </c>
      <c r="M175" s="254">
        <f>+'F. Financiación'!N8</f>
        <v>0</v>
      </c>
      <c r="N175" s="254">
        <f>+'F. Financiación'!O8</f>
        <v>0</v>
      </c>
      <c r="O175" s="254">
        <f>+'F. Financiación'!P8</f>
        <v>0</v>
      </c>
      <c r="P175" s="254">
        <f>+'F. Financiación'!Q8</f>
        <v>0</v>
      </c>
      <c r="Q175" s="254">
        <f>+'F. Financiación'!R8</f>
        <v>0</v>
      </c>
      <c r="R175" s="254">
        <f>+'F. Financiación'!S8</f>
        <v>0</v>
      </c>
      <c r="S175" s="254">
        <f>+'F. Financiación'!T8</f>
        <v>0</v>
      </c>
      <c r="T175" s="254">
        <f>+'F. Financiación'!U8</f>
        <v>0</v>
      </c>
      <c r="U175" s="254">
        <f>+'F. Financiación'!V8</f>
        <v>0</v>
      </c>
      <c r="V175" s="254">
        <f>+'F. Financiación'!W8</f>
        <v>0</v>
      </c>
      <c r="W175" s="254">
        <f>+'F. Financiación'!X8</f>
        <v>0</v>
      </c>
      <c r="X175" s="254">
        <f>+'F. Financiación'!Y8</f>
        <v>0</v>
      </c>
      <c r="Y175" s="254">
        <f>+'F. Financiación'!Z8</f>
        <v>0</v>
      </c>
      <c r="Z175" s="254">
        <f>+'F. Financiación'!AA8</f>
        <v>0</v>
      </c>
      <c r="AA175" s="254">
        <f>+'F. Financiación'!AB8</f>
        <v>0</v>
      </c>
      <c r="AB175" s="254">
        <f>+'F. Financiación'!AC8</f>
        <v>0</v>
      </c>
      <c r="AC175" s="254">
        <f>+'F. Financiación'!AD8</f>
        <v>0</v>
      </c>
      <c r="AD175" s="254">
        <f>+'F. Financiación'!AE8</f>
        <v>0</v>
      </c>
      <c r="AE175" s="254">
        <f>+'F. Financiación'!AF8</f>
        <v>0</v>
      </c>
      <c r="AF175" s="254">
        <f>+'F. Financiación'!AG8</f>
        <v>0</v>
      </c>
      <c r="AG175" s="254">
        <f>+'F. Financiación'!AH8</f>
        <v>0</v>
      </c>
      <c r="AH175" s="255">
        <f>+'F. Financiación'!AI8</f>
        <v>0</v>
      </c>
    </row>
    <row r="176" spans="3:34" ht="15.75" thickBot="1">
      <c r="C176" s="13" t="s">
        <v>163</v>
      </c>
      <c r="D176" s="276">
        <f>+'F. Financiación'!E9</f>
        <v>21</v>
      </c>
      <c r="E176" s="279">
        <f>+'F. Financiación'!F9</f>
        <v>0</v>
      </c>
      <c r="F176" s="279">
        <f>+'F. Financiación'!G9</f>
        <v>0</v>
      </c>
      <c r="G176" s="279">
        <f>+'F. Financiación'!H9</f>
        <v>0</v>
      </c>
      <c r="H176" s="279">
        <f>+'F. Financiación'!I9</f>
        <v>0</v>
      </c>
      <c r="I176" s="279">
        <f>+'F. Financiación'!J9</f>
        <v>0</v>
      </c>
      <c r="J176" s="279">
        <f>+'F. Financiación'!K9</f>
        <v>0</v>
      </c>
      <c r="K176" s="279">
        <f>+'F. Financiación'!L9</f>
        <v>0</v>
      </c>
      <c r="L176" s="279">
        <f>+'F. Financiación'!M9</f>
        <v>0</v>
      </c>
      <c r="M176" s="279">
        <f>+'F. Financiación'!N9</f>
        <v>0</v>
      </c>
      <c r="N176" s="279">
        <f>+'F. Financiación'!O9</f>
        <v>0</v>
      </c>
      <c r="O176" s="279">
        <f>+'F. Financiación'!P9</f>
        <v>0</v>
      </c>
      <c r="P176" s="279">
        <f>+'F. Financiación'!Q9</f>
        <v>0</v>
      </c>
      <c r="Q176" s="279">
        <f>+'F. Financiación'!R9</f>
        <v>0</v>
      </c>
      <c r="R176" s="279">
        <f>+'F. Financiación'!S9</f>
        <v>0</v>
      </c>
      <c r="S176" s="279">
        <f>+'F. Financiación'!T9</f>
        <v>0</v>
      </c>
      <c r="T176" s="279">
        <f>+'F. Financiación'!U9</f>
        <v>0</v>
      </c>
      <c r="U176" s="279">
        <f>+'F. Financiación'!V9</f>
        <v>0</v>
      </c>
      <c r="V176" s="279">
        <f>+'F. Financiación'!W9</f>
        <v>0</v>
      </c>
      <c r="W176" s="279">
        <f>+'F. Financiación'!X9</f>
        <v>0</v>
      </c>
      <c r="X176" s="279">
        <f>+'F. Financiación'!Y9</f>
        <v>0</v>
      </c>
      <c r="Y176" s="279">
        <f>+'F. Financiación'!Z9</f>
        <v>0</v>
      </c>
      <c r="Z176" s="279">
        <f>+'F. Financiación'!AA9</f>
        <v>0</v>
      </c>
      <c r="AA176" s="279">
        <f>+'F. Financiación'!AB9</f>
        <v>0</v>
      </c>
      <c r="AB176" s="279">
        <f>+'F. Financiación'!AC9</f>
        <v>0</v>
      </c>
      <c r="AC176" s="279">
        <f>+'F. Financiación'!AD9</f>
        <v>0</v>
      </c>
      <c r="AD176" s="279">
        <f>+'F. Financiación'!AE9</f>
        <v>0</v>
      </c>
      <c r="AE176" s="279">
        <f>+'F. Financiación'!AF9</f>
        <v>0</v>
      </c>
      <c r="AF176" s="279">
        <f>+'F. Financiación'!AG9</f>
        <v>0</v>
      </c>
      <c r="AG176" s="279">
        <f>+'F. Financiación'!AH9</f>
        <v>0</v>
      </c>
      <c r="AH176" s="280">
        <f>+'F. Financiación'!AI9</f>
        <v>0</v>
      </c>
    </row>
    <row r="177" spans="3:34" ht="15.75" thickBot="1">
      <c r="C177" s="13" t="s">
        <v>29</v>
      </c>
      <c r="D177" s="276">
        <f>+'F. Financiación'!E10</f>
        <v>0</v>
      </c>
      <c r="E177" s="279">
        <f>+'F. Financiación'!F10</f>
        <v>0</v>
      </c>
      <c r="F177" s="279">
        <f>+'F. Financiación'!G10</f>
        <v>0</v>
      </c>
      <c r="G177" s="279">
        <f>+'F. Financiación'!H10</f>
        <v>0</v>
      </c>
      <c r="H177" s="279">
        <f>+'F. Financiación'!I10</f>
        <v>0</v>
      </c>
      <c r="I177" s="279">
        <f>+'F. Financiación'!J10</f>
        <v>0</v>
      </c>
      <c r="J177" s="279">
        <f>+'F. Financiación'!K10</f>
        <v>0</v>
      </c>
      <c r="K177" s="279">
        <f>+'F. Financiación'!L10</f>
        <v>0</v>
      </c>
      <c r="L177" s="279">
        <f>+'F. Financiación'!M10</f>
        <v>0</v>
      </c>
      <c r="M177" s="279">
        <f>+'F. Financiación'!N10</f>
        <v>0</v>
      </c>
      <c r="N177" s="279">
        <f>+'F. Financiación'!O10</f>
        <v>0</v>
      </c>
      <c r="O177" s="279">
        <f>+'F. Financiación'!P10</f>
        <v>0</v>
      </c>
      <c r="P177" s="279">
        <f>+'F. Financiación'!Q10</f>
        <v>0</v>
      </c>
      <c r="Q177" s="279">
        <f>+'F. Financiación'!R10</f>
        <v>0</v>
      </c>
      <c r="R177" s="279">
        <f>+'F. Financiación'!S10</f>
        <v>0</v>
      </c>
      <c r="S177" s="279">
        <f>+'F. Financiación'!T10</f>
        <v>0</v>
      </c>
      <c r="T177" s="279">
        <f>+'F. Financiación'!U10</f>
        <v>0</v>
      </c>
      <c r="U177" s="279">
        <f>+'F. Financiación'!V10</f>
        <v>0</v>
      </c>
      <c r="V177" s="279">
        <f>+'F. Financiación'!W10</f>
        <v>0</v>
      </c>
      <c r="W177" s="279">
        <f>+'F. Financiación'!X10</f>
        <v>0</v>
      </c>
      <c r="X177" s="279">
        <f>+'F. Financiación'!Y10</f>
        <v>0</v>
      </c>
      <c r="Y177" s="279">
        <f>+'F. Financiación'!Z10</f>
        <v>0</v>
      </c>
      <c r="Z177" s="279">
        <f>+'F. Financiación'!AA10</f>
        <v>0</v>
      </c>
      <c r="AA177" s="279">
        <f>+'F. Financiación'!AB10</f>
        <v>0</v>
      </c>
      <c r="AB177" s="279">
        <f>+'F. Financiación'!AC10</f>
        <v>0</v>
      </c>
      <c r="AC177" s="279">
        <f>+'F. Financiación'!AD10</f>
        <v>0</v>
      </c>
      <c r="AD177" s="279">
        <f>+'F. Financiación'!AE10</f>
        <v>0</v>
      </c>
      <c r="AE177" s="279">
        <f>+'F. Financiación'!AF10</f>
        <v>0</v>
      </c>
      <c r="AF177" s="279">
        <f>+'F. Financiación'!AG10</f>
        <v>0</v>
      </c>
      <c r="AG177" s="279">
        <f>+'F. Financiación'!AH10</f>
        <v>0</v>
      </c>
      <c r="AH177" s="280">
        <f>+'F. Financiación'!AI10</f>
        <v>0</v>
      </c>
    </row>
    <row r="178" spans="3:34" ht="15.75" thickBot="1">
      <c r="C178" s="15" t="s">
        <v>28</v>
      </c>
      <c r="D178" s="277">
        <f>+'F. Financiación'!E11</f>
        <v>70</v>
      </c>
      <c r="E178" s="269">
        <f>+'F. Financiación'!F11</f>
        <v>0</v>
      </c>
      <c r="F178" s="269">
        <f>+'F. Financiación'!G11</f>
        <v>0</v>
      </c>
      <c r="G178" s="269">
        <f>+'F. Financiación'!H11</f>
        <v>0</v>
      </c>
      <c r="H178" s="269">
        <f>+'F. Financiación'!I11</f>
        <v>0</v>
      </c>
      <c r="I178" s="269">
        <f>+'F. Financiación'!J11</f>
        <v>0</v>
      </c>
      <c r="J178" s="269">
        <f>+'F. Financiación'!K11</f>
        <v>0</v>
      </c>
      <c r="K178" s="269">
        <f>+'F. Financiación'!L11</f>
        <v>0</v>
      </c>
      <c r="L178" s="269">
        <f>+'F. Financiación'!M11</f>
        <v>0</v>
      </c>
      <c r="M178" s="269">
        <f>+'F. Financiación'!N11</f>
        <v>0</v>
      </c>
      <c r="N178" s="269">
        <f>+'F. Financiación'!O11</f>
        <v>0</v>
      </c>
      <c r="O178" s="269">
        <f>+'F. Financiación'!P11</f>
        <v>0</v>
      </c>
      <c r="P178" s="269">
        <f>+'F. Financiación'!Q11</f>
        <v>0</v>
      </c>
      <c r="Q178" s="269">
        <f>+'F. Financiación'!R11</f>
        <v>0</v>
      </c>
      <c r="R178" s="269">
        <f>+'F. Financiación'!S11</f>
        <v>0</v>
      </c>
      <c r="S178" s="269">
        <f>+'F. Financiación'!T11</f>
        <v>0</v>
      </c>
      <c r="T178" s="269">
        <f>+'F. Financiación'!U11</f>
        <v>0</v>
      </c>
      <c r="U178" s="269">
        <f>+'F. Financiación'!V11</f>
        <v>0</v>
      </c>
      <c r="V178" s="269">
        <f>+'F. Financiación'!W11</f>
        <v>0</v>
      </c>
      <c r="W178" s="269">
        <f>+'F. Financiación'!X11</f>
        <v>0</v>
      </c>
      <c r="X178" s="269">
        <f>+'F. Financiación'!Y11</f>
        <v>0</v>
      </c>
      <c r="Y178" s="269">
        <f>+'F. Financiación'!Z11</f>
        <v>0</v>
      </c>
      <c r="Z178" s="269">
        <f>+'F. Financiación'!AA11</f>
        <v>0</v>
      </c>
      <c r="AA178" s="269">
        <f>+'F. Financiación'!AB11</f>
        <v>0</v>
      </c>
      <c r="AB178" s="269">
        <f>+'F. Financiación'!AC11</f>
        <v>0</v>
      </c>
      <c r="AC178" s="269">
        <f>+'F. Financiación'!AD11</f>
        <v>0</v>
      </c>
      <c r="AD178" s="269">
        <f>+'F. Financiación'!AE11</f>
        <v>0</v>
      </c>
      <c r="AE178" s="269">
        <f>+'F. Financiación'!AF11</f>
        <v>0</v>
      </c>
      <c r="AF178" s="269">
        <f>+'F. Financiación'!AG11</f>
        <v>0</v>
      </c>
      <c r="AG178" s="269">
        <f>+'F. Financiación'!AH11</f>
        <v>0</v>
      </c>
      <c r="AH178" s="270">
        <f>+'F. Financiación'!AI11</f>
        <v>0</v>
      </c>
    </row>
    <row r="180" spans="3:34" ht="15.75">
      <c r="C180" s="281" t="s">
        <v>164</v>
      </c>
    </row>
    <row r="181" spans="3:34" ht="15.75" thickBot="1"/>
    <row r="182" spans="3:34" ht="15.75" thickBot="1">
      <c r="C182" s="12"/>
      <c r="D182" s="246">
        <v>0</v>
      </c>
      <c r="E182" s="247">
        <v>1</v>
      </c>
      <c r="F182" s="247">
        <v>2</v>
      </c>
      <c r="G182" s="247">
        <v>3</v>
      </c>
      <c r="H182" s="247">
        <v>4</v>
      </c>
      <c r="I182" s="247">
        <v>5</v>
      </c>
      <c r="J182" s="247">
        <v>6</v>
      </c>
      <c r="K182" s="247">
        <v>7</v>
      </c>
      <c r="L182" s="247">
        <v>8</v>
      </c>
      <c r="M182" s="247">
        <v>9</v>
      </c>
      <c r="N182" s="247">
        <v>10</v>
      </c>
      <c r="O182" s="247">
        <v>11</v>
      </c>
      <c r="P182" s="247">
        <v>12</v>
      </c>
      <c r="Q182" s="247">
        <v>13</v>
      </c>
      <c r="R182" s="247">
        <v>14</v>
      </c>
      <c r="S182" s="248">
        <v>15</v>
      </c>
      <c r="T182" s="247">
        <v>16</v>
      </c>
      <c r="U182" s="249">
        <v>17</v>
      </c>
      <c r="V182" s="250">
        <v>18</v>
      </c>
      <c r="W182" s="250">
        <v>19</v>
      </c>
      <c r="X182" s="251">
        <v>20</v>
      </c>
      <c r="Y182" s="247">
        <v>21</v>
      </c>
      <c r="Z182" s="249">
        <v>22</v>
      </c>
      <c r="AA182" s="250">
        <v>23</v>
      </c>
      <c r="AB182" s="250">
        <v>24</v>
      </c>
      <c r="AC182" s="251">
        <v>25</v>
      </c>
      <c r="AD182" s="247">
        <v>26</v>
      </c>
      <c r="AE182" s="249">
        <v>27</v>
      </c>
      <c r="AF182" s="250">
        <v>28</v>
      </c>
      <c r="AG182" s="250">
        <v>29</v>
      </c>
      <c r="AH182" s="252">
        <v>30</v>
      </c>
    </row>
    <row r="183" spans="3:34" ht="15.75" thickBot="1">
      <c r="C183" s="13" t="s">
        <v>162</v>
      </c>
      <c r="D183" s="253">
        <f>+'F. Financiación'!E16</f>
        <v>0</v>
      </c>
      <c r="E183" s="254">
        <f>+'F. Financiación'!F16</f>
        <v>17.5</v>
      </c>
      <c r="F183" s="254">
        <f>+'F. Financiación'!G16</f>
        <v>0</v>
      </c>
      <c r="G183" s="254">
        <f>+'F. Financiación'!H16</f>
        <v>0</v>
      </c>
      <c r="H183" s="254">
        <f>+'F. Financiación'!I16</f>
        <v>0</v>
      </c>
      <c r="I183" s="254">
        <f>+'F. Financiación'!J16</f>
        <v>0</v>
      </c>
      <c r="J183" s="254">
        <f>+'F. Financiación'!K16</f>
        <v>0</v>
      </c>
      <c r="K183" s="254">
        <f>+'F. Financiación'!L16</f>
        <v>0</v>
      </c>
      <c r="L183" s="254">
        <f>+'F. Financiación'!M16</f>
        <v>0</v>
      </c>
      <c r="M183" s="254">
        <f>+'F. Financiación'!N16</f>
        <v>0</v>
      </c>
      <c r="N183" s="254">
        <f>+'F. Financiación'!O16</f>
        <v>0</v>
      </c>
      <c r="O183" s="254">
        <f>+'F. Financiación'!P16</f>
        <v>0</v>
      </c>
      <c r="P183" s="254">
        <f>+'F. Financiación'!Q16</f>
        <v>0</v>
      </c>
      <c r="Q183" s="254">
        <f>+'F. Financiación'!R16</f>
        <v>0</v>
      </c>
      <c r="R183" s="254">
        <f>+'F. Financiación'!S16</f>
        <v>0</v>
      </c>
      <c r="S183" s="254">
        <f>+'F. Financiación'!T16</f>
        <v>0</v>
      </c>
      <c r="T183" s="254">
        <f>+'F. Financiación'!U16</f>
        <v>0</v>
      </c>
      <c r="U183" s="254">
        <f>+'F. Financiación'!V16</f>
        <v>0</v>
      </c>
      <c r="V183" s="254">
        <f>+'F. Financiación'!W16</f>
        <v>0</v>
      </c>
      <c r="W183" s="254">
        <f>+'F. Financiación'!X16</f>
        <v>0</v>
      </c>
      <c r="X183" s="254">
        <f>+'F. Financiación'!Y16</f>
        <v>0</v>
      </c>
      <c r="Y183" s="254">
        <f>+'F. Financiación'!Z16</f>
        <v>0</v>
      </c>
      <c r="Z183" s="254">
        <f>+'F. Financiación'!AA16</f>
        <v>0</v>
      </c>
      <c r="AA183" s="254">
        <f>+'F. Financiación'!AB16</f>
        <v>0</v>
      </c>
      <c r="AB183" s="254">
        <f>+'F. Financiación'!AC16</f>
        <v>0</v>
      </c>
      <c r="AC183" s="254">
        <f>+'F. Financiación'!AD16</f>
        <v>0</v>
      </c>
      <c r="AD183" s="254">
        <f>+'F. Financiación'!AE16</f>
        <v>0</v>
      </c>
      <c r="AE183" s="254">
        <f>+'F. Financiación'!AF16</f>
        <v>0</v>
      </c>
      <c r="AF183" s="254">
        <f>+'F. Financiación'!AG16</f>
        <v>0</v>
      </c>
      <c r="AG183" s="254">
        <f>+'F. Financiación'!AH16</f>
        <v>0</v>
      </c>
      <c r="AH183" s="255">
        <f>+'F. Financiación'!AI16</f>
        <v>0</v>
      </c>
    </row>
    <row r="184" spans="3:34" ht="15.75" thickBot="1">
      <c r="C184" s="13" t="s">
        <v>163</v>
      </c>
      <c r="D184" s="276">
        <f>+'F. Financiación'!E17</f>
        <v>0</v>
      </c>
      <c r="E184" s="279">
        <f>+'F. Financiación'!F17</f>
        <v>32.5</v>
      </c>
      <c r="F184" s="279">
        <f>+'F. Financiación'!G17</f>
        <v>0</v>
      </c>
      <c r="G184" s="279">
        <f>+'F. Financiación'!H17</f>
        <v>0</v>
      </c>
      <c r="H184" s="279">
        <f>+'F. Financiación'!I17</f>
        <v>0</v>
      </c>
      <c r="I184" s="279">
        <f>+'F. Financiación'!J17</f>
        <v>0</v>
      </c>
      <c r="J184" s="279">
        <f>+'F. Financiación'!K17</f>
        <v>0</v>
      </c>
      <c r="K184" s="279">
        <f>+'F. Financiación'!L17</f>
        <v>0</v>
      </c>
      <c r="L184" s="279">
        <f>+'F. Financiación'!M17</f>
        <v>0</v>
      </c>
      <c r="M184" s="279">
        <f>+'F. Financiación'!N17</f>
        <v>0</v>
      </c>
      <c r="N184" s="279">
        <f>+'F. Financiación'!O17</f>
        <v>0</v>
      </c>
      <c r="O184" s="279">
        <f>+'F. Financiación'!P17</f>
        <v>0</v>
      </c>
      <c r="P184" s="279">
        <f>+'F. Financiación'!Q17</f>
        <v>0</v>
      </c>
      <c r="Q184" s="279">
        <f>+'F. Financiación'!R17</f>
        <v>0</v>
      </c>
      <c r="R184" s="279">
        <f>+'F. Financiación'!S17</f>
        <v>0</v>
      </c>
      <c r="S184" s="279">
        <f>+'F. Financiación'!T17</f>
        <v>0</v>
      </c>
      <c r="T184" s="279">
        <f>+'F. Financiación'!U17</f>
        <v>0</v>
      </c>
      <c r="U184" s="279">
        <f>+'F. Financiación'!V17</f>
        <v>0</v>
      </c>
      <c r="V184" s="279">
        <f>+'F. Financiación'!W17</f>
        <v>0</v>
      </c>
      <c r="W184" s="279">
        <f>+'F. Financiación'!X17</f>
        <v>0</v>
      </c>
      <c r="X184" s="279">
        <f>+'F. Financiación'!Y17</f>
        <v>0</v>
      </c>
      <c r="Y184" s="279">
        <f>+'F. Financiación'!Z17</f>
        <v>0</v>
      </c>
      <c r="Z184" s="279">
        <f>+'F. Financiación'!AA17</f>
        <v>0</v>
      </c>
      <c r="AA184" s="279">
        <f>+'F. Financiación'!AB17</f>
        <v>0</v>
      </c>
      <c r="AB184" s="279">
        <f>+'F. Financiación'!AC17</f>
        <v>0</v>
      </c>
      <c r="AC184" s="279">
        <f>+'F. Financiación'!AD17</f>
        <v>0</v>
      </c>
      <c r="AD184" s="279">
        <f>+'F. Financiación'!AE17</f>
        <v>0</v>
      </c>
      <c r="AE184" s="279">
        <f>+'F. Financiación'!AF17</f>
        <v>0</v>
      </c>
      <c r="AF184" s="279">
        <f>+'F. Financiación'!AG17</f>
        <v>0</v>
      </c>
      <c r="AG184" s="279">
        <f>+'F. Financiación'!AH17</f>
        <v>0</v>
      </c>
      <c r="AH184" s="280">
        <f>+'F. Financiación'!AI17</f>
        <v>0</v>
      </c>
    </row>
    <row r="185" spans="3:34" ht="15.75" thickBot="1">
      <c r="C185" s="13" t="s">
        <v>29</v>
      </c>
      <c r="D185" s="276">
        <f>+'F. Financiación'!E18</f>
        <v>0</v>
      </c>
      <c r="E185" s="279">
        <f>+'F. Financiación'!F18</f>
        <v>0</v>
      </c>
      <c r="F185" s="279">
        <f>+'F. Financiación'!G18</f>
        <v>0</v>
      </c>
      <c r="G185" s="279">
        <f>+'F. Financiación'!H18</f>
        <v>0</v>
      </c>
      <c r="H185" s="279">
        <f>+'F. Financiación'!I18</f>
        <v>0</v>
      </c>
      <c r="I185" s="279">
        <f>+'F. Financiación'!J18</f>
        <v>0</v>
      </c>
      <c r="J185" s="279">
        <f>+'F. Financiación'!K18</f>
        <v>0</v>
      </c>
      <c r="K185" s="279">
        <f>+'F. Financiación'!L18</f>
        <v>0</v>
      </c>
      <c r="L185" s="279">
        <f>+'F. Financiación'!M18</f>
        <v>0</v>
      </c>
      <c r="M185" s="279">
        <f>+'F. Financiación'!N18</f>
        <v>0</v>
      </c>
      <c r="N185" s="279">
        <f>+'F. Financiación'!O18</f>
        <v>0</v>
      </c>
      <c r="O185" s="279">
        <f>+'F. Financiación'!P18</f>
        <v>0</v>
      </c>
      <c r="P185" s="279">
        <f>+'F. Financiación'!Q18</f>
        <v>0</v>
      </c>
      <c r="Q185" s="279">
        <f>+'F. Financiación'!R18</f>
        <v>0</v>
      </c>
      <c r="R185" s="279">
        <f>+'F. Financiación'!S18</f>
        <v>0</v>
      </c>
      <c r="S185" s="279">
        <f>+'F. Financiación'!T18</f>
        <v>0</v>
      </c>
      <c r="T185" s="279">
        <f>+'F. Financiación'!U18</f>
        <v>0</v>
      </c>
      <c r="U185" s="279">
        <f>+'F. Financiación'!V18</f>
        <v>0</v>
      </c>
      <c r="V185" s="279">
        <f>+'F. Financiación'!W18</f>
        <v>0</v>
      </c>
      <c r="W185" s="279">
        <f>+'F. Financiación'!X18</f>
        <v>0</v>
      </c>
      <c r="X185" s="279">
        <f>+'F. Financiación'!Y18</f>
        <v>0</v>
      </c>
      <c r="Y185" s="279">
        <f>+'F. Financiación'!Z18</f>
        <v>0</v>
      </c>
      <c r="Z185" s="279">
        <f>+'F. Financiación'!AA18</f>
        <v>0</v>
      </c>
      <c r="AA185" s="279">
        <f>+'F. Financiación'!AB18</f>
        <v>0</v>
      </c>
      <c r="AB185" s="279">
        <f>+'F. Financiación'!AC18</f>
        <v>0</v>
      </c>
      <c r="AC185" s="279">
        <f>+'F. Financiación'!AD18</f>
        <v>0</v>
      </c>
      <c r="AD185" s="279">
        <f>+'F. Financiación'!AE18</f>
        <v>0</v>
      </c>
      <c r="AE185" s="279">
        <f>+'F. Financiación'!AF18</f>
        <v>0</v>
      </c>
      <c r="AF185" s="279">
        <f>+'F. Financiación'!AG18</f>
        <v>0</v>
      </c>
      <c r="AG185" s="279">
        <f>+'F. Financiación'!AH18</f>
        <v>0</v>
      </c>
      <c r="AH185" s="280">
        <f>+'F. Financiación'!AI18</f>
        <v>0</v>
      </c>
    </row>
    <row r="186" spans="3:34" ht="15.75" thickBot="1">
      <c r="C186" s="15" t="s">
        <v>28</v>
      </c>
      <c r="D186" s="277">
        <f>+'F. Financiación'!E19</f>
        <v>0</v>
      </c>
      <c r="E186" s="269">
        <f>+'F. Financiación'!F19</f>
        <v>50</v>
      </c>
      <c r="F186" s="269">
        <f>+'F. Financiación'!G19</f>
        <v>0</v>
      </c>
      <c r="G186" s="269">
        <f>+'F. Financiación'!H19</f>
        <v>0</v>
      </c>
      <c r="H186" s="269">
        <f>+'F. Financiación'!I19</f>
        <v>0</v>
      </c>
      <c r="I186" s="269">
        <f>+'F. Financiación'!J19</f>
        <v>0</v>
      </c>
      <c r="J186" s="269">
        <f>+'F. Financiación'!K19</f>
        <v>0</v>
      </c>
      <c r="K186" s="269">
        <f>+'F. Financiación'!L19</f>
        <v>0</v>
      </c>
      <c r="L186" s="269">
        <f>+'F. Financiación'!M19</f>
        <v>0</v>
      </c>
      <c r="M186" s="269">
        <f>+'F. Financiación'!N19</f>
        <v>0</v>
      </c>
      <c r="N186" s="269">
        <f>+'F. Financiación'!O19</f>
        <v>0</v>
      </c>
      <c r="O186" s="269">
        <f>+'F. Financiación'!P19</f>
        <v>0</v>
      </c>
      <c r="P186" s="269">
        <f>+'F. Financiación'!Q19</f>
        <v>0</v>
      </c>
      <c r="Q186" s="269">
        <f>+'F. Financiación'!R19</f>
        <v>0</v>
      </c>
      <c r="R186" s="269">
        <f>+'F. Financiación'!S19</f>
        <v>0</v>
      </c>
      <c r="S186" s="269">
        <f>+'F. Financiación'!T19</f>
        <v>0</v>
      </c>
      <c r="T186" s="269">
        <f>+'F. Financiación'!U19</f>
        <v>0</v>
      </c>
      <c r="U186" s="269">
        <f>+'F. Financiación'!V19</f>
        <v>0</v>
      </c>
      <c r="V186" s="269">
        <f>+'F. Financiación'!W19</f>
        <v>0</v>
      </c>
      <c r="W186" s="269">
        <f>+'F. Financiación'!X19</f>
        <v>0</v>
      </c>
      <c r="X186" s="269">
        <f>+'F. Financiación'!Y19</f>
        <v>0</v>
      </c>
      <c r="Y186" s="269">
        <f>+'F. Financiación'!Z19</f>
        <v>0</v>
      </c>
      <c r="Z186" s="269">
        <f>+'F. Financiación'!AA19</f>
        <v>0</v>
      </c>
      <c r="AA186" s="269">
        <f>+'F. Financiación'!AB19</f>
        <v>0</v>
      </c>
      <c r="AB186" s="269">
        <f>+'F. Financiación'!AC19</f>
        <v>0</v>
      </c>
      <c r="AC186" s="269">
        <f>+'F. Financiación'!AD19</f>
        <v>0</v>
      </c>
      <c r="AD186" s="269">
        <f>+'F. Financiación'!AE19</f>
        <v>0</v>
      </c>
      <c r="AE186" s="269">
        <f>+'F. Financiación'!AF19</f>
        <v>0</v>
      </c>
      <c r="AF186" s="269">
        <f>+'F. Financiación'!AG19</f>
        <v>0</v>
      </c>
      <c r="AG186" s="269">
        <f>+'F. Financiación'!AH19</f>
        <v>0</v>
      </c>
      <c r="AH186" s="270">
        <f>+'F. Financiación'!AI19</f>
        <v>0</v>
      </c>
    </row>
    <row r="190" spans="3:34" ht="15.75">
      <c r="C190" s="136" t="s">
        <v>509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</row>
    <row r="192" spans="3:34" ht="15.75">
      <c r="C192" s="281" t="s">
        <v>508</v>
      </c>
    </row>
    <row r="193" spans="3:34" ht="15.75" thickBot="1"/>
    <row r="194" spans="3:34" ht="15.75" thickBot="1">
      <c r="C194" s="12"/>
      <c r="D194" s="246">
        <v>0</v>
      </c>
      <c r="E194" s="247">
        <v>1</v>
      </c>
      <c r="F194" s="247">
        <v>2</v>
      </c>
      <c r="G194" s="247">
        <v>3</v>
      </c>
      <c r="H194" s="247">
        <v>4</v>
      </c>
      <c r="I194" s="247">
        <v>5</v>
      </c>
      <c r="J194" s="247">
        <v>6</v>
      </c>
      <c r="K194" s="247">
        <v>7</v>
      </c>
      <c r="L194" s="247">
        <v>8</v>
      </c>
      <c r="M194" s="247">
        <v>9</v>
      </c>
      <c r="N194" s="247">
        <v>10</v>
      </c>
      <c r="O194" s="247">
        <v>11</v>
      </c>
      <c r="P194" s="247">
        <v>12</v>
      </c>
      <c r="Q194" s="247">
        <v>13</v>
      </c>
      <c r="R194" s="247">
        <v>14</v>
      </c>
      <c r="S194" s="248">
        <v>15</v>
      </c>
      <c r="T194" s="247">
        <v>16</v>
      </c>
      <c r="U194" s="249">
        <v>17</v>
      </c>
      <c r="V194" s="250">
        <v>18</v>
      </c>
      <c r="W194" s="250">
        <v>19</v>
      </c>
      <c r="X194" s="251">
        <v>20</v>
      </c>
      <c r="Y194" s="247">
        <v>21</v>
      </c>
      <c r="Z194" s="249">
        <v>22</v>
      </c>
      <c r="AA194" s="250">
        <v>23</v>
      </c>
      <c r="AB194" s="250">
        <v>24</v>
      </c>
      <c r="AC194" s="251">
        <v>25</v>
      </c>
      <c r="AD194" s="247">
        <v>26</v>
      </c>
      <c r="AE194" s="249">
        <v>27</v>
      </c>
      <c r="AF194" s="250">
        <v>28</v>
      </c>
      <c r="AG194" s="250">
        <v>29</v>
      </c>
      <c r="AH194" s="252">
        <v>30</v>
      </c>
    </row>
    <row r="195" spans="3:34" ht="15.75" thickBot="1">
      <c r="C195" s="13" t="s">
        <v>21</v>
      </c>
      <c r="D195" s="253">
        <f>+'F. Caja Capital'!E8</f>
        <v>0</v>
      </c>
      <c r="E195" s="254">
        <f>+'F. Caja Capital'!F8</f>
        <v>0</v>
      </c>
      <c r="F195" s="254">
        <f>+'F. Caja Capital'!G8</f>
        <v>1.5683677322542369</v>
      </c>
      <c r="G195" s="254">
        <f>+'F. Caja Capital'!H8</f>
        <v>2.2842112785609885</v>
      </c>
      <c r="H195" s="254">
        <f>+'F. Caja Capital'!I8</f>
        <v>2.9908813885987326</v>
      </c>
      <c r="I195" s="254">
        <f>+'F. Caja Capital'!J8</f>
        <v>3.6821587973765881</v>
      </c>
      <c r="J195" s="254">
        <f>+'F. Caja Capital'!K8</f>
        <v>4.355988703770131</v>
      </c>
      <c r="K195" s="254">
        <f>+'F. Caja Capital'!L8</f>
        <v>5.007839553554855</v>
      </c>
      <c r="L195" s="254">
        <f>+'F. Caja Capital'!M8</f>
        <v>5.5701188096807748</v>
      </c>
      <c r="M195" s="254">
        <f>+'F. Caja Capital'!N8</f>
        <v>6.8023141117133124</v>
      </c>
      <c r="N195" s="254">
        <f>+'F. Caja Capital'!O8</f>
        <v>8.1599076620952857</v>
      </c>
      <c r="O195" s="254">
        <f>+'F. Caja Capital'!P8</f>
        <v>9.4998186464657781</v>
      </c>
      <c r="P195" s="254">
        <f>+'F. Caja Capital'!Q8</f>
        <v>10.746790301651023</v>
      </c>
      <c r="Q195" s="254">
        <f>+'F. Caja Capital'!R8</f>
        <v>12.036387442038432</v>
      </c>
      <c r="R195" s="254">
        <f>+'F. Caja Capital'!S8</f>
        <v>13.295107812744581</v>
      </c>
      <c r="S195" s="254">
        <f>+'F. Caja Capital'!T8</f>
        <v>14.518435686136186</v>
      </c>
      <c r="T195" s="254">
        <f>+'F. Caja Capital'!U8</f>
        <v>15.701825773559385</v>
      </c>
      <c r="U195" s="254">
        <f>+'F. Caja Capital'!V8</f>
        <v>16.92102488359648</v>
      </c>
      <c r="V195" s="254">
        <f>+'F. Caja Capital'!W8</f>
        <v>18.176940366612868</v>
      </c>
      <c r="W195" s="254">
        <f>+'F. Caja Capital'!X8</f>
        <v>19.470501109458716</v>
      </c>
      <c r="X195" s="254">
        <f>+'F. Caja Capital'!Y8</f>
        <v>20.802658030302322</v>
      </c>
      <c r="Y195" s="254">
        <f>+'F. Caja Capital'!Z8</f>
        <v>22.174384584585965</v>
      </c>
      <c r="Z195" s="254">
        <f>+'F. Caja Capital'!AA8</f>
        <v>23.586677282349243</v>
      </c>
      <c r="AA195" s="254">
        <f>+'F. Caja Capital'!AB8</f>
        <v>25.040556217170433</v>
      </c>
      <c r="AB195" s="254">
        <f>+'F. Caja Capital'!AC8</f>
        <v>26.537065606980995</v>
      </c>
      <c r="AC195" s="254">
        <f>+'F. Caja Capital'!AD8</f>
        <v>28.077274347014772</v>
      </c>
      <c r="AD195" s="254">
        <f>+'F. Caja Capital'!AE8</f>
        <v>29.662250412656068</v>
      </c>
      <c r="AE195" s="254">
        <f>+'F. Caja Capital'!AF8</f>
        <v>31.293139401722506</v>
      </c>
      <c r="AF195" s="254">
        <f>+'F. Caja Capital'!AG8</f>
        <v>32.971087676584823</v>
      </c>
      <c r="AG195" s="254">
        <f>+'F. Caja Capital'!AH8</f>
        <v>34.697268615377354</v>
      </c>
      <c r="AH195" s="255">
        <f>+'F. Caja Capital'!AI8</f>
        <v>36.472883229737263</v>
      </c>
    </row>
    <row r="196" spans="3:34" ht="15.75" thickBot="1">
      <c r="C196" s="256" t="s">
        <v>16</v>
      </c>
      <c r="D196" s="257">
        <f>+'F. Caja Capital'!E9</f>
        <v>0</v>
      </c>
      <c r="E196" s="257">
        <f>+'F. Caja Capital'!F9</f>
        <v>0</v>
      </c>
      <c r="F196" s="257">
        <f>+'F. Caja Capital'!G9</f>
        <v>1.1999961125146821</v>
      </c>
      <c r="G196" s="257">
        <f>+'F. Caja Capital'!H9</f>
        <v>1.7351963838578834</v>
      </c>
      <c r="H196" s="257">
        <f>+'F. Caja Capital'!I9</f>
        <v>2.2615551364707649</v>
      </c>
      <c r="I196" s="257">
        <f>+'F. Caja Capital'!J9</f>
        <v>2.7742646811517031</v>
      </c>
      <c r="J196" s="257">
        <f>+'F. Caja Capital'!K9</f>
        <v>3.2716563453399017</v>
      </c>
      <c r="K196" s="257">
        <f>+'F. Caja Capital'!L9</f>
        <v>3.750181516319409</v>
      </c>
      <c r="L196" s="257">
        <f>+'F. Caja Capital'!M9</f>
        <v>4.1574205952595618</v>
      </c>
      <c r="M196" s="257">
        <f>+'F. Caja Capital'!N9</f>
        <v>5.0841678812595683</v>
      </c>
      <c r="N196" s="257">
        <f>+'F. Caja Capital'!O9</f>
        <v>6.1070076609868185</v>
      </c>
      <c r="O196" s="257">
        <f>+'F. Caja Capital'!P9</f>
        <v>7.1145003690664321</v>
      </c>
      <c r="P196" s="257">
        <f>+'F. Caja Capital'!Q9</f>
        <v>8.0484413422965861</v>
      </c>
      <c r="Q196" s="257">
        <f>+'F. Caja Capital'!R9</f>
        <v>9.0137284719824127</v>
      </c>
      <c r="R196" s="257">
        <f>+'F. Caja Capital'!S9</f>
        <v>9.9535006917636402</v>
      </c>
      <c r="S196" s="257">
        <f>+'F. Caja Capital'!T9</f>
        <v>10.864291434140428</v>
      </c>
      <c r="T196" s="257">
        <f>+'F. Caja Capital'!U9</f>
        <v>11.742618641484752</v>
      </c>
      <c r="U196" s="257">
        <f>+'F. Caja Capital'!V9</f>
        <v>12.646950928487561</v>
      </c>
      <c r="V196" s="257">
        <f>+'F. Caja Capital'!W9</f>
        <v>13.577927760233752</v>
      </c>
      <c r="W196" s="257">
        <f>+'F. Caja Capital'!X9</f>
        <v>14.536203187816962</v>
      </c>
      <c r="X196" s="257">
        <f>+'F. Caja Capital'!Y9</f>
        <v>15.522446166236938</v>
      </c>
      <c r="Y196" s="257">
        <f>+'F. Caja Capital'!Z9</f>
        <v>16.537340878948054</v>
      </c>
      <c r="Z196" s="257">
        <f>+'F. Caja Capital'!AA9</f>
        <v>17.581587069191357</v>
      </c>
      <c r="AA196" s="257">
        <f>+'F. Caja Capital'!AB9</f>
        <v>18.655900378245221</v>
      </c>
      <c r="AB196" s="257">
        <f>+'F. Caja Capital'!AC9</f>
        <v>19.761012690731302</v>
      </c>
      <c r="AC196" s="257">
        <f>+'F. Caja Capital'!AD9</f>
        <v>20.897672487116164</v>
      </c>
      <c r="AD196" s="257">
        <f>+'F. Caja Capital'!AE9</f>
        <v>22.066619041047737</v>
      </c>
      <c r="AE196" s="257">
        <f>+'F. Caja Capital'!AF9</f>
        <v>23.268660750935592</v>
      </c>
      <c r="AF196" s="257">
        <f>+'F. Caja Capital'!AG9</f>
        <v>24.504598066046171</v>
      </c>
      <c r="AG196" s="257">
        <f>+'F. Caja Capital'!AH9</f>
        <v>25.77524951623235</v>
      </c>
      <c r="AH196" s="258">
        <f>+'F. Caja Capital'!AI9</f>
        <v>27.081452102598465</v>
      </c>
    </row>
    <row r="197" spans="3:34" ht="15.75" thickBot="1">
      <c r="C197" s="256" t="s">
        <v>119</v>
      </c>
      <c r="D197" s="259">
        <f>+'F. Caja Capital'!E10</f>
        <v>0</v>
      </c>
      <c r="E197" s="260">
        <f>+'F. Caja Capital'!F10</f>
        <v>0</v>
      </c>
      <c r="F197" s="257">
        <f>+'F. Caja Capital'!G10</f>
        <v>0.36837161973955668</v>
      </c>
      <c r="G197" s="257">
        <f>+'F. Caja Capital'!H10</f>
        <v>0.54901489470310327</v>
      </c>
      <c r="H197" s="257">
        <f>+'F. Caja Capital'!I10</f>
        <v>0.72932625212796587</v>
      </c>
      <c r="I197" s="257">
        <f>+'F. Caja Capital'!J10</f>
        <v>0.90789411622488869</v>
      </c>
      <c r="J197" s="257">
        <f>+'F. Caja Capital'!K10</f>
        <v>1.0843323584302329</v>
      </c>
      <c r="K197" s="257">
        <f>+'F. Caja Capital'!L10</f>
        <v>1.2576580372354424</v>
      </c>
      <c r="L197" s="257">
        <f>+'F. Caja Capital'!M10</f>
        <v>1.4126982144212146</v>
      </c>
      <c r="M197" s="257">
        <f>+'F. Caja Capital'!N10</f>
        <v>1.7181462304537427</v>
      </c>
      <c r="N197" s="257">
        <f>+'F. Caja Capital'!O10</f>
        <v>2.0529000011084602</v>
      </c>
      <c r="O197" s="257">
        <f>+'F. Caja Capital'!P10</f>
        <v>2.3853182773993442</v>
      </c>
      <c r="P197" s="257">
        <f>+'F. Caja Capital'!Q10</f>
        <v>2.6983489593544454</v>
      </c>
      <c r="Q197" s="257">
        <f>+'F. Caja Capital'!R10</f>
        <v>3.022658970056018</v>
      </c>
      <c r="R197" s="257">
        <f>+'F. Caja Capital'!S10</f>
        <v>3.3416071209809388</v>
      </c>
      <c r="S197" s="257">
        <f>+'F. Caja Capital'!T10</f>
        <v>3.654144251995763</v>
      </c>
      <c r="T197" s="257">
        <f>+'F. Caja Capital'!U10</f>
        <v>3.9592071320746371</v>
      </c>
      <c r="U197" s="257">
        <f>+'F. Caja Capital'!V10</f>
        <v>4.2740739551089071</v>
      </c>
      <c r="V197" s="257">
        <f>+'F. Caja Capital'!W10</f>
        <v>4.5990126063791124</v>
      </c>
      <c r="W197" s="257">
        <f>+'F. Caja Capital'!X10</f>
        <v>4.9342979216417557</v>
      </c>
      <c r="X197" s="257">
        <f>+'F. Caja Capital'!Y10</f>
        <v>5.2802118640653806</v>
      </c>
      <c r="Y197" s="257">
        <f>+'F. Caja Capital'!Z10</f>
        <v>5.6370437056379021</v>
      </c>
      <c r="Z197" s="257">
        <f>+'F. Caja Capital'!AA10</f>
        <v>6.0050902131578825</v>
      </c>
      <c r="AA197" s="257">
        <f>+'F. Caja Capital'!AB10</f>
        <v>6.3846558389252257</v>
      </c>
      <c r="AB197" s="257">
        <f>+'F. Caja Capital'!AC10</f>
        <v>6.7760529162496832</v>
      </c>
      <c r="AC197" s="257">
        <f>+'F. Caja Capital'!AD10</f>
        <v>7.1796018598986029</v>
      </c>
      <c r="AD197" s="257">
        <f>+'F. Caja Capital'!AE10</f>
        <v>7.595631371608345</v>
      </c>
      <c r="AE197" s="257">
        <f>+'F. Caja Capital'!AF10</f>
        <v>8.0244786507869197</v>
      </c>
      <c r="AF197" s="257">
        <f>+'F. Caja Capital'!AG10</f>
        <v>8.4664896105386642</v>
      </c>
      <c r="AG197" s="257">
        <f>+'F. Caja Capital'!AH10</f>
        <v>8.9220190991450057</v>
      </c>
      <c r="AH197" s="258">
        <f>+'F. Caja Capital'!AI10</f>
        <v>9.391431127138814</v>
      </c>
    </row>
    <row r="198" spans="3:34" ht="15.75" thickBot="1">
      <c r="C198" s="13" t="s">
        <v>170</v>
      </c>
      <c r="D198" s="282">
        <f>+'F. Caja Capital'!E11</f>
        <v>21</v>
      </c>
      <c r="E198" s="283">
        <f>+'F. Caja Capital'!F11</f>
        <v>0</v>
      </c>
      <c r="F198" s="283">
        <f>+'F. Caja Capital'!G11</f>
        <v>0</v>
      </c>
      <c r="G198" s="283">
        <f>+'F. Caja Capital'!H11</f>
        <v>0</v>
      </c>
      <c r="H198" s="283">
        <f>+'F. Caja Capital'!I11</f>
        <v>0</v>
      </c>
      <c r="I198" s="283">
        <f>+'F. Caja Capital'!J11</f>
        <v>0</v>
      </c>
      <c r="J198" s="283">
        <f>+'F. Caja Capital'!K11</f>
        <v>0</v>
      </c>
      <c r="K198" s="283">
        <f>+'F. Caja Capital'!L11</f>
        <v>0</v>
      </c>
      <c r="L198" s="283">
        <f>+'F. Caja Capital'!M11</f>
        <v>0</v>
      </c>
      <c r="M198" s="283">
        <f>+'F. Caja Capital'!N11</f>
        <v>0</v>
      </c>
      <c r="N198" s="283">
        <f>+'F. Caja Capital'!O11</f>
        <v>0</v>
      </c>
      <c r="O198" s="283">
        <f>+'F. Caja Capital'!P11</f>
        <v>0</v>
      </c>
      <c r="P198" s="283">
        <f>+'F. Caja Capital'!Q11</f>
        <v>0</v>
      </c>
      <c r="Q198" s="283">
        <f>+'F. Caja Capital'!R11</f>
        <v>0</v>
      </c>
      <c r="R198" s="283">
        <f>+'F. Caja Capital'!S11</f>
        <v>0</v>
      </c>
      <c r="S198" s="283">
        <f>+'F. Caja Capital'!T11</f>
        <v>0</v>
      </c>
      <c r="T198" s="283">
        <f>+'F. Caja Capital'!U11</f>
        <v>0</v>
      </c>
      <c r="U198" s="283">
        <f>+'F. Caja Capital'!V11</f>
        <v>0</v>
      </c>
      <c r="V198" s="283">
        <f>+'F. Caja Capital'!W11</f>
        <v>0</v>
      </c>
      <c r="W198" s="283">
        <f>+'F. Caja Capital'!X11</f>
        <v>0</v>
      </c>
      <c r="X198" s="283">
        <f>+'F. Caja Capital'!Y11</f>
        <v>0</v>
      </c>
      <c r="Y198" s="283">
        <f>+'F. Caja Capital'!Z11</f>
        <v>0</v>
      </c>
      <c r="Z198" s="283">
        <f>+'F. Caja Capital'!AA11</f>
        <v>0</v>
      </c>
      <c r="AA198" s="283">
        <f>+'F. Caja Capital'!AB11</f>
        <v>0</v>
      </c>
      <c r="AB198" s="283">
        <f>+'F. Caja Capital'!AC11</f>
        <v>0</v>
      </c>
      <c r="AC198" s="283">
        <f>+'F. Caja Capital'!AD11</f>
        <v>0</v>
      </c>
      <c r="AD198" s="283">
        <f>+'F. Caja Capital'!AE11</f>
        <v>0</v>
      </c>
      <c r="AE198" s="283">
        <f>+'F. Caja Capital'!AF11</f>
        <v>0</v>
      </c>
      <c r="AF198" s="283">
        <f>+'F. Caja Capital'!AG11</f>
        <v>0</v>
      </c>
      <c r="AG198" s="283">
        <f>+'F. Caja Capital'!AH11</f>
        <v>0</v>
      </c>
      <c r="AH198" s="284">
        <f>+'F. Caja Capital'!AI11</f>
        <v>0</v>
      </c>
    </row>
    <row r="199" spans="3:34" ht="15.75" thickBot="1">
      <c r="C199" s="13" t="s">
        <v>22</v>
      </c>
      <c r="D199" s="253">
        <f>+'F. Caja Capital'!E12</f>
        <v>0</v>
      </c>
      <c r="E199" s="254">
        <f>+'F. Caja Capital'!F12</f>
        <v>0</v>
      </c>
      <c r="F199" s="254">
        <f>+'F. Caja Capital'!G12</f>
        <v>-0.92092904934889075</v>
      </c>
      <c r="G199" s="254">
        <f>+'F. Caja Capital'!H12</f>
        <v>-1.3725372367577591</v>
      </c>
      <c r="H199" s="254">
        <f>+'F. Caja Capital'!I12</f>
        <v>-1.8233156303199156</v>
      </c>
      <c r="I199" s="254">
        <f>+'F. Caja Capital'!J12</f>
        <v>-2.2697352905622199</v>
      </c>
      <c r="J199" s="254">
        <f>+'F. Caja Capital'!K12</f>
        <v>-2.710830896075584</v>
      </c>
      <c r="K199" s="254">
        <f>+'F. Caja Capital'!L12</f>
        <v>-3.1441450930886083</v>
      </c>
      <c r="L199" s="254">
        <f>+'F. Caja Capital'!M12</f>
        <v>-3.5317455360530317</v>
      </c>
      <c r="M199" s="254">
        <f>+'F. Caja Capital'!N12</f>
        <v>-4.295365576134361</v>
      </c>
      <c r="N199" s="254">
        <f>+'F. Caja Capital'!O12</f>
        <v>-5.132250002771154</v>
      </c>
      <c r="O199" s="254">
        <f>+'F. Caja Capital'!P12</f>
        <v>-5.9632956934983659</v>
      </c>
      <c r="P199" s="254">
        <f>+'F. Caja Capital'!Q12</f>
        <v>-6.7458723983861137</v>
      </c>
      <c r="Q199" s="254">
        <f>+'F. Caja Capital'!R12</f>
        <v>-7.5566474251400457</v>
      </c>
      <c r="R199" s="254">
        <f>+'F. Caja Capital'!S12</f>
        <v>-8.3540178024523559</v>
      </c>
      <c r="S199" s="254">
        <f>+'F. Caja Capital'!T12</f>
        <v>-9.1353606299894086</v>
      </c>
      <c r="T199" s="254">
        <f>+'F. Caja Capital'!U12</f>
        <v>-9.8980178301865909</v>
      </c>
      <c r="U199" s="254">
        <f>+'F. Caja Capital'!V12</f>
        <v>-10.685184887772269</v>
      </c>
      <c r="V199" s="254">
        <f>+'F. Caja Capital'!W12</f>
        <v>-11.497531515947781</v>
      </c>
      <c r="W199" s="254">
        <f>+'F. Caja Capital'!X12</f>
        <v>-12.335744804104403</v>
      </c>
      <c r="X199" s="254">
        <f>+'F. Caja Capital'!Y12</f>
        <v>-13.200529660163463</v>
      </c>
      <c r="Y199" s="254">
        <f>+'F. Caja Capital'!Z12</f>
        <v>-14.092609264094763</v>
      </c>
      <c r="Z199" s="254">
        <f>+'F. Caja Capital'!AA12</f>
        <v>-15.012725532894716</v>
      </c>
      <c r="AA199" s="254">
        <f>+'F. Caja Capital'!AB12</f>
        <v>-15.961639597313068</v>
      </c>
      <c r="AB199" s="254">
        <f>+'F. Caja Capital'!AC12</f>
        <v>-16.940132290624209</v>
      </c>
      <c r="AC199" s="254">
        <f>+'F. Caja Capital'!AD12</f>
        <v>-17.949004649746517</v>
      </c>
      <c r="AD199" s="254">
        <f>+'F. Caja Capital'!AE12</f>
        <v>-18.989078429020868</v>
      </c>
      <c r="AE199" s="254">
        <f>+'F. Caja Capital'!AF12</f>
        <v>-20.061196626967302</v>
      </c>
      <c r="AF199" s="254">
        <f>+'F. Caja Capital'!AG12</f>
        <v>-21.166224026346661</v>
      </c>
      <c r="AG199" s="254">
        <f>+'F. Caja Capital'!AH12</f>
        <v>-22.305047747862524</v>
      </c>
      <c r="AH199" s="255">
        <f>+'F. Caja Capital'!AI12</f>
        <v>-23.478577817847036</v>
      </c>
    </row>
    <row r="200" spans="3:34" ht="15.75" thickBot="1">
      <c r="C200" s="256" t="s">
        <v>18</v>
      </c>
      <c r="D200" s="257">
        <f>+'F. Caja Capital'!E13</f>
        <v>0</v>
      </c>
      <c r="E200" s="257">
        <f>+'F. Caja Capital'!F13</f>
        <v>0</v>
      </c>
      <c r="F200" s="257">
        <f>+'F. Caja Capital'!G13</f>
        <v>-0.55255742960933407</v>
      </c>
      <c r="G200" s="257">
        <f>+'F. Caja Capital'!H13</f>
        <v>-0.82352234205465391</v>
      </c>
      <c r="H200" s="257">
        <f>+'F. Caja Capital'!I13</f>
        <v>-1.0939893781919479</v>
      </c>
      <c r="I200" s="257">
        <f>+'F. Caja Capital'!J13</f>
        <v>-1.3618411743373349</v>
      </c>
      <c r="J200" s="257">
        <f>+'F. Caja Capital'!K13</f>
        <v>-1.6264985376453511</v>
      </c>
      <c r="K200" s="257">
        <f>+'F. Caja Capital'!L13</f>
        <v>-1.8864870558531657</v>
      </c>
      <c r="L200" s="257">
        <f>+'F. Caja Capital'!M13</f>
        <v>-2.1190473216318191</v>
      </c>
      <c r="M200" s="257">
        <f>+'F. Caja Capital'!N13</f>
        <v>-2.5772193456806169</v>
      </c>
      <c r="N200" s="257">
        <f>+'F. Caja Capital'!O13</f>
        <v>-3.0793500016626938</v>
      </c>
      <c r="O200" s="257">
        <f>+'F. Caja Capital'!P13</f>
        <v>-3.5779774160990194</v>
      </c>
      <c r="P200" s="257">
        <f>+'F. Caja Capital'!Q13</f>
        <v>-4.0475234390316679</v>
      </c>
      <c r="Q200" s="257">
        <f>+'F. Caja Capital'!R13</f>
        <v>-4.5339884550840255</v>
      </c>
      <c r="R200" s="257">
        <f>+'F. Caja Capital'!S13</f>
        <v>-5.0124106814714144</v>
      </c>
      <c r="S200" s="257">
        <f>+'F. Caja Capital'!T13</f>
        <v>-5.4812163779936469</v>
      </c>
      <c r="T200" s="257">
        <f>+'F. Caja Capital'!U13</f>
        <v>-5.9388106981119551</v>
      </c>
      <c r="U200" s="257">
        <f>+'F. Caja Capital'!V13</f>
        <v>-6.4111109326633624</v>
      </c>
      <c r="V200" s="257">
        <f>+'F. Caja Capital'!W13</f>
        <v>-6.8985189095686676</v>
      </c>
      <c r="W200" s="257">
        <f>+'F. Caja Capital'!X13</f>
        <v>-7.4014468824626434</v>
      </c>
      <c r="X200" s="257">
        <f>+'F. Caja Capital'!Y13</f>
        <v>-7.9203177960980762</v>
      </c>
      <c r="Y200" s="257">
        <f>+'F. Caja Capital'!Z13</f>
        <v>-8.4555655584568576</v>
      </c>
      <c r="Z200" s="257">
        <f>+'F. Caja Capital'!AA13</f>
        <v>-9.0076353197368277</v>
      </c>
      <c r="AA200" s="257">
        <f>+'F. Caja Capital'!AB13</f>
        <v>-9.5769837583878417</v>
      </c>
      <c r="AB200" s="257">
        <f>+'F. Caja Capital'!AC13</f>
        <v>-10.164079374374523</v>
      </c>
      <c r="AC200" s="257">
        <f>+'F. Caja Capital'!AD13</f>
        <v>-10.769402789847911</v>
      </c>
      <c r="AD200" s="257">
        <f>+'F. Caja Capital'!AE13</f>
        <v>-11.393447057412519</v>
      </c>
      <c r="AE200" s="257">
        <f>+'F. Caja Capital'!AF13</f>
        <v>-12.036717976180379</v>
      </c>
      <c r="AF200" s="257">
        <f>+'F. Caja Capital'!AG13</f>
        <v>-12.699734415807995</v>
      </c>
      <c r="AG200" s="257">
        <f>+'F. Caja Capital'!AH13</f>
        <v>-13.383028648717515</v>
      </c>
      <c r="AH200" s="258">
        <f>+'F. Caja Capital'!AI13</f>
        <v>-14.087146690708217</v>
      </c>
    </row>
    <row r="201" spans="3:34" ht="15.75" thickBot="1">
      <c r="C201" s="256" t="s">
        <v>19</v>
      </c>
      <c r="D201" s="259">
        <f>+'F. Caja Capital'!E14</f>
        <v>0</v>
      </c>
      <c r="E201" s="260">
        <f>+'F. Caja Capital'!F14</f>
        <v>0</v>
      </c>
      <c r="F201" s="257">
        <f>+'F. Caja Capital'!G14</f>
        <v>-0.13813935740233352</v>
      </c>
      <c r="G201" s="257">
        <f>+'F. Caja Capital'!H14</f>
        <v>-0.20588058551366348</v>
      </c>
      <c r="H201" s="257">
        <f>+'F. Caja Capital'!I14</f>
        <v>-0.27349734454798696</v>
      </c>
      <c r="I201" s="257">
        <f>+'F. Caja Capital'!J14</f>
        <v>-0.34046029358433372</v>
      </c>
      <c r="J201" s="257">
        <f>+'F. Caja Capital'!K14</f>
        <v>-0.40662463441133778</v>
      </c>
      <c r="K201" s="257">
        <f>+'F. Caja Capital'!L14</f>
        <v>-0.47162176396329142</v>
      </c>
      <c r="L201" s="257">
        <f>+'F. Caja Capital'!M14</f>
        <v>-0.52976183040795477</v>
      </c>
      <c r="M201" s="257">
        <f>+'F. Caja Capital'!N14</f>
        <v>-0.64430483642015424</v>
      </c>
      <c r="N201" s="257">
        <f>+'F. Caja Capital'!O14</f>
        <v>-0.76983750041567345</v>
      </c>
      <c r="O201" s="257">
        <f>+'F. Caja Capital'!P14</f>
        <v>-0.89449435402475486</v>
      </c>
      <c r="P201" s="257">
        <f>+'F. Caja Capital'!Q14</f>
        <v>-1.011880859757917</v>
      </c>
      <c r="Q201" s="257">
        <f>+'F. Caja Capital'!R14</f>
        <v>-1.1334971137710064</v>
      </c>
      <c r="R201" s="257">
        <f>+'F. Caja Capital'!S14</f>
        <v>-1.2531026703678536</v>
      </c>
      <c r="S201" s="257">
        <f>+'F. Caja Capital'!T14</f>
        <v>-1.3703040944984117</v>
      </c>
      <c r="T201" s="257">
        <f>+'F. Caja Capital'!U14</f>
        <v>-1.4847026745279888</v>
      </c>
      <c r="U201" s="257">
        <f>+'F. Caja Capital'!V14</f>
        <v>-1.6027777331658406</v>
      </c>
      <c r="V201" s="257">
        <f>+'F. Caja Capital'!W14</f>
        <v>-1.7246297273921669</v>
      </c>
      <c r="W201" s="257">
        <f>+'F. Caja Capital'!X14</f>
        <v>-1.8503617206156608</v>
      </c>
      <c r="X201" s="257">
        <f>+'F. Caja Capital'!Y14</f>
        <v>-1.980079449024519</v>
      </c>
      <c r="Y201" s="257">
        <f>+'F. Caja Capital'!Z14</f>
        <v>-2.1138913896142144</v>
      </c>
      <c r="Z201" s="257">
        <f>+'F. Caja Capital'!AA14</f>
        <v>-2.2519088299342069</v>
      </c>
      <c r="AA201" s="257">
        <f>+'F. Caja Capital'!AB14</f>
        <v>-2.3942459395969604</v>
      </c>
      <c r="AB201" s="257">
        <f>+'F. Caja Capital'!AC14</f>
        <v>-2.5410198435936309</v>
      </c>
      <c r="AC201" s="257">
        <f>+'F. Caja Capital'!AD14</f>
        <v>-2.6923506974619777</v>
      </c>
      <c r="AD201" s="257">
        <f>+'F. Caja Capital'!AE14</f>
        <v>-2.8483617643531298</v>
      </c>
      <c r="AE201" s="257">
        <f>+'F. Caja Capital'!AF14</f>
        <v>-3.0091794940450947</v>
      </c>
      <c r="AF201" s="257">
        <f>+'F. Caja Capital'!AG14</f>
        <v>-3.1749336039519989</v>
      </c>
      <c r="AG201" s="257">
        <f>+'F. Caja Capital'!AH14</f>
        <v>-3.3457571621793787</v>
      </c>
      <c r="AH201" s="258">
        <f>+'F. Caja Capital'!AI14</f>
        <v>-3.5217866726770541</v>
      </c>
    </row>
    <row r="202" spans="3:34" ht="15.75" thickBot="1">
      <c r="C202" s="14" t="s">
        <v>20</v>
      </c>
      <c r="D202" s="261">
        <f>+'F. Caja Capital'!E15</f>
        <v>0</v>
      </c>
      <c r="E202" s="257">
        <f>+'F. Caja Capital'!F15</f>
        <v>0</v>
      </c>
      <c r="F202" s="257">
        <f>+'F. Caja Capital'!G15</f>
        <v>-0.23023226233722269</v>
      </c>
      <c r="G202" s="257">
        <f>+'F. Caja Capital'!H15</f>
        <v>-0.34313430918943977</v>
      </c>
      <c r="H202" s="257">
        <f>+'F. Caja Capital'!I15</f>
        <v>-0.4558289075799789</v>
      </c>
      <c r="I202" s="257">
        <f>+'F. Caja Capital'!J15</f>
        <v>-0.56743382264055497</v>
      </c>
      <c r="J202" s="257">
        <f>+'F. Caja Capital'!K15</f>
        <v>-0.67770772401889601</v>
      </c>
      <c r="K202" s="257">
        <f>+'F. Caja Capital'!L15</f>
        <v>-0.78603627327215209</v>
      </c>
      <c r="L202" s="257">
        <f>+'F. Caja Capital'!M15</f>
        <v>-0.88293638401325791</v>
      </c>
      <c r="M202" s="257">
        <f>+'F. Caja Capital'!N15</f>
        <v>-1.0738413940335902</v>
      </c>
      <c r="N202" s="257">
        <f>+'F. Caja Capital'!O15</f>
        <v>-1.2830625006927885</v>
      </c>
      <c r="O202" s="257">
        <f>+'F. Caja Capital'!P15</f>
        <v>-1.4908239233745915</v>
      </c>
      <c r="P202" s="257">
        <f>+'F. Caja Capital'!Q15</f>
        <v>-1.6864680995965284</v>
      </c>
      <c r="Q202" s="257">
        <f>+'F. Caja Capital'!R15</f>
        <v>-1.8891618562850114</v>
      </c>
      <c r="R202" s="257">
        <f>+'F. Caja Capital'!S15</f>
        <v>-2.088504450613089</v>
      </c>
      <c r="S202" s="257">
        <f>+'F. Caja Capital'!T15</f>
        <v>-2.2838401574973521</v>
      </c>
      <c r="T202" s="257">
        <f>+'F. Caja Capital'!U15</f>
        <v>-2.4745044575466477</v>
      </c>
      <c r="U202" s="257">
        <f>+'F. Caja Capital'!V15</f>
        <v>-2.6712962219430674</v>
      </c>
      <c r="V202" s="257">
        <f>+'F. Caja Capital'!W15</f>
        <v>-2.8743828789869452</v>
      </c>
      <c r="W202" s="257">
        <f>+'F. Caja Capital'!X15</f>
        <v>-3.0839362010261007</v>
      </c>
      <c r="X202" s="257">
        <f>+'F. Caja Capital'!Y15</f>
        <v>-3.3001324150408657</v>
      </c>
      <c r="Y202" s="257">
        <f>+'F. Caja Capital'!Z15</f>
        <v>-3.5231523160236908</v>
      </c>
      <c r="Z202" s="257">
        <f>+'F. Caja Capital'!AA15</f>
        <v>-3.7531813832236791</v>
      </c>
      <c r="AA202" s="257">
        <f>+'F. Caja Capital'!AB15</f>
        <v>-3.9904098993282671</v>
      </c>
      <c r="AB202" s="257">
        <f>+'F. Caja Capital'!AC15</f>
        <v>-4.2350330726560523</v>
      </c>
      <c r="AC202" s="257">
        <f>+'F. Caja Capital'!AD15</f>
        <v>-4.4872511624366291</v>
      </c>
      <c r="AD202" s="257">
        <f>+'F. Caja Capital'!AE15</f>
        <v>-4.747269607255217</v>
      </c>
      <c r="AE202" s="257">
        <f>+'F. Caja Capital'!AF15</f>
        <v>-5.0152991567418255</v>
      </c>
      <c r="AF202" s="257">
        <f>+'F. Caja Capital'!AG15</f>
        <v>-5.2915560065866654</v>
      </c>
      <c r="AG202" s="257">
        <f>+'F. Caja Capital'!AH15</f>
        <v>-5.576261936965631</v>
      </c>
      <c r="AH202" s="258">
        <f>+'F. Caja Capital'!AI15</f>
        <v>-5.869644454461759</v>
      </c>
    </row>
    <row r="203" spans="3:34" ht="15.75" thickBot="1">
      <c r="C203" s="13" t="s">
        <v>10</v>
      </c>
      <c r="D203" s="253">
        <f>+'F. Caja Capital'!E16</f>
        <v>-70</v>
      </c>
      <c r="E203" s="254">
        <f>+'F. Caja Capital'!F16</f>
        <v>0</v>
      </c>
      <c r="F203" s="254">
        <f>+'F. Caja Capital'!G16</f>
        <v>0</v>
      </c>
      <c r="G203" s="254">
        <f>+'F. Caja Capital'!H16</f>
        <v>0</v>
      </c>
      <c r="H203" s="254">
        <f>+'F. Caja Capital'!I16</f>
        <v>0</v>
      </c>
      <c r="I203" s="254">
        <f>+'F. Caja Capital'!J16</f>
        <v>0</v>
      </c>
      <c r="J203" s="254">
        <f>+'F. Caja Capital'!K16</f>
        <v>0</v>
      </c>
      <c r="K203" s="254">
        <f>+'F. Caja Capital'!L16</f>
        <v>0</v>
      </c>
      <c r="L203" s="254">
        <f>+'F. Caja Capital'!M16</f>
        <v>0</v>
      </c>
      <c r="M203" s="254">
        <f>+'F. Caja Capital'!N16</f>
        <v>0</v>
      </c>
      <c r="N203" s="254">
        <f>+'F. Caja Capital'!O16</f>
        <v>0</v>
      </c>
      <c r="O203" s="254">
        <f>+'F. Caja Capital'!P16</f>
        <v>0</v>
      </c>
      <c r="P203" s="254">
        <f>+'F. Caja Capital'!Q16</f>
        <v>0</v>
      </c>
      <c r="Q203" s="254">
        <f>+'F. Caja Capital'!R16</f>
        <v>0</v>
      </c>
      <c r="R203" s="254">
        <f>+'F. Caja Capital'!S16</f>
        <v>0</v>
      </c>
      <c r="S203" s="254">
        <f>+'F. Caja Capital'!T16</f>
        <v>0</v>
      </c>
      <c r="T203" s="254">
        <f>+'F. Caja Capital'!U16</f>
        <v>0</v>
      </c>
      <c r="U203" s="254">
        <f>+'F. Caja Capital'!V16</f>
        <v>0</v>
      </c>
      <c r="V203" s="254">
        <f>+'F. Caja Capital'!W16</f>
        <v>0</v>
      </c>
      <c r="W203" s="254">
        <f>+'F. Caja Capital'!X16</f>
        <v>0</v>
      </c>
      <c r="X203" s="254">
        <f>+'F. Caja Capital'!Y16</f>
        <v>0</v>
      </c>
      <c r="Y203" s="254">
        <f>+'F. Caja Capital'!Z16</f>
        <v>0</v>
      </c>
      <c r="Z203" s="254">
        <f>+'F. Caja Capital'!AA16</f>
        <v>0</v>
      </c>
      <c r="AA203" s="254">
        <f>+'F. Caja Capital'!AB16</f>
        <v>0</v>
      </c>
      <c r="AB203" s="254">
        <f>+'F. Caja Capital'!AC16</f>
        <v>0</v>
      </c>
      <c r="AC203" s="254">
        <f>+'F. Caja Capital'!AD16</f>
        <v>0</v>
      </c>
      <c r="AD203" s="254">
        <f>+'F. Caja Capital'!AE16</f>
        <v>0</v>
      </c>
      <c r="AE203" s="254">
        <f>+'F. Caja Capital'!AF16</f>
        <v>0</v>
      </c>
      <c r="AF203" s="254">
        <f>+'F. Caja Capital'!AG16</f>
        <v>0</v>
      </c>
      <c r="AG203" s="254">
        <f>+'F. Caja Capital'!AH16</f>
        <v>0</v>
      </c>
      <c r="AH203" s="255">
        <f>+'F. Caja Capital'!AI16</f>
        <v>24</v>
      </c>
    </row>
    <row r="204" spans="3:34" ht="15.75" thickBot="1">
      <c r="C204" s="256" t="s">
        <v>18</v>
      </c>
      <c r="D204" s="257">
        <f>+'F. Caja Capital'!E17</f>
        <v>-28</v>
      </c>
      <c r="E204" s="257">
        <f>+'F. Caja Capital'!F17</f>
        <v>0</v>
      </c>
      <c r="F204" s="257">
        <f>+'F. Caja Capital'!G17</f>
        <v>0</v>
      </c>
      <c r="G204" s="257">
        <f>+'F. Caja Capital'!H17</f>
        <v>0</v>
      </c>
      <c r="H204" s="257">
        <f>+'F. Caja Capital'!I17</f>
        <v>0</v>
      </c>
      <c r="I204" s="257">
        <f>+'F. Caja Capital'!J17</f>
        <v>0</v>
      </c>
      <c r="J204" s="257">
        <f>+'F. Caja Capital'!K17</f>
        <v>0</v>
      </c>
      <c r="K204" s="257">
        <f>+'F. Caja Capital'!L17</f>
        <v>0</v>
      </c>
      <c r="L204" s="257">
        <f>+'F. Caja Capital'!M17</f>
        <v>0</v>
      </c>
      <c r="M204" s="257">
        <f>+'F. Caja Capital'!N17</f>
        <v>0</v>
      </c>
      <c r="N204" s="257">
        <f>+'F. Caja Capital'!O17</f>
        <v>0</v>
      </c>
      <c r="O204" s="257">
        <f>+'F. Caja Capital'!P17</f>
        <v>0</v>
      </c>
      <c r="P204" s="257">
        <f>+'F. Caja Capital'!Q17</f>
        <v>0</v>
      </c>
      <c r="Q204" s="257">
        <f>+'F. Caja Capital'!R17</f>
        <v>0</v>
      </c>
      <c r="R204" s="257">
        <f>+'F. Caja Capital'!S17</f>
        <v>0</v>
      </c>
      <c r="S204" s="257">
        <f>+'F. Caja Capital'!T17</f>
        <v>0</v>
      </c>
      <c r="T204" s="257">
        <f>+'F. Caja Capital'!U17</f>
        <v>0</v>
      </c>
      <c r="U204" s="257">
        <f>+'F. Caja Capital'!V17</f>
        <v>0</v>
      </c>
      <c r="V204" s="257">
        <f>+'F. Caja Capital'!W17</f>
        <v>0</v>
      </c>
      <c r="W204" s="257">
        <f>+'F. Caja Capital'!X17</f>
        <v>0</v>
      </c>
      <c r="X204" s="257">
        <f>+'F. Caja Capital'!Y17</f>
        <v>0</v>
      </c>
      <c r="Y204" s="257">
        <f>+'F. Caja Capital'!Z17</f>
        <v>0</v>
      </c>
      <c r="Z204" s="257">
        <f>+'F. Caja Capital'!AA17</f>
        <v>0</v>
      </c>
      <c r="AA204" s="257">
        <f>+'F. Caja Capital'!AB17</f>
        <v>0</v>
      </c>
      <c r="AB204" s="257">
        <f>+'F. Caja Capital'!AC17</f>
        <v>0</v>
      </c>
      <c r="AC204" s="257">
        <f>+'F. Caja Capital'!AD17</f>
        <v>0</v>
      </c>
      <c r="AD204" s="257">
        <f>+'F. Caja Capital'!AE17</f>
        <v>0</v>
      </c>
      <c r="AE204" s="257">
        <f>+'F. Caja Capital'!AF17</f>
        <v>0</v>
      </c>
      <c r="AF204" s="257">
        <f>+'F. Caja Capital'!AG17</f>
        <v>0</v>
      </c>
      <c r="AG204" s="257">
        <f>+'F. Caja Capital'!AH17</f>
        <v>0</v>
      </c>
      <c r="AH204" s="258">
        <f>+'F. Caja Capital'!AI17</f>
        <v>9.6</v>
      </c>
    </row>
    <row r="205" spans="3:34" ht="15.75" thickBot="1">
      <c r="C205" s="256" t="s">
        <v>19</v>
      </c>
      <c r="D205" s="259">
        <f>+'F. Caja Capital'!E18</f>
        <v>-10.5</v>
      </c>
      <c r="E205" s="260">
        <f>+'F. Caja Capital'!F18</f>
        <v>0</v>
      </c>
      <c r="F205" s="257">
        <f>+'F. Caja Capital'!G18</f>
        <v>0</v>
      </c>
      <c r="G205" s="257">
        <f>+'F. Caja Capital'!H18</f>
        <v>0</v>
      </c>
      <c r="H205" s="257">
        <f>+'F. Caja Capital'!I18</f>
        <v>0</v>
      </c>
      <c r="I205" s="257">
        <f>+'F. Caja Capital'!J18</f>
        <v>0</v>
      </c>
      <c r="J205" s="257">
        <f>+'F. Caja Capital'!K18</f>
        <v>0</v>
      </c>
      <c r="K205" s="257">
        <f>+'F. Caja Capital'!L18</f>
        <v>0</v>
      </c>
      <c r="L205" s="257">
        <f>+'F. Caja Capital'!M18</f>
        <v>0</v>
      </c>
      <c r="M205" s="257">
        <f>+'F. Caja Capital'!N18</f>
        <v>0</v>
      </c>
      <c r="N205" s="257">
        <f>+'F. Caja Capital'!O18</f>
        <v>0</v>
      </c>
      <c r="O205" s="257">
        <f>+'F. Caja Capital'!P18</f>
        <v>0</v>
      </c>
      <c r="P205" s="257">
        <f>+'F. Caja Capital'!Q18</f>
        <v>0</v>
      </c>
      <c r="Q205" s="257">
        <f>+'F. Caja Capital'!R18</f>
        <v>0</v>
      </c>
      <c r="R205" s="257">
        <f>+'F. Caja Capital'!S18</f>
        <v>0</v>
      </c>
      <c r="S205" s="257">
        <f>+'F. Caja Capital'!T18</f>
        <v>0</v>
      </c>
      <c r="T205" s="257">
        <f>+'F. Caja Capital'!U18</f>
        <v>0</v>
      </c>
      <c r="U205" s="257">
        <f>+'F. Caja Capital'!V18</f>
        <v>0</v>
      </c>
      <c r="V205" s="257">
        <f>+'F. Caja Capital'!W18</f>
        <v>0</v>
      </c>
      <c r="W205" s="257">
        <f>+'F. Caja Capital'!X18</f>
        <v>0</v>
      </c>
      <c r="X205" s="257">
        <f>+'F. Caja Capital'!Y18</f>
        <v>0</v>
      </c>
      <c r="Y205" s="257">
        <f>+'F. Caja Capital'!Z18</f>
        <v>0</v>
      </c>
      <c r="Z205" s="257">
        <f>+'F. Caja Capital'!AA18</f>
        <v>0</v>
      </c>
      <c r="AA205" s="257">
        <f>+'F. Caja Capital'!AB18</f>
        <v>0</v>
      </c>
      <c r="AB205" s="257">
        <f>+'F. Caja Capital'!AC18</f>
        <v>0</v>
      </c>
      <c r="AC205" s="257">
        <f>+'F. Caja Capital'!AD18</f>
        <v>0</v>
      </c>
      <c r="AD205" s="257">
        <f>+'F. Caja Capital'!AE18</f>
        <v>0</v>
      </c>
      <c r="AE205" s="257">
        <f>+'F. Caja Capital'!AF18</f>
        <v>0</v>
      </c>
      <c r="AF205" s="257">
        <f>+'F. Caja Capital'!AG18</f>
        <v>0</v>
      </c>
      <c r="AG205" s="257">
        <f>+'F. Caja Capital'!AH18</f>
        <v>0</v>
      </c>
      <c r="AH205" s="258">
        <f>+'F. Caja Capital'!AI18</f>
        <v>3.6</v>
      </c>
    </row>
    <row r="206" spans="3:34" ht="15.75" thickBot="1">
      <c r="C206" s="14" t="s">
        <v>20</v>
      </c>
      <c r="D206" s="261">
        <f>+'F. Caja Capital'!E19</f>
        <v>-31.5</v>
      </c>
      <c r="E206" s="257">
        <f>+'F. Caja Capital'!F19</f>
        <v>0</v>
      </c>
      <c r="F206" s="257">
        <f>+'F. Caja Capital'!G19</f>
        <v>0</v>
      </c>
      <c r="G206" s="257">
        <f>+'F. Caja Capital'!H19</f>
        <v>0</v>
      </c>
      <c r="H206" s="257">
        <f>+'F. Caja Capital'!I19</f>
        <v>0</v>
      </c>
      <c r="I206" s="257">
        <f>+'F. Caja Capital'!J19</f>
        <v>0</v>
      </c>
      <c r="J206" s="257">
        <f>+'F. Caja Capital'!K19</f>
        <v>0</v>
      </c>
      <c r="K206" s="257">
        <f>+'F. Caja Capital'!L19</f>
        <v>0</v>
      </c>
      <c r="L206" s="257">
        <f>+'F. Caja Capital'!M19</f>
        <v>0</v>
      </c>
      <c r="M206" s="257">
        <f>+'F. Caja Capital'!N19</f>
        <v>0</v>
      </c>
      <c r="N206" s="257">
        <f>+'F. Caja Capital'!O19</f>
        <v>0</v>
      </c>
      <c r="O206" s="257">
        <f>+'F. Caja Capital'!P19</f>
        <v>0</v>
      </c>
      <c r="P206" s="257">
        <f>+'F. Caja Capital'!Q19</f>
        <v>0</v>
      </c>
      <c r="Q206" s="257">
        <f>+'F. Caja Capital'!R19</f>
        <v>0</v>
      </c>
      <c r="R206" s="257">
        <f>+'F. Caja Capital'!S19</f>
        <v>0</v>
      </c>
      <c r="S206" s="257">
        <f>+'F. Caja Capital'!T19</f>
        <v>0</v>
      </c>
      <c r="T206" s="257">
        <f>+'F. Caja Capital'!U19</f>
        <v>0</v>
      </c>
      <c r="U206" s="257">
        <f>+'F. Caja Capital'!V19</f>
        <v>0</v>
      </c>
      <c r="V206" s="257">
        <f>+'F. Caja Capital'!W19</f>
        <v>0</v>
      </c>
      <c r="W206" s="257">
        <f>+'F. Caja Capital'!X19</f>
        <v>0</v>
      </c>
      <c r="X206" s="257">
        <f>+'F. Caja Capital'!Y19</f>
        <v>0</v>
      </c>
      <c r="Y206" s="257">
        <f>+'F. Caja Capital'!Z19</f>
        <v>0</v>
      </c>
      <c r="Z206" s="257">
        <f>+'F. Caja Capital'!AA19</f>
        <v>0</v>
      </c>
      <c r="AA206" s="257">
        <f>+'F. Caja Capital'!AB19</f>
        <v>0</v>
      </c>
      <c r="AB206" s="257">
        <f>+'F. Caja Capital'!AC19</f>
        <v>0</v>
      </c>
      <c r="AC206" s="257">
        <f>+'F. Caja Capital'!AD19</f>
        <v>0</v>
      </c>
      <c r="AD206" s="257">
        <f>+'F. Caja Capital'!AE19</f>
        <v>0</v>
      </c>
      <c r="AE206" s="257">
        <f>+'F. Caja Capital'!AF19</f>
        <v>0</v>
      </c>
      <c r="AF206" s="257">
        <f>+'F. Caja Capital'!AG19</f>
        <v>0</v>
      </c>
      <c r="AG206" s="257">
        <f>+'F. Caja Capital'!AH19</f>
        <v>0</v>
      </c>
      <c r="AH206" s="258">
        <f>+'F. Caja Capital'!AI19</f>
        <v>10.8</v>
      </c>
    </row>
    <row r="207" spans="3:34" ht="15.75" thickBot="1">
      <c r="C207" s="13" t="s">
        <v>142</v>
      </c>
      <c r="D207" s="276">
        <f>+'F. Caja Capital'!E20</f>
        <v>0</v>
      </c>
      <c r="E207" s="279">
        <f>+'F. Caja Capital'!F20</f>
        <v>0</v>
      </c>
      <c r="F207" s="279">
        <f>+'F. Caja Capital'!G20</f>
        <v>-9.7115802435801923E-2</v>
      </c>
      <c r="G207" s="279">
        <f>+'F. Caja Capital'!H20</f>
        <v>-0.13675110627048442</v>
      </c>
      <c r="H207" s="279">
        <f>+'F. Caja Capital'!I20</f>
        <v>-0.17513486374182255</v>
      </c>
      <c r="I207" s="279">
        <f>+'F. Caja Capital'!J20</f>
        <v>-0.21186352602215522</v>
      </c>
      <c r="J207" s="279">
        <f>+'F. Caja Capital'!K20</f>
        <v>-0.24677367115418203</v>
      </c>
      <c r="K207" s="279">
        <f>+'F. Caja Capital'!L20</f>
        <v>-0.27955416906993702</v>
      </c>
      <c r="L207" s="279">
        <f>+'F. Caja Capital'!M20</f>
        <v>-0.30575599104416146</v>
      </c>
      <c r="M207" s="279">
        <f>+'F. Caja Capital'!N20</f>
        <v>-0.37604228033684267</v>
      </c>
      <c r="N207" s="279">
        <f>+'F. Caja Capital'!O20</f>
        <v>-0.45414864889861978</v>
      </c>
      <c r="O207" s="279">
        <f>+'F. Caja Capital'!P20</f>
        <v>-0.53047844294511193</v>
      </c>
      <c r="P207" s="279">
        <f>+'F. Caja Capital'!Q20</f>
        <v>-0.60013768548973645</v>
      </c>
      <c r="Q207" s="279">
        <f>+'F. Caja Capital'!R20</f>
        <v>-0.67196100253475799</v>
      </c>
      <c r="R207" s="279">
        <f>+'F. Caja Capital'!S20</f>
        <v>-0.74116350154383359</v>
      </c>
      <c r="S207" s="279">
        <f>+'F. Caja Capital'!T20</f>
        <v>-0.80746125842201677</v>
      </c>
      <c r="T207" s="279">
        <f>+'F. Caja Capital'!U20</f>
        <v>-0.870571191505919</v>
      </c>
      <c r="U207" s="279">
        <f>+'F. Caja Capital'!V20</f>
        <v>-0.93537599937363158</v>
      </c>
      <c r="V207" s="279">
        <f>+'F. Caja Capital'!W20</f>
        <v>-1.0019113275997626</v>
      </c>
      <c r="W207" s="279">
        <f>+'F. Caja Capital'!X20</f>
        <v>-1.0702134458031467</v>
      </c>
      <c r="X207" s="279">
        <f>+'F. Caja Capital'!Y20</f>
        <v>-1.1403192555208292</v>
      </c>
      <c r="Y207" s="279">
        <f>+'F. Caja Capital'!Z20</f>
        <v>-1.2122662980736805</v>
      </c>
      <c r="Z207" s="279">
        <f>+'F. Caja Capital'!AA20</f>
        <v>-1.286092762418179</v>
      </c>
      <c r="AA207" s="279">
        <f>+'F. Caja Capital'!AB20</f>
        <v>-1.3618374929786046</v>
      </c>
      <c r="AB207" s="279">
        <f>+'F. Caja Capital'!AC20</f>
        <v>-1.4395399974535177</v>
      </c>
      <c r="AC207" s="279">
        <f>+'F. Caja Capital'!AD20</f>
        <v>-1.5192404545902383</v>
      </c>
      <c r="AD207" s="279">
        <f>+'F. Caja Capital'!AE20</f>
        <v>-1.6009757975452803</v>
      </c>
      <c r="AE207" s="279">
        <f>+'F. Caja Capital'!AF20</f>
        <v>-1.6847914162132802</v>
      </c>
      <c r="AF207" s="279">
        <f>+'F. Caja Capital'!AG20</f>
        <v>-1.7707295475357245</v>
      </c>
      <c r="AG207" s="279">
        <f>+'F. Caja Capital'!AH20</f>
        <v>-1.8588331301272238</v>
      </c>
      <c r="AH207" s="280">
        <f>+'F. Caja Capital'!AI20</f>
        <v>-1.9491458117835345</v>
      </c>
    </row>
    <row r="208" spans="3:34" ht="15.75" thickBot="1">
      <c r="C208" s="13" t="s">
        <v>520</v>
      </c>
      <c r="D208" s="282">
        <f>+'F. Caja Capital'!E21</f>
        <v>0</v>
      </c>
      <c r="E208" s="283">
        <f>+'F. Caja Capital'!F21</f>
        <v>0</v>
      </c>
      <c r="F208" s="283">
        <f>+'F. Caja Capital'!G21</f>
        <v>0</v>
      </c>
      <c r="G208" s="283">
        <f>+'F. Caja Capital'!H21</f>
        <v>0</v>
      </c>
      <c r="H208" s="283">
        <f>+'F. Caja Capital'!I21</f>
        <v>0</v>
      </c>
      <c r="I208" s="283">
        <f>+'F. Caja Capital'!J21</f>
        <v>-0.89637694980350191</v>
      </c>
      <c r="J208" s="283">
        <f>+'F. Caja Capital'!K21</f>
        <v>-0.92506101219721404</v>
      </c>
      <c r="K208" s="283">
        <f>+'F. Caja Capital'!L21</f>
        <v>-0.95466296458752486</v>
      </c>
      <c r="L208" s="283">
        <f>+'F. Caja Capital'!M21</f>
        <v>-0.98521217945432571</v>
      </c>
      <c r="M208" s="283">
        <f>+'F. Caja Capital'!N21</f>
        <v>-1.0167389691968642</v>
      </c>
      <c r="N208" s="283">
        <f>+'F. Caja Capital'!O21</f>
        <v>-1.0492746162111639</v>
      </c>
      <c r="O208" s="283">
        <f>+'F. Caja Capital'!P21</f>
        <v>-1.0828514039299211</v>
      </c>
      <c r="P208" s="283">
        <f>+'F. Caja Capital'!Q21</f>
        <v>-1.1175026488556787</v>
      </c>
      <c r="Q208" s="283">
        <f>+'F. Caja Capital'!R21</f>
        <v>-1.1532627336190604</v>
      </c>
      <c r="R208" s="283">
        <f>+'F. Caja Capital'!S21</f>
        <v>-1.1901671410948702</v>
      </c>
      <c r="S208" s="283">
        <f>+'F. Caja Capital'!T21</f>
        <v>-1.2282524896099061</v>
      </c>
      <c r="T208" s="283">
        <f>+'F. Caja Capital'!U21</f>
        <v>-1.2675565692774231</v>
      </c>
      <c r="U208" s="283">
        <f>+'F. Caja Capital'!V21</f>
        <v>-1.3081183794943005</v>
      </c>
      <c r="V208" s="283">
        <f>+'F. Caja Capital'!W21</f>
        <v>-1.3499781676381184</v>
      </c>
      <c r="W208" s="283">
        <f>+'F. Caja Capital'!X21</f>
        <v>-1.3931774690025378</v>
      </c>
      <c r="X208" s="283">
        <f>+'F. Caja Capital'!Y21</f>
        <v>-1.4377591480106193</v>
      </c>
      <c r="Y208" s="283">
        <f>+'F. Caja Capital'!Z21</f>
        <v>-1.483767440746959</v>
      </c>
      <c r="Z208" s="283">
        <f>+'F. Caja Capital'!AA21</f>
        <v>-1.5312479988508618</v>
      </c>
      <c r="AA208" s="283">
        <f>+'F. Caja Capital'!AB21</f>
        <v>-1.5802479348140892</v>
      </c>
      <c r="AB208" s="283">
        <f>+'F. Caja Capital'!AC21</f>
        <v>-1.6308158687281402</v>
      </c>
      <c r="AC208" s="283">
        <f>+'F. Caja Capital'!AD21</f>
        <v>0</v>
      </c>
      <c r="AD208" s="283">
        <f>+'F. Caja Capital'!AE21</f>
        <v>0</v>
      </c>
      <c r="AE208" s="283">
        <f>+'F. Caja Capital'!AF21</f>
        <v>0</v>
      </c>
      <c r="AF208" s="283">
        <f>+'F. Caja Capital'!AG21</f>
        <v>0</v>
      </c>
      <c r="AG208" s="279">
        <f>+'F. Caja Capital'!AH21</f>
        <v>0</v>
      </c>
      <c r="AH208" s="280">
        <f>+'F. Caja Capital'!AI21</f>
        <v>0</v>
      </c>
    </row>
    <row r="209" spans="3:34" ht="15.75" thickBot="1">
      <c r="C209" s="13" t="s">
        <v>521</v>
      </c>
      <c r="D209" s="282">
        <f>+'F. Caja Capital'!E22</f>
        <v>0</v>
      </c>
      <c r="E209" s="283">
        <f>+'F. Caja Capital'!F22</f>
        <v>0</v>
      </c>
      <c r="F209" s="283">
        <f>+'F. Caja Capital'!G22</f>
        <v>0</v>
      </c>
      <c r="G209" s="283">
        <f>+'F. Caja Capital'!H22</f>
        <v>0</v>
      </c>
      <c r="H209" s="283">
        <f>+'F. Caja Capital'!I22</f>
        <v>0</v>
      </c>
      <c r="I209" s="283">
        <f>+'F. Caja Capital'!J22</f>
        <v>-0.78662502672393841</v>
      </c>
      <c r="J209" s="283">
        <f>+'F. Caja Capital'!K22</f>
        <v>-0.75794096433022629</v>
      </c>
      <c r="K209" s="283">
        <f>+'F. Caja Capital'!L22</f>
        <v>-0.72833901193991546</v>
      </c>
      <c r="L209" s="283">
        <f>+'F. Caja Capital'!M22</f>
        <v>-0.69778979707311461</v>
      </c>
      <c r="M209" s="283">
        <f>+'F. Caja Capital'!N22</f>
        <v>-0.6662630073305762</v>
      </c>
      <c r="N209" s="283">
        <f>+'F. Caja Capital'!O22</f>
        <v>-0.63372736031627652</v>
      </c>
      <c r="O209" s="283">
        <f>+'F. Caja Capital'!P22</f>
        <v>-0.60015057259751925</v>
      </c>
      <c r="P209" s="283">
        <f>+'F. Caja Capital'!Q22</f>
        <v>-0.5654993276717617</v>
      </c>
      <c r="Q209" s="283">
        <f>+'F. Caja Capital'!R22</f>
        <v>-0.52973924290838004</v>
      </c>
      <c r="R209" s="283">
        <f>+'F. Caja Capital'!S22</f>
        <v>-0.49283483543257012</v>
      </c>
      <c r="S209" s="283">
        <f>+'F. Caja Capital'!T22</f>
        <v>-0.45474948691753425</v>
      </c>
      <c r="T209" s="283">
        <f>+'F. Caja Capital'!U22</f>
        <v>-0.41544540725001722</v>
      </c>
      <c r="U209" s="283">
        <f>+'F. Caja Capital'!V22</f>
        <v>-0.37488359703313973</v>
      </c>
      <c r="V209" s="283">
        <f>+'F. Caja Capital'!W22</f>
        <v>-0.33302380888932209</v>
      </c>
      <c r="W209" s="283">
        <f>+'F. Caja Capital'!X22</f>
        <v>-0.28982450752490235</v>
      </c>
      <c r="X209" s="283">
        <f>+'F. Caja Capital'!Y22</f>
        <v>-0.24524282851682114</v>
      </c>
      <c r="Y209" s="283">
        <f>+'F. Caja Capital'!Z22</f>
        <v>-0.19923453578048136</v>
      </c>
      <c r="Z209" s="283">
        <f>+'F. Caja Capital'!AA22</f>
        <v>-0.15175397767657864</v>
      </c>
      <c r="AA209" s="283">
        <f>+'F. Caja Capital'!AB22</f>
        <v>-0.10275404171335108</v>
      </c>
      <c r="AB209" s="283">
        <f>+'F. Caja Capital'!AC22</f>
        <v>-5.2186107799300219E-2</v>
      </c>
      <c r="AC209" s="283">
        <f>+'F. Caja Capital'!AD22</f>
        <v>0</v>
      </c>
      <c r="AD209" s="283">
        <f>+'F. Caja Capital'!AE22</f>
        <v>0</v>
      </c>
      <c r="AE209" s="283">
        <f>+'F. Caja Capital'!AF22</f>
        <v>0</v>
      </c>
      <c r="AF209" s="283">
        <f>+'F. Caja Capital'!AG22</f>
        <v>0</v>
      </c>
      <c r="AG209" s="279">
        <f>+'F. Caja Capital'!AH22</f>
        <v>0</v>
      </c>
      <c r="AH209" s="280">
        <f>+'F. Caja Capital'!AI22</f>
        <v>0</v>
      </c>
    </row>
    <row r="210" spans="3:34" ht="15.75" thickBot="1">
      <c r="C210" s="15" t="s">
        <v>23</v>
      </c>
      <c r="D210" s="277">
        <f>+'F. Caja Capital'!E23</f>
        <v>-49</v>
      </c>
      <c r="E210" s="269">
        <f>+'F. Caja Capital'!F23</f>
        <v>0</v>
      </c>
      <c r="F210" s="269">
        <f>+'F. Caja Capital'!G23</f>
        <v>0.55032288046954425</v>
      </c>
      <c r="G210" s="269">
        <f>+'F. Caja Capital'!H23</f>
        <v>0.77492293553274516</v>
      </c>
      <c r="H210" s="269">
        <f>+'F. Caja Capital'!I23</f>
        <v>0.9924308945369944</v>
      </c>
      <c r="I210" s="269">
        <f>+'F. Caja Capital'!J23</f>
        <v>-0.48244199573522761</v>
      </c>
      <c r="J210" s="269">
        <f>+'F. Caja Capital'!K23</f>
        <v>-0.2846178399870754</v>
      </c>
      <c r="K210" s="269">
        <f>+'F. Caja Capital'!L23</f>
        <v>-9.8861685131130278E-2</v>
      </c>
      <c r="L210" s="269">
        <f>+'F. Caja Capital'!M23</f>
        <v>4.9615306056141388E-2</v>
      </c>
      <c r="M210" s="269">
        <f>+'F. Caja Capital'!N23</f>
        <v>0.44790427871466798</v>
      </c>
      <c r="N210" s="269">
        <f>+'F. Caja Capital'!O23</f>
        <v>0.89050703389807184</v>
      </c>
      <c r="O210" s="269">
        <f>+'F. Caja Capital'!P23</f>
        <v>1.3230425334948603</v>
      </c>
      <c r="P210" s="269">
        <f>+'F. Caja Capital'!Q23</f>
        <v>1.7177782412477332</v>
      </c>
      <c r="Q210" s="269">
        <f>+'F. Caja Capital'!R23</f>
        <v>2.1247770378361879</v>
      </c>
      <c r="R210" s="269">
        <f>+'F. Caja Capital'!S23</f>
        <v>2.5169245322209508</v>
      </c>
      <c r="S210" s="269">
        <f>+'F. Caja Capital'!T23</f>
        <v>2.8926118211973209</v>
      </c>
      <c r="T210" s="269">
        <f>+'F. Caja Capital'!U23</f>
        <v>3.2502347753394334</v>
      </c>
      <c r="U210" s="269">
        <f>+'F. Caja Capital'!V23</f>
        <v>3.6174620199231384</v>
      </c>
      <c r="V210" s="269">
        <f>+'F. Caja Capital'!W23</f>
        <v>3.9944955465378817</v>
      </c>
      <c r="W210" s="269">
        <f>+'F. Caja Capital'!X23</f>
        <v>4.3815408830237255</v>
      </c>
      <c r="X210" s="269">
        <f>+'F. Caja Capital'!Y23</f>
        <v>4.7788071380905919</v>
      </c>
      <c r="Y210" s="269">
        <f>+'F. Caja Capital'!Z23</f>
        <v>5.1865070458900817</v>
      </c>
      <c r="Z210" s="269">
        <f>+'F. Caja Capital'!AA23</f>
        <v>5.6048570105089093</v>
      </c>
      <c r="AA210" s="269">
        <f>+'F. Caja Capital'!AB23</f>
        <v>6.0340771503513189</v>
      </c>
      <c r="AB210" s="269">
        <f>+'F. Caja Capital'!AC23</f>
        <v>6.474391342375827</v>
      </c>
      <c r="AC210" s="269">
        <f>+'F. Caja Capital'!AD23</f>
        <v>8.6090292426780159</v>
      </c>
      <c r="AD210" s="269">
        <f>+'F. Caja Capital'!AE23</f>
        <v>9.0721961860899221</v>
      </c>
      <c r="AE210" s="269">
        <f>+'F. Caja Capital'!AF23</f>
        <v>9.5471513585419228</v>
      </c>
      <c r="AF210" s="269">
        <f>+'F. Caja Capital'!AG23</f>
        <v>10.034134102702438</v>
      </c>
      <c r="AG210" s="269">
        <f>+'F. Caja Capital'!AH23</f>
        <v>10.533387737387603</v>
      </c>
      <c r="AH210" s="270">
        <f>+'F. Caja Capital'!AI23</f>
        <v>35.045159600106693</v>
      </c>
    </row>
    <row r="213" spans="3:34" ht="15.75">
      <c r="C213" s="281" t="s">
        <v>507</v>
      </c>
    </row>
    <row r="214" spans="3:34" ht="15.75" thickBot="1"/>
    <row r="215" spans="3:34" ht="15.75" thickBot="1">
      <c r="C215" s="12"/>
      <c r="D215" s="246">
        <v>0</v>
      </c>
      <c r="E215" s="247">
        <v>1</v>
      </c>
      <c r="F215" s="247">
        <v>2</v>
      </c>
      <c r="G215" s="247">
        <v>3</v>
      </c>
      <c r="H215" s="247">
        <v>4</v>
      </c>
      <c r="I215" s="247">
        <v>5</v>
      </c>
      <c r="J215" s="247">
        <v>6</v>
      </c>
      <c r="K215" s="247">
        <v>7</v>
      </c>
      <c r="L215" s="247">
        <v>8</v>
      </c>
      <c r="M215" s="247">
        <v>9</v>
      </c>
      <c r="N215" s="247">
        <v>10</v>
      </c>
      <c r="O215" s="247">
        <v>11</v>
      </c>
      <c r="P215" s="247">
        <v>12</v>
      </c>
      <c r="Q215" s="247">
        <v>13</v>
      </c>
      <c r="R215" s="247">
        <v>14</v>
      </c>
      <c r="S215" s="248">
        <v>15</v>
      </c>
      <c r="T215" s="247">
        <v>16</v>
      </c>
      <c r="U215" s="249">
        <v>17</v>
      </c>
      <c r="V215" s="250">
        <v>18</v>
      </c>
      <c r="W215" s="250">
        <v>19</v>
      </c>
      <c r="X215" s="251">
        <v>20</v>
      </c>
      <c r="Y215" s="247">
        <v>21</v>
      </c>
      <c r="Z215" s="249">
        <v>22</v>
      </c>
      <c r="AA215" s="250">
        <v>23</v>
      </c>
      <c r="AB215" s="250">
        <v>24</v>
      </c>
      <c r="AC215" s="251">
        <v>25</v>
      </c>
      <c r="AD215" s="247">
        <v>26</v>
      </c>
      <c r="AE215" s="249">
        <v>27</v>
      </c>
      <c r="AF215" s="250">
        <v>28</v>
      </c>
      <c r="AG215" s="250">
        <v>29</v>
      </c>
      <c r="AH215" s="252">
        <v>30</v>
      </c>
    </row>
    <row r="216" spans="3:34" ht="15.75" thickBot="1">
      <c r="C216" s="13" t="s">
        <v>21</v>
      </c>
      <c r="D216" s="253">
        <f>+'F. Caja Capital'!E29</f>
        <v>0</v>
      </c>
      <c r="E216" s="254">
        <f>+'F. Caja Capital'!F29</f>
        <v>0</v>
      </c>
      <c r="F216" s="254">
        <f>+'F. Caja Capital'!G29</f>
        <v>3.0771990934592934</v>
      </c>
      <c r="G216" s="254">
        <f>+'F. Caja Capital'!H29</f>
        <v>4.4441853920533214</v>
      </c>
      <c r="H216" s="254">
        <f>+'F. Caja Capital'!I29</f>
        <v>5.7877049465460626</v>
      </c>
      <c r="I216" s="254">
        <f>+'F. Caja Capital'!J29</f>
        <v>7.0954077776629179</v>
      </c>
      <c r="J216" s="254">
        <f>+'F. Caja Capital'!K29</f>
        <v>8.3629728014296738</v>
      </c>
      <c r="K216" s="254">
        <f>+'F. Caja Capital'!L29</f>
        <v>9.5812646977732925</v>
      </c>
      <c r="L216" s="254">
        <f>+'F. Caja Capital'!M29</f>
        <v>10.6155555158851</v>
      </c>
      <c r="M216" s="254">
        <f>+'F. Caja Capital'!N29</f>
        <v>12.985065606540918</v>
      </c>
      <c r="N216" s="254">
        <f>+'F. Caja Capital'!O29</f>
        <v>15.601053762262046</v>
      </c>
      <c r="O216" s="254">
        <f>+'F. Caja Capital'!P29</f>
        <v>18.176894891710713</v>
      </c>
      <c r="P216" s="254">
        <f>+'F. Caja Capital'!Q29</f>
        <v>20.56306059300606</v>
      </c>
      <c r="Q216" s="254">
        <f>+'F. Caja Capital'!R29</f>
        <v>23.029056268601089</v>
      </c>
      <c r="R216" s="254">
        <f>+'F. Caja Capital'!S29</f>
        <v>25.428799471042723</v>
      </c>
      <c r="S216" s="254">
        <f>+'F. Caja Capital'!T29</f>
        <v>27.753395740375861</v>
      </c>
      <c r="T216" s="254">
        <f>+'F. Caja Capital'!U29</f>
        <v>29.993913999934435</v>
      </c>
      <c r="U216" s="254">
        <f>+'F. Caja Capital'!V29</f>
        <v>32.300511157597185</v>
      </c>
      <c r="V216" s="254">
        <f>+'F. Caja Capital'!W29</f>
        <v>34.674803158496928</v>
      </c>
      <c r="W216" s="254">
        <f>+'F. Caja Capital'!X29</f>
        <v>37.11844252696465</v>
      </c>
      <c r="X216" s="254">
        <f>+'F. Caja Capital'!Y29</f>
        <v>39.633119155276717</v>
      </c>
      <c r="Y216" s="254">
        <f>+'F. Caja Capital'!Z29</f>
        <v>42.220561108648837</v>
      </c>
      <c r="Z216" s="254">
        <f>+'F. Caja Capital'!AA29</f>
        <v>44.882535446790996</v>
      </c>
      <c r="AA216" s="254">
        <f>+'F. Caja Capital'!AB29</f>
        <v>47.620849062345535</v>
      </c>
      <c r="AB216" s="254">
        <f>+'F. Caja Capital'!AC29</f>
        <v>50.437349536533596</v>
      </c>
      <c r="AC216" s="254">
        <f>+'F. Caja Capital'!AD29</f>
        <v>53.333926012343582</v>
      </c>
      <c r="AD216" s="254">
        <f>+'F. Caja Capital'!AE29</f>
        <v>56.312444679341674</v>
      </c>
      <c r="AE216" s="254">
        <f>+'F. Caja Capital'!AF29</f>
        <v>59.374944593608525</v>
      </c>
      <c r="AF216" s="254">
        <f>+'F. Caja Capital'!AG29</f>
        <v>62.523444983461438</v>
      </c>
      <c r="AG216" s="254">
        <f>+'F. Caja Capital'!AH29</f>
        <v>65.760010313739812</v>
      </c>
      <c r="AH216" s="255">
        <f>+'F. Caja Capital'!AI29</f>
        <v>69.086751251887378</v>
      </c>
    </row>
    <row r="217" spans="3:34" ht="15.75" thickBot="1">
      <c r="C217" s="256" t="s">
        <v>15</v>
      </c>
      <c r="D217" s="257">
        <f>+'F. Caja Capital'!E30</f>
        <v>0</v>
      </c>
      <c r="E217" s="257">
        <f>+'F. Caja Capital'!F30</f>
        <v>0</v>
      </c>
      <c r="F217" s="257">
        <f>+'F. Caja Capital'!G30</f>
        <v>3.0771990934592934</v>
      </c>
      <c r="G217" s="257">
        <f>+'F. Caja Capital'!H30</f>
        <v>4.4441853920533214</v>
      </c>
      <c r="H217" s="257">
        <f>+'F. Caja Capital'!I30</f>
        <v>5.7877049465460626</v>
      </c>
      <c r="I217" s="257">
        <f>+'F. Caja Capital'!J30</f>
        <v>7.0954077776629179</v>
      </c>
      <c r="J217" s="257">
        <f>+'F. Caja Capital'!K30</f>
        <v>8.3629728014296738</v>
      </c>
      <c r="K217" s="257">
        <f>+'F. Caja Capital'!L30</f>
        <v>9.5812646977732925</v>
      </c>
      <c r="L217" s="257">
        <f>+'F. Caja Capital'!M30</f>
        <v>10.6155555158851</v>
      </c>
      <c r="M217" s="257">
        <f>+'F. Caja Capital'!N30</f>
        <v>12.985065606540918</v>
      </c>
      <c r="N217" s="257">
        <f>+'F. Caja Capital'!O30</f>
        <v>15.601053762262046</v>
      </c>
      <c r="O217" s="257">
        <f>+'F. Caja Capital'!P30</f>
        <v>18.176894891710713</v>
      </c>
      <c r="P217" s="257">
        <f>+'F. Caja Capital'!Q30</f>
        <v>20.56306059300606</v>
      </c>
      <c r="Q217" s="257">
        <f>+'F. Caja Capital'!R30</f>
        <v>23.029056268601089</v>
      </c>
      <c r="R217" s="257">
        <f>+'F. Caja Capital'!S30</f>
        <v>25.428799471042723</v>
      </c>
      <c r="S217" s="257">
        <f>+'F. Caja Capital'!T30</f>
        <v>27.753395740375861</v>
      </c>
      <c r="T217" s="257">
        <f>+'F. Caja Capital'!U30</f>
        <v>29.993913999934435</v>
      </c>
      <c r="U217" s="257">
        <f>+'F. Caja Capital'!V30</f>
        <v>32.300511157597185</v>
      </c>
      <c r="V217" s="257">
        <f>+'F. Caja Capital'!W30</f>
        <v>34.674803158496928</v>
      </c>
      <c r="W217" s="257">
        <f>+'F. Caja Capital'!X30</f>
        <v>37.11844252696465</v>
      </c>
      <c r="X217" s="257">
        <f>+'F. Caja Capital'!Y30</f>
        <v>39.633119155276717</v>
      </c>
      <c r="Y217" s="257">
        <f>+'F. Caja Capital'!Z30</f>
        <v>42.220561108648837</v>
      </c>
      <c r="Z217" s="257">
        <f>+'F. Caja Capital'!AA30</f>
        <v>44.882535446790996</v>
      </c>
      <c r="AA217" s="257">
        <f>+'F. Caja Capital'!AB30</f>
        <v>47.620849062345535</v>
      </c>
      <c r="AB217" s="257">
        <f>+'F. Caja Capital'!AC30</f>
        <v>50.437349536533596</v>
      </c>
      <c r="AC217" s="257">
        <f>+'F. Caja Capital'!AD30</f>
        <v>53.333926012343582</v>
      </c>
      <c r="AD217" s="257">
        <f>+'F. Caja Capital'!AE30</f>
        <v>56.312444679341674</v>
      </c>
      <c r="AE217" s="257">
        <f>+'F. Caja Capital'!AF30</f>
        <v>59.374944593608525</v>
      </c>
      <c r="AF217" s="257">
        <f>+'F. Caja Capital'!AG30</f>
        <v>62.523444983461438</v>
      </c>
      <c r="AG217" s="257">
        <f>+'F. Caja Capital'!AH30</f>
        <v>65.760010313739812</v>
      </c>
      <c r="AH217" s="258">
        <f>+'F. Caja Capital'!AI30</f>
        <v>69.086751251887378</v>
      </c>
    </row>
    <row r="218" spans="3:34" ht="15.75" thickBot="1">
      <c r="C218" s="13" t="s">
        <v>170</v>
      </c>
      <c r="D218" s="282">
        <f>+'F. Caja Capital'!E31</f>
        <v>0</v>
      </c>
      <c r="E218" s="283">
        <f>+'F. Caja Capital'!F31</f>
        <v>32.5</v>
      </c>
      <c r="F218" s="283">
        <f>+'F. Caja Capital'!G31</f>
        <v>0</v>
      </c>
      <c r="G218" s="283">
        <f>+'F. Caja Capital'!H31</f>
        <v>0</v>
      </c>
      <c r="H218" s="283">
        <f>+'F. Caja Capital'!I31</f>
        <v>0</v>
      </c>
      <c r="I218" s="283">
        <f>+'F. Caja Capital'!J31</f>
        <v>0</v>
      </c>
      <c r="J218" s="283">
        <f>+'F. Caja Capital'!K31</f>
        <v>0</v>
      </c>
      <c r="K218" s="283">
        <f>+'F. Caja Capital'!L31</f>
        <v>0</v>
      </c>
      <c r="L218" s="283">
        <f>+'F. Caja Capital'!M31</f>
        <v>0</v>
      </c>
      <c r="M218" s="283">
        <f>+'F. Caja Capital'!N31</f>
        <v>0</v>
      </c>
      <c r="N218" s="283">
        <f>+'F. Caja Capital'!O31</f>
        <v>0</v>
      </c>
      <c r="O218" s="283">
        <f>+'F. Caja Capital'!P31</f>
        <v>0</v>
      </c>
      <c r="P218" s="283">
        <f>+'F. Caja Capital'!Q31</f>
        <v>0</v>
      </c>
      <c r="Q218" s="283">
        <f>+'F. Caja Capital'!R31</f>
        <v>0</v>
      </c>
      <c r="R218" s="283">
        <f>+'F. Caja Capital'!S31</f>
        <v>0</v>
      </c>
      <c r="S218" s="283">
        <f>+'F. Caja Capital'!T31</f>
        <v>0</v>
      </c>
      <c r="T218" s="283">
        <f>+'F. Caja Capital'!U31</f>
        <v>0</v>
      </c>
      <c r="U218" s="283">
        <f>+'F. Caja Capital'!V31</f>
        <v>0</v>
      </c>
      <c r="V218" s="283">
        <f>+'F. Caja Capital'!W31</f>
        <v>0</v>
      </c>
      <c r="W218" s="283">
        <f>+'F. Caja Capital'!X31</f>
        <v>0</v>
      </c>
      <c r="X218" s="283">
        <f>+'F. Caja Capital'!Y31</f>
        <v>0</v>
      </c>
      <c r="Y218" s="283">
        <f>+'F. Caja Capital'!Z31</f>
        <v>0</v>
      </c>
      <c r="Z218" s="283">
        <f>+'F. Caja Capital'!AA31</f>
        <v>0</v>
      </c>
      <c r="AA218" s="283">
        <f>+'F. Caja Capital'!AB31</f>
        <v>0</v>
      </c>
      <c r="AB218" s="283">
        <f>+'F. Caja Capital'!AC31</f>
        <v>0</v>
      </c>
      <c r="AC218" s="283">
        <f>+'F. Caja Capital'!AD31</f>
        <v>0</v>
      </c>
      <c r="AD218" s="283">
        <f>+'F. Caja Capital'!AE31</f>
        <v>0</v>
      </c>
      <c r="AE218" s="283">
        <f>+'F. Caja Capital'!AF31</f>
        <v>0</v>
      </c>
      <c r="AF218" s="283">
        <f>+'F. Caja Capital'!AG31</f>
        <v>0</v>
      </c>
      <c r="AG218" s="283">
        <f>+'F. Caja Capital'!AH31</f>
        <v>0</v>
      </c>
      <c r="AH218" s="284">
        <f>+'F. Caja Capital'!AI31</f>
        <v>0</v>
      </c>
    </row>
    <row r="219" spans="3:34" ht="15.75" thickBot="1">
      <c r="C219" s="13" t="s">
        <v>22</v>
      </c>
      <c r="D219" s="253">
        <f>+'F. Caja Capital'!E32</f>
        <v>0</v>
      </c>
      <c r="E219" s="254">
        <f>+'F. Caja Capital'!F32</f>
        <v>0</v>
      </c>
      <c r="F219" s="254">
        <f>+'F. Caja Capital'!G32</f>
        <v>-9.2342514405459167E-2</v>
      </c>
      <c r="G219" s="254">
        <f>+'F. Caja Capital'!H32</f>
        <v>-1.1666782909095585</v>
      </c>
      <c r="H219" s="254">
        <f>+'F. Caja Capital'!I32</f>
        <v>-2.239430821546927</v>
      </c>
      <c r="I219" s="254">
        <f>+'F. Caja Capital'!J32</f>
        <v>-3.3018501902557911</v>
      </c>
      <c r="J219" s="254">
        <f>+'F. Caja Capital'!K32</f>
        <v>-4.3491913758744598</v>
      </c>
      <c r="K219" s="254">
        <f>+'F. Caja Capital'!L32</f>
        <v>-5.3752177151956264</v>
      </c>
      <c r="L219" s="254">
        <f>+'F. Caja Capital'!M32</f>
        <v>-6.2842943935822095</v>
      </c>
      <c r="M219" s="254">
        <f>+'F. Caja Capital'!N32</f>
        <v>-8.1733978496684738</v>
      </c>
      <c r="N219" s="254">
        <f>+'F. Caja Capital'!O32</f>
        <v>-10.255837370771289</v>
      </c>
      <c r="O219" s="254">
        <f>+'F. Caja Capital'!P32</f>
        <v>-12.323298185041741</v>
      </c>
      <c r="P219" s="254">
        <f>+'F. Caja Capital'!Q32</f>
        <v>-14.268349411733135</v>
      </c>
      <c r="Q219" s="254">
        <f>+'F. Caja Capital'!R32</f>
        <v>-16.284189988831059</v>
      </c>
      <c r="R219" s="254">
        <f>+'F. Caja Capital'!S32</f>
        <v>-18.265977724432826</v>
      </c>
      <c r="S219" s="254">
        <f>+'F. Caja Capital'!T32</f>
        <v>-20.207100178448737</v>
      </c>
      <c r="T219" s="254">
        <f>+'F. Caja Capital'!U32</f>
        <v>-22.100856236854373</v>
      </c>
      <c r="U219" s="254">
        <f>+'F. Caja Capital'!V32</f>
        <v>-24.05609573501809</v>
      </c>
      <c r="V219" s="254">
        <f>+'F. Caja Capital'!W32</f>
        <v>-26.074503536198719</v>
      </c>
      <c r="W219" s="254">
        <f>+'F. Caja Capital'!X32</f>
        <v>-28.157808263513477</v>
      </c>
      <c r="X219" s="254">
        <f>+'F. Caja Capital'!Y32</f>
        <v>-30.307783414353995</v>
      </c>
      <c r="Y219" s="254">
        <f>+'F. Caja Capital'!Z32</f>
        <v>-32.526248502968315</v>
      </c>
      <c r="Z219" s="254">
        <f>+'F. Caja Capital'!AA32</f>
        <v>-34.81507023191871</v>
      </c>
      <c r="AA219" s="254">
        <f>+'F. Caja Capital'!AB32</f>
        <v>-37.176163693143202</v>
      </c>
      <c r="AB219" s="254">
        <f>+'F. Caja Capital'!AC32</f>
        <v>-39.611493599366398</v>
      </c>
      <c r="AC219" s="254">
        <f>+'F. Caja Capital'!AD32</f>
        <v>-42.123075546624555</v>
      </c>
      <c r="AD219" s="254">
        <f>+'F. Caja Capital'!AE32</f>
        <v>-44.712977308688565</v>
      </c>
      <c r="AE219" s="254">
        <f>+'F. Caja Capital'!AF32</f>
        <v>-47.383320164189129</v>
      </c>
      <c r="AF219" s="254">
        <f>+'F. Caja Capital'!AG32</f>
        <v>-50.136280257267416</v>
      </c>
      <c r="AG219" s="254">
        <f>+'F. Caja Capital'!AH32</f>
        <v>-52.97408999259612</v>
      </c>
      <c r="AH219" s="255">
        <f>+'F. Caja Capital'!AI32</f>
        <v>-55.899039465636925</v>
      </c>
    </row>
    <row r="220" spans="3:34" ht="15.75" thickBot="1">
      <c r="C220" s="256" t="s">
        <v>18</v>
      </c>
      <c r="D220" s="257">
        <f>+'F. Caja Capital'!E33</f>
        <v>0</v>
      </c>
      <c r="E220" s="257">
        <f>+'F. Caja Capital'!F33</f>
        <v>0</v>
      </c>
      <c r="F220" s="257">
        <f>+'F. Caja Capital'!G33</f>
        <v>-5.5405508643276986E-2</v>
      </c>
      <c r="G220" s="257">
        <f>+'F. Caja Capital'!H33</f>
        <v>-0.70000697454573957</v>
      </c>
      <c r="H220" s="257">
        <f>+'F. Caja Capital'!I33</f>
        <v>-1.3436584929281548</v>
      </c>
      <c r="I220" s="257">
        <f>+'F. Caja Capital'!J33</f>
        <v>-1.9811101141534746</v>
      </c>
      <c r="J220" s="257">
        <f>+'F. Caja Capital'!K33</f>
        <v>-2.609514825524673</v>
      </c>
      <c r="K220" s="257">
        <f>+'F. Caja Capital'!L33</f>
        <v>-3.2251306291173769</v>
      </c>
      <c r="L220" s="257">
        <f>+'F. Caja Capital'!M33</f>
        <v>-3.7705766361493245</v>
      </c>
      <c r="M220" s="257">
        <f>+'F. Caja Capital'!N33</f>
        <v>-4.9040387098010854</v>
      </c>
      <c r="N220" s="257">
        <f>+'F. Caja Capital'!O33</f>
        <v>-6.1535024224627763</v>
      </c>
      <c r="O220" s="257">
        <f>+'F. Caja Capital'!P33</f>
        <v>-7.3939789110250471</v>
      </c>
      <c r="P220" s="257">
        <f>+'F. Caja Capital'!Q33</f>
        <v>-8.5610096470398762</v>
      </c>
      <c r="Q220" s="257">
        <f>+'F. Caja Capital'!R33</f>
        <v>-9.7705139932986356</v>
      </c>
      <c r="R220" s="257">
        <f>+'F. Caja Capital'!S33</f>
        <v>-10.959586634659694</v>
      </c>
      <c r="S220" s="257">
        <f>+'F. Caja Capital'!T33</f>
        <v>-12.124260107069247</v>
      </c>
      <c r="T220" s="257">
        <f>+'F. Caja Capital'!U33</f>
        <v>-13.260513742112629</v>
      </c>
      <c r="U220" s="257">
        <f>+'F. Caja Capital'!V33</f>
        <v>-14.433657441010848</v>
      </c>
      <c r="V220" s="257">
        <f>+'F. Caja Capital'!W33</f>
        <v>-15.644702121719225</v>
      </c>
      <c r="W220" s="257">
        <f>+'F. Caja Capital'!X33</f>
        <v>-16.894684958108083</v>
      </c>
      <c r="X220" s="257">
        <f>+'F. Caja Capital'!Y33</f>
        <v>-18.184670048612393</v>
      </c>
      <c r="Y220" s="257">
        <f>+'F. Caja Capital'!Z33</f>
        <v>-19.515749101780987</v>
      </c>
      <c r="Z220" s="257">
        <f>+'F. Caja Capital'!AA33</f>
        <v>-20.889042139151222</v>
      </c>
      <c r="AA220" s="257">
        <f>+'F. Caja Capital'!AB33</f>
        <v>-22.305698215885915</v>
      </c>
      <c r="AB220" s="257">
        <f>+'F. Caja Capital'!AC33</f>
        <v>-23.766896159619829</v>
      </c>
      <c r="AC220" s="257">
        <f>+'F. Caja Capital'!AD33</f>
        <v>-25.27384532797473</v>
      </c>
      <c r="AD220" s="257">
        <f>+'F. Caja Capital'!AE33</f>
        <v>-26.827786385213138</v>
      </c>
      <c r="AE220" s="257">
        <f>+'F. Caja Capital'!AF33</f>
        <v>-28.429992098513484</v>
      </c>
      <c r="AF220" s="257">
        <f>+'F. Caja Capital'!AG33</f>
        <v>-30.08176815436045</v>
      </c>
      <c r="AG220" s="257">
        <f>+'F. Caja Capital'!AH33</f>
        <v>-31.784453995557673</v>
      </c>
      <c r="AH220" s="258">
        <f>+'F. Caja Capital'!AI33</f>
        <v>-33.539423679382161</v>
      </c>
    </row>
    <row r="221" spans="3:34" ht="15.75" thickBot="1">
      <c r="C221" s="256" t="s">
        <v>19</v>
      </c>
      <c r="D221" s="259">
        <f>+'F. Caja Capital'!E34</f>
        <v>0</v>
      </c>
      <c r="E221" s="260">
        <f>+'F. Caja Capital'!F34</f>
        <v>0</v>
      </c>
      <c r="F221" s="257">
        <f>+'F. Caja Capital'!G34</f>
        <v>-1.3851377160819247E-2</v>
      </c>
      <c r="G221" s="257">
        <f>+'F. Caja Capital'!H34</f>
        <v>-0.17500174363643489</v>
      </c>
      <c r="H221" s="257">
        <f>+'F. Caja Capital'!I34</f>
        <v>-0.33591462323203869</v>
      </c>
      <c r="I221" s="257">
        <f>+'F. Caja Capital'!J34</f>
        <v>-0.49527752853836865</v>
      </c>
      <c r="J221" s="257">
        <f>+'F. Caja Capital'!K34</f>
        <v>-0.65237870638116824</v>
      </c>
      <c r="K221" s="257">
        <f>+'F. Caja Capital'!L34</f>
        <v>-0.80628265727934423</v>
      </c>
      <c r="L221" s="257">
        <f>+'F. Caja Capital'!M34</f>
        <v>-0.94264415903733112</v>
      </c>
      <c r="M221" s="257">
        <f>+'F. Caja Capital'!N34</f>
        <v>-1.2260096774502713</v>
      </c>
      <c r="N221" s="257">
        <f>+'F. Caja Capital'!O34</f>
        <v>-1.5383756056156941</v>
      </c>
      <c r="O221" s="257">
        <f>+'F. Caja Capital'!P34</f>
        <v>-1.8484947277562618</v>
      </c>
      <c r="P221" s="257">
        <f>+'F. Caja Capital'!Q34</f>
        <v>-2.1402524117599691</v>
      </c>
      <c r="Q221" s="257">
        <f>+'F. Caja Capital'!R34</f>
        <v>-2.4426284983246589</v>
      </c>
      <c r="R221" s="257">
        <f>+'F. Caja Capital'!S34</f>
        <v>-2.7398966586649234</v>
      </c>
      <c r="S221" s="257">
        <f>+'F. Caja Capital'!T34</f>
        <v>-3.0310650267673118</v>
      </c>
      <c r="T221" s="257">
        <f>+'F. Caja Capital'!U34</f>
        <v>-3.3151284355281572</v>
      </c>
      <c r="U221" s="257">
        <f>+'F. Caja Capital'!V34</f>
        <v>-3.6084143602527119</v>
      </c>
      <c r="V221" s="257">
        <f>+'F. Caja Capital'!W34</f>
        <v>-3.9111755304298064</v>
      </c>
      <c r="W221" s="257">
        <f>+'F. Caja Capital'!X34</f>
        <v>-4.2236712395270208</v>
      </c>
      <c r="X221" s="257">
        <f>+'F. Caja Capital'!Y34</f>
        <v>-4.5461675121530982</v>
      </c>
      <c r="Y221" s="257">
        <f>+'F. Caja Capital'!Z34</f>
        <v>-4.8789372754452467</v>
      </c>
      <c r="Z221" s="257">
        <f>+'F. Caja Capital'!AA34</f>
        <v>-5.2222605347878055</v>
      </c>
      <c r="AA221" s="257">
        <f>+'F. Caja Capital'!AB34</f>
        <v>-5.5764245539714787</v>
      </c>
      <c r="AB221" s="257">
        <f>+'F. Caja Capital'!AC34</f>
        <v>-5.9417240399049573</v>
      </c>
      <c r="AC221" s="257">
        <f>+'F. Caja Capital'!AD34</f>
        <v>-6.3184613319936824</v>
      </c>
      <c r="AD221" s="257">
        <f>+'F. Caja Capital'!AE34</f>
        <v>-6.7069465963032844</v>
      </c>
      <c r="AE221" s="257">
        <f>+'F. Caja Capital'!AF34</f>
        <v>-7.107498024628371</v>
      </c>
      <c r="AF221" s="257">
        <f>+'F. Caja Capital'!AG34</f>
        <v>-7.5204420385901125</v>
      </c>
      <c r="AG221" s="257">
        <f>+'F. Caja Capital'!AH34</f>
        <v>-7.9461134988894182</v>
      </c>
      <c r="AH221" s="258">
        <f>+'F. Caja Capital'!AI34</f>
        <v>-8.3848559198455401</v>
      </c>
    </row>
    <row r="222" spans="3:34" ht="15.75" thickBot="1">
      <c r="C222" s="14" t="s">
        <v>20</v>
      </c>
      <c r="D222" s="261">
        <f>+'F. Caja Capital'!E35</f>
        <v>0</v>
      </c>
      <c r="E222" s="257">
        <f>+'F. Caja Capital'!F35</f>
        <v>0</v>
      </c>
      <c r="F222" s="257">
        <f>+'F. Caja Capital'!G35</f>
        <v>-2.3085628601364792E-2</v>
      </c>
      <c r="G222" s="257">
        <f>+'F. Caja Capital'!H35</f>
        <v>-0.29166957272738964</v>
      </c>
      <c r="H222" s="257">
        <f>+'F. Caja Capital'!I35</f>
        <v>-0.55985770538673174</v>
      </c>
      <c r="I222" s="257">
        <f>+'F. Caja Capital'!J35</f>
        <v>-0.82546254756394777</v>
      </c>
      <c r="J222" s="257">
        <f>+'F. Caja Capital'!K35</f>
        <v>-1.087297843968615</v>
      </c>
      <c r="K222" s="257">
        <f>+'F. Caja Capital'!L35</f>
        <v>-1.3438044287989066</v>
      </c>
      <c r="L222" s="257">
        <f>+'F. Caja Capital'!M35</f>
        <v>-1.5710735983955524</v>
      </c>
      <c r="M222" s="257">
        <f>+'F. Caja Capital'!N35</f>
        <v>-2.0433494624171185</v>
      </c>
      <c r="N222" s="257">
        <f>+'F. Caja Capital'!O35</f>
        <v>-2.5639593426928222</v>
      </c>
      <c r="O222" s="257">
        <f>+'F. Caja Capital'!P35</f>
        <v>-3.0808245462604353</v>
      </c>
      <c r="P222" s="257">
        <f>+'F. Caja Capital'!Q35</f>
        <v>-3.5670873529332838</v>
      </c>
      <c r="Q222" s="257">
        <f>+'F. Caja Capital'!R35</f>
        <v>-4.0710474972077648</v>
      </c>
      <c r="R222" s="257">
        <f>+'F. Caja Capital'!S35</f>
        <v>-4.5664944311082065</v>
      </c>
      <c r="S222" s="257">
        <f>+'F. Caja Capital'!T35</f>
        <v>-5.0517750446121843</v>
      </c>
      <c r="T222" s="257">
        <f>+'F. Caja Capital'!U35</f>
        <v>-5.5252140592135932</v>
      </c>
      <c r="U222" s="257">
        <f>+'F. Caja Capital'!V35</f>
        <v>-6.0140239337545225</v>
      </c>
      <c r="V222" s="257">
        <f>+'F. Caja Capital'!W35</f>
        <v>-6.5186258840496798</v>
      </c>
      <c r="W222" s="257">
        <f>+'F. Caja Capital'!X35</f>
        <v>-7.0394520658783692</v>
      </c>
      <c r="X222" s="257">
        <f>+'F. Caja Capital'!Y35</f>
        <v>-7.5769458535884988</v>
      </c>
      <c r="Y222" s="257">
        <f>+'F. Caja Capital'!Z35</f>
        <v>-8.1315621257420787</v>
      </c>
      <c r="Z222" s="257">
        <f>+'F. Caja Capital'!AA35</f>
        <v>-8.7037675579796776</v>
      </c>
      <c r="AA222" s="257">
        <f>+'F. Caja Capital'!AB35</f>
        <v>-9.2940409232858006</v>
      </c>
      <c r="AB222" s="257">
        <f>+'F. Caja Capital'!AC35</f>
        <v>-9.9028733998415994</v>
      </c>
      <c r="AC222" s="257">
        <f>+'F. Caja Capital'!AD35</f>
        <v>-10.530768886656139</v>
      </c>
      <c r="AD222" s="257">
        <f>+'F. Caja Capital'!AE35</f>
        <v>-11.178244327172141</v>
      </c>
      <c r="AE222" s="257">
        <f>+'F. Caja Capital'!AF35</f>
        <v>-11.845830041047282</v>
      </c>
      <c r="AF222" s="257">
        <f>+'F. Caja Capital'!AG35</f>
        <v>-12.534070064316854</v>
      </c>
      <c r="AG222" s="257">
        <f>+'F. Caja Capital'!AH35</f>
        <v>-13.24352249814903</v>
      </c>
      <c r="AH222" s="258">
        <f>+'F. Caja Capital'!AI35</f>
        <v>-13.974759866409231</v>
      </c>
    </row>
    <row r="223" spans="3:34" ht="15.75" thickBot="1">
      <c r="C223" s="13" t="s">
        <v>10</v>
      </c>
      <c r="D223" s="253">
        <f>+'F. Caja Capital'!E36</f>
        <v>0</v>
      </c>
      <c r="E223" s="254">
        <f>+'F. Caja Capital'!F36</f>
        <v>-50</v>
      </c>
      <c r="F223" s="254">
        <f>+'F. Caja Capital'!G36</f>
        <v>0</v>
      </c>
      <c r="G223" s="254">
        <f>+'F. Caja Capital'!H36</f>
        <v>0</v>
      </c>
      <c r="H223" s="254">
        <f>+'F. Caja Capital'!I36</f>
        <v>0</v>
      </c>
      <c r="I223" s="254">
        <f>+'F. Caja Capital'!J36</f>
        <v>0</v>
      </c>
      <c r="J223" s="254">
        <f>+'F. Caja Capital'!K36</f>
        <v>0</v>
      </c>
      <c r="K223" s="254">
        <f>+'F. Caja Capital'!L36</f>
        <v>0</v>
      </c>
      <c r="L223" s="254">
        <f>+'F. Caja Capital'!M36</f>
        <v>0</v>
      </c>
      <c r="M223" s="254">
        <f>+'F. Caja Capital'!N36</f>
        <v>0</v>
      </c>
      <c r="N223" s="254">
        <f>+'F. Caja Capital'!O36</f>
        <v>0</v>
      </c>
      <c r="O223" s="254">
        <f>+'F. Caja Capital'!P36</f>
        <v>0</v>
      </c>
      <c r="P223" s="254">
        <f>+'F. Caja Capital'!Q36</f>
        <v>0</v>
      </c>
      <c r="Q223" s="254">
        <f>+'F. Caja Capital'!R36</f>
        <v>0</v>
      </c>
      <c r="R223" s="254">
        <f>+'F. Caja Capital'!S36</f>
        <v>0</v>
      </c>
      <c r="S223" s="254">
        <f>+'F. Caja Capital'!T36</f>
        <v>0</v>
      </c>
      <c r="T223" s="254">
        <f>+'F. Caja Capital'!U36</f>
        <v>0</v>
      </c>
      <c r="U223" s="254">
        <f>+'F. Caja Capital'!V36</f>
        <v>0</v>
      </c>
      <c r="V223" s="254">
        <f>+'F. Caja Capital'!W36</f>
        <v>0</v>
      </c>
      <c r="W223" s="254">
        <f>+'F. Caja Capital'!X36</f>
        <v>0</v>
      </c>
      <c r="X223" s="254">
        <f>+'F. Caja Capital'!Y36</f>
        <v>0</v>
      </c>
      <c r="Y223" s="254">
        <f>+'F. Caja Capital'!Z36</f>
        <v>0</v>
      </c>
      <c r="Z223" s="254">
        <f>+'F. Caja Capital'!AA36</f>
        <v>0</v>
      </c>
      <c r="AA223" s="254">
        <f>+'F. Caja Capital'!AB36</f>
        <v>0</v>
      </c>
      <c r="AB223" s="254">
        <f>+'F. Caja Capital'!AC36</f>
        <v>0</v>
      </c>
      <c r="AC223" s="254">
        <f>+'F. Caja Capital'!AD36</f>
        <v>0</v>
      </c>
      <c r="AD223" s="254">
        <f>+'F. Caja Capital'!AE36</f>
        <v>0</v>
      </c>
      <c r="AE223" s="254">
        <f>+'F. Caja Capital'!AF36</f>
        <v>0</v>
      </c>
      <c r="AF223" s="254">
        <f>+'F. Caja Capital'!AG36</f>
        <v>0</v>
      </c>
      <c r="AG223" s="254">
        <f>+'F. Caja Capital'!AH36</f>
        <v>0</v>
      </c>
      <c r="AH223" s="255">
        <f>+'F. Caja Capital'!AI36</f>
        <v>0</v>
      </c>
    </row>
    <row r="224" spans="3:34" ht="15.75" thickBot="1">
      <c r="C224" s="256" t="s">
        <v>18</v>
      </c>
      <c r="D224" s="257">
        <f>+'F. Caja Capital'!E37</f>
        <v>0</v>
      </c>
      <c r="E224" s="257">
        <f>+'F. Caja Capital'!F37</f>
        <v>-20</v>
      </c>
      <c r="F224" s="257">
        <f>+'F. Caja Capital'!G37</f>
        <v>0</v>
      </c>
      <c r="G224" s="257">
        <f>+'F. Caja Capital'!H37</f>
        <v>0</v>
      </c>
      <c r="H224" s="257">
        <f>+'F. Caja Capital'!I37</f>
        <v>0</v>
      </c>
      <c r="I224" s="257">
        <f>+'F. Caja Capital'!J37</f>
        <v>0</v>
      </c>
      <c r="J224" s="257">
        <f>+'F. Caja Capital'!K37</f>
        <v>0</v>
      </c>
      <c r="K224" s="257">
        <f>+'F. Caja Capital'!L37</f>
        <v>0</v>
      </c>
      <c r="L224" s="257">
        <f>+'F. Caja Capital'!M37</f>
        <v>0</v>
      </c>
      <c r="M224" s="257">
        <f>+'F. Caja Capital'!N37</f>
        <v>0</v>
      </c>
      <c r="N224" s="257">
        <f>+'F. Caja Capital'!O37</f>
        <v>0</v>
      </c>
      <c r="O224" s="257">
        <f>+'F. Caja Capital'!P37</f>
        <v>0</v>
      </c>
      <c r="P224" s="257">
        <f>+'F. Caja Capital'!Q37</f>
        <v>0</v>
      </c>
      <c r="Q224" s="257">
        <f>+'F. Caja Capital'!R37</f>
        <v>0</v>
      </c>
      <c r="R224" s="257">
        <f>+'F. Caja Capital'!S37</f>
        <v>0</v>
      </c>
      <c r="S224" s="257">
        <f>+'F. Caja Capital'!T37</f>
        <v>0</v>
      </c>
      <c r="T224" s="257">
        <f>+'F. Caja Capital'!U37</f>
        <v>0</v>
      </c>
      <c r="U224" s="257">
        <f>+'F. Caja Capital'!V37</f>
        <v>0</v>
      </c>
      <c r="V224" s="257">
        <f>+'F. Caja Capital'!W37</f>
        <v>0</v>
      </c>
      <c r="W224" s="257">
        <f>+'F. Caja Capital'!X37</f>
        <v>0</v>
      </c>
      <c r="X224" s="257">
        <f>+'F. Caja Capital'!Y37</f>
        <v>0</v>
      </c>
      <c r="Y224" s="257">
        <f>+'F. Caja Capital'!Z37</f>
        <v>0</v>
      </c>
      <c r="Z224" s="257">
        <f>+'F. Caja Capital'!AA37</f>
        <v>0</v>
      </c>
      <c r="AA224" s="257">
        <f>+'F. Caja Capital'!AB37</f>
        <v>0</v>
      </c>
      <c r="AB224" s="257">
        <f>+'F. Caja Capital'!AC37</f>
        <v>0</v>
      </c>
      <c r="AC224" s="257">
        <f>+'F. Caja Capital'!AD37</f>
        <v>0</v>
      </c>
      <c r="AD224" s="257">
        <f>+'F. Caja Capital'!AE37</f>
        <v>0</v>
      </c>
      <c r="AE224" s="257">
        <f>+'F. Caja Capital'!AF37</f>
        <v>0</v>
      </c>
      <c r="AF224" s="257">
        <f>+'F. Caja Capital'!AG37</f>
        <v>0</v>
      </c>
      <c r="AG224" s="257">
        <f>+'F. Caja Capital'!AH37</f>
        <v>0</v>
      </c>
      <c r="AH224" s="258">
        <f>+'F. Caja Capital'!AI37</f>
        <v>0</v>
      </c>
    </row>
    <row r="225" spans="3:34" ht="15.75" thickBot="1">
      <c r="C225" s="256" t="s">
        <v>19</v>
      </c>
      <c r="D225" s="259">
        <f>+'F. Caja Capital'!E38</f>
        <v>0</v>
      </c>
      <c r="E225" s="260">
        <f>+'F. Caja Capital'!F38</f>
        <v>-7.5</v>
      </c>
      <c r="F225" s="257">
        <f>+'F. Caja Capital'!G38</f>
        <v>0</v>
      </c>
      <c r="G225" s="257">
        <f>+'F. Caja Capital'!H38</f>
        <v>0</v>
      </c>
      <c r="H225" s="257">
        <f>+'F. Caja Capital'!I38</f>
        <v>0</v>
      </c>
      <c r="I225" s="257">
        <f>+'F. Caja Capital'!J38</f>
        <v>0</v>
      </c>
      <c r="J225" s="257">
        <f>+'F. Caja Capital'!K38</f>
        <v>0</v>
      </c>
      <c r="K225" s="257">
        <f>+'F. Caja Capital'!L38</f>
        <v>0</v>
      </c>
      <c r="L225" s="257">
        <f>+'F. Caja Capital'!M38</f>
        <v>0</v>
      </c>
      <c r="M225" s="257">
        <f>+'F. Caja Capital'!N38</f>
        <v>0</v>
      </c>
      <c r="N225" s="257">
        <f>+'F. Caja Capital'!O38</f>
        <v>0</v>
      </c>
      <c r="O225" s="257">
        <f>+'F. Caja Capital'!P38</f>
        <v>0</v>
      </c>
      <c r="P225" s="257">
        <f>+'F. Caja Capital'!Q38</f>
        <v>0</v>
      </c>
      <c r="Q225" s="257">
        <f>+'F. Caja Capital'!R38</f>
        <v>0</v>
      </c>
      <c r="R225" s="257">
        <f>+'F. Caja Capital'!S38</f>
        <v>0</v>
      </c>
      <c r="S225" s="257">
        <f>+'F. Caja Capital'!T38</f>
        <v>0</v>
      </c>
      <c r="T225" s="257">
        <f>+'F. Caja Capital'!U38</f>
        <v>0</v>
      </c>
      <c r="U225" s="257">
        <f>+'F. Caja Capital'!V38</f>
        <v>0</v>
      </c>
      <c r="V225" s="257">
        <f>+'F. Caja Capital'!W38</f>
        <v>0</v>
      </c>
      <c r="W225" s="257">
        <f>+'F. Caja Capital'!X38</f>
        <v>0</v>
      </c>
      <c r="X225" s="257">
        <f>+'F. Caja Capital'!Y38</f>
        <v>0</v>
      </c>
      <c r="Y225" s="257">
        <f>+'F. Caja Capital'!Z38</f>
        <v>0</v>
      </c>
      <c r="Z225" s="257">
        <f>+'F. Caja Capital'!AA38</f>
        <v>0</v>
      </c>
      <c r="AA225" s="257">
        <f>+'F. Caja Capital'!AB38</f>
        <v>0</v>
      </c>
      <c r="AB225" s="257">
        <f>+'F. Caja Capital'!AC38</f>
        <v>0</v>
      </c>
      <c r="AC225" s="257">
        <f>+'F. Caja Capital'!AD38</f>
        <v>0</v>
      </c>
      <c r="AD225" s="257">
        <f>+'F. Caja Capital'!AE38</f>
        <v>0</v>
      </c>
      <c r="AE225" s="257">
        <f>+'F. Caja Capital'!AF38</f>
        <v>0</v>
      </c>
      <c r="AF225" s="257">
        <f>+'F. Caja Capital'!AG38</f>
        <v>0</v>
      </c>
      <c r="AG225" s="257">
        <f>+'F. Caja Capital'!AH38</f>
        <v>0</v>
      </c>
      <c r="AH225" s="258">
        <f>+'F. Caja Capital'!AI38</f>
        <v>0</v>
      </c>
    </row>
    <row r="226" spans="3:34" ht="15.75" thickBot="1">
      <c r="C226" s="14" t="s">
        <v>20</v>
      </c>
      <c r="D226" s="261">
        <f>+'F. Caja Capital'!E39</f>
        <v>0</v>
      </c>
      <c r="E226" s="257">
        <f>+'F. Caja Capital'!F39</f>
        <v>-22.5</v>
      </c>
      <c r="F226" s="257">
        <f>+'F. Caja Capital'!G39</f>
        <v>0</v>
      </c>
      <c r="G226" s="257">
        <f>+'F. Caja Capital'!H39</f>
        <v>0</v>
      </c>
      <c r="H226" s="257">
        <f>+'F. Caja Capital'!I39</f>
        <v>0</v>
      </c>
      <c r="I226" s="257">
        <f>+'F. Caja Capital'!J39</f>
        <v>0</v>
      </c>
      <c r="J226" s="257">
        <f>+'F. Caja Capital'!K39</f>
        <v>0</v>
      </c>
      <c r="K226" s="257">
        <f>+'F. Caja Capital'!L39</f>
        <v>0</v>
      </c>
      <c r="L226" s="257">
        <f>+'F. Caja Capital'!M39</f>
        <v>0</v>
      </c>
      <c r="M226" s="257">
        <f>+'F. Caja Capital'!N39</f>
        <v>0</v>
      </c>
      <c r="N226" s="257">
        <f>+'F. Caja Capital'!O39</f>
        <v>0</v>
      </c>
      <c r="O226" s="257">
        <f>+'F. Caja Capital'!P39</f>
        <v>0</v>
      </c>
      <c r="P226" s="257">
        <f>+'F. Caja Capital'!Q39</f>
        <v>0</v>
      </c>
      <c r="Q226" s="257">
        <f>+'F. Caja Capital'!R39</f>
        <v>0</v>
      </c>
      <c r="R226" s="257">
        <f>+'F. Caja Capital'!S39</f>
        <v>0</v>
      </c>
      <c r="S226" s="257">
        <f>+'F. Caja Capital'!T39</f>
        <v>0</v>
      </c>
      <c r="T226" s="257">
        <f>+'F. Caja Capital'!U39</f>
        <v>0</v>
      </c>
      <c r="U226" s="257">
        <f>+'F. Caja Capital'!V39</f>
        <v>0</v>
      </c>
      <c r="V226" s="257">
        <f>+'F. Caja Capital'!W39</f>
        <v>0</v>
      </c>
      <c r="W226" s="257">
        <f>+'F. Caja Capital'!X39</f>
        <v>0</v>
      </c>
      <c r="X226" s="257">
        <f>+'F. Caja Capital'!Y39</f>
        <v>0</v>
      </c>
      <c r="Y226" s="257">
        <f>+'F. Caja Capital'!Z39</f>
        <v>0</v>
      </c>
      <c r="Z226" s="257">
        <f>+'F. Caja Capital'!AA39</f>
        <v>0</v>
      </c>
      <c r="AA226" s="257">
        <f>+'F. Caja Capital'!AB39</f>
        <v>0</v>
      </c>
      <c r="AB226" s="257">
        <f>+'F. Caja Capital'!AC39</f>
        <v>0</v>
      </c>
      <c r="AC226" s="257">
        <f>+'F. Caja Capital'!AD39</f>
        <v>0</v>
      </c>
      <c r="AD226" s="257">
        <f>+'F. Caja Capital'!AE39</f>
        <v>0</v>
      </c>
      <c r="AE226" s="257">
        <f>+'F. Caja Capital'!AF39</f>
        <v>0</v>
      </c>
      <c r="AF226" s="257">
        <f>+'F. Caja Capital'!AG39</f>
        <v>0</v>
      </c>
      <c r="AG226" s="257">
        <f>+'F. Caja Capital'!AH39</f>
        <v>0</v>
      </c>
      <c r="AH226" s="258">
        <f>+'F. Caja Capital'!AI39</f>
        <v>0</v>
      </c>
    </row>
    <row r="227" spans="3:34" ht="15.75" thickBot="1">
      <c r="C227" s="13" t="s">
        <v>142</v>
      </c>
      <c r="D227" s="276">
        <f>+'F. Caja Capital'!E40</f>
        <v>0</v>
      </c>
      <c r="E227" s="279">
        <f>+'F. Caja Capital'!F40</f>
        <v>0</v>
      </c>
      <c r="F227" s="279">
        <f>+'F. Caja Capital'!G40</f>
        <v>-0.44772848685807509</v>
      </c>
      <c r="G227" s="279">
        <f>+'F. Caja Capital'!H40</f>
        <v>-0.49162606517156437</v>
      </c>
      <c r="H227" s="279">
        <f>+'F. Caja Capital'!I40</f>
        <v>-0.53224111874987035</v>
      </c>
      <c r="I227" s="279">
        <f>+'F. Caja Capital'!J40</f>
        <v>-0.569033638111069</v>
      </c>
      <c r="J227" s="279">
        <f>+'F. Caja Capital'!K40</f>
        <v>-0.6020672138332821</v>
      </c>
      <c r="K227" s="279">
        <f>+'F. Caja Capital'!L40</f>
        <v>-0.63090704738665004</v>
      </c>
      <c r="L227" s="279">
        <f>+'F. Caja Capital'!M40</f>
        <v>-0.64968916834543344</v>
      </c>
      <c r="M227" s="279">
        <f>+'F. Caja Capital'!N40</f>
        <v>-0.72175016353086674</v>
      </c>
      <c r="N227" s="279">
        <f>+'F. Caja Capital'!O40</f>
        <v>-0.80178245872361364</v>
      </c>
      <c r="O227" s="279">
        <f>+'F. Caja Capital'!P40</f>
        <v>-0.87803950600034597</v>
      </c>
      <c r="P227" s="279">
        <f>+'F. Caja Capital'!Q40</f>
        <v>-0.94420667719093854</v>
      </c>
      <c r="Q227" s="279">
        <f>+'F. Caja Capital'!R40</f>
        <v>-1.0117299419655046</v>
      </c>
      <c r="R227" s="279">
        <f>+'F. Caja Capital'!S40</f>
        <v>-1.0744232619914844</v>
      </c>
      <c r="S227" s="279">
        <f>+'F. Caja Capital'!T40</f>
        <v>-1.1319443342890685</v>
      </c>
      <c r="T227" s="279">
        <f>+'F. Caja Capital'!U40</f>
        <v>-1.183958664462009</v>
      </c>
      <c r="U227" s="279">
        <f>+'F. Caja Capital'!V40</f>
        <v>-1.2366623133868642</v>
      </c>
      <c r="V227" s="279">
        <f>+'F. Caja Capital'!W40</f>
        <v>-1.2900449433447316</v>
      </c>
      <c r="W227" s="279">
        <f>+'F. Caja Capital'!X40</f>
        <v>-1.3440951395176761</v>
      </c>
      <c r="X227" s="279">
        <f>+'F. Caja Capital'!Y40</f>
        <v>-1.3988003611384079</v>
      </c>
      <c r="Y227" s="279">
        <f>+'F. Caja Capital'!Z40</f>
        <v>-1.4541468908520787</v>
      </c>
      <c r="Z227" s="279">
        <f>+'F. Caja Capital'!AA40</f>
        <v>-1.5101197822308428</v>
      </c>
      <c r="AA227" s="279">
        <f>+'F. Caja Capital'!AB40</f>
        <v>-1.5667028053803496</v>
      </c>
      <c r="AB227" s="279">
        <f>+'F. Caja Capital'!AC40</f>
        <v>-1.6238783905750795</v>
      </c>
      <c r="AC227" s="279">
        <f>+'F. Caja Capital'!AD40</f>
        <v>-1.6816275698578544</v>
      </c>
      <c r="AD227" s="279">
        <f>+'F. Caja Capital'!AE40</f>
        <v>-1.7399201055979661</v>
      </c>
      <c r="AE227" s="279">
        <f>+'F. Caja Capital'!AF40</f>
        <v>-1.7987436644129096</v>
      </c>
      <c r="AF227" s="279">
        <f>+'F. Caja Capital'!AG40</f>
        <v>-1.8580747089291036</v>
      </c>
      <c r="AG227" s="279">
        <f>+'F. Caja Capital'!AH40</f>
        <v>-1.9178880481715528</v>
      </c>
      <c r="AH227" s="280">
        <f>+'F. Caja Capital'!AI40</f>
        <v>-1.9781567679375684</v>
      </c>
    </row>
    <row r="228" spans="3:34" ht="15.75" thickBot="1">
      <c r="C228" s="13" t="s">
        <v>520</v>
      </c>
      <c r="D228" s="282">
        <f>+'F. Caja Capital'!E41</f>
        <v>0</v>
      </c>
      <c r="E228" s="283">
        <f>+'F. Caja Capital'!F41</f>
        <v>0</v>
      </c>
      <c r="F228" s="283">
        <f>+'F. Caja Capital'!G41</f>
        <v>0</v>
      </c>
      <c r="G228" s="283">
        <f>+'F. Caja Capital'!H41</f>
        <v>0</v>
      </c>
      <c r="H228" s="283">
        <f>+'F. Caja Capital'!I41</f>
        <v>0</v>
      </c>
      <c r="I228" s="283">
        <f>+'F. Caja Capital'!J41</f>
        <v>0</v>
      </c>
      <c r="J228" s="283">
        <f>+'F. Caja Capital'!K41</f>
        <v>-1.3872500413625626</v>
      </c>
      <c r="K228" s="283">
        <f>+'F. Caja Capital'!L41</f>
        <v>-1.4316420426861649</v>
      </c>
      <c r="L228" s="283">
        <f>+'F. Caja Capital'!M41</f>
        <v>-1.4774545880521219</v>
      </c>
      <c r="M228" s="283">
        <f>+'F. Caja Capital'!N41</f>
        <v>-1.5247331348697899</v>
      </c>
      <c r="N228" s="283">
        <f>+'F. Caja Capital'!O41</f>
        <v>-1.5735245951856234</v>
      </c>
      <c r="O228" s="283">
        <f>+'F. Caja Capital'!P41</f>
        <v>-1.6238773822315633</v>
      </c>
      <c r="P228" s="283">
        <f>+'F. Caja Capital'!Q41</f>
        <v>-1.6758414584629731</v>
      </c>
      <c r="Q228" s="283">
        <f>+'F. Caja Capital'!R41</f>
        <v>-1.7294683851337884</v>
      </c>
      <c r="R228" s="283">
        <f>+'F. Caja Capital'!S41</f>
        <v>-1.7848113734580695</v>
      </c>
      <c r="S228" s="283">
        <f>+'F. Caja Capital'!T41</f>
        <v>-1.8419253374087277</v>
      </c>
      <c r="T228" s="283">
        <f>+'F. Caja Capital'!U41</f>
        <v>-1.9008669482058071</v>
      </c>
      <c r="U228" s="283">
        <f>+'F. Caja Capital'!V41</f>
        <v>-1.961694690548393</v>
      </c>
      <c r="V228" s="283">
        <f>+'F. Caja Capital'!W41</f>
        <v>-2.0244689206459414</v>
      </c>
      <c r="W228" s="283">
        <f>+'F. Caja Capital'!X41</f>
        <v>-2.0892519261066118</v>
      </c>
      <c r="X228" s="283">
        <f>+'F. Caja Capital'!Y41</f>
        <v>-2.1561079877420233</v>
      </c>
      <c r="Y228" s="283">
        <f>+'F. Caja Capital'!Z41</f>
        <v>-2.2251034433497678</v>
      </c>
      <c r="Z228" s="283">
        <f>+'F. Caja Capital'!AA41</f>
        <v>-2.2963067535369608</v>
      </c>
      <c r="AA228" s="283">
        <f>+'F. Caja Capital'!AB41</f>
        <v>-2.3697885696501433</v>
      </c>
      <c r="AB228" s="283">
        <f>+'F. Caja Capital'!AC41</f>
        <v>-2.4456218038789475</v>
      </c>
      <c r="AC228" s="283">
        <f>+'F. Caja Capital'!AD41</f>
        <v>-2.5238817016030741</v>
      </c>
      <c r="AD228" s="283">
        <f>+'F. Caja Capital'!AE41</f>
        <v>0</v>
      </c>
      <c r="AE228" s="283">
        <f>+'F. Caja Capital'!AF41</f>
        <v>0</v>
      </c>
      <c r="AF228" s="283">
        <f>+'F. Caja Capital'!AG41</f>
        <v>0</v>
      </c>
      <c r="AG228" s="279">
        <f>+'F. Caja Capital'!AH41</f>
        <v>0</v>
      </c>
      <c r="AH228" s="280">
        <f>+'F. Caja Capital'!AI41</f>
        <v>0</v>
      </c>
    </row>
    <row r="229" spans="3:34" ht="15.75" thickBot="1">
      <c r="C229" s="13" t="s">
        <v>521</v>
      </c>
      <c r="D229" s="282">
        <f>+'F. Caja Capital'!E42</f>
        <v>0</v>
      </c>
      <c r="E229" s="283">
        <f>+'F. Caja Capital'!F42</f>
        <v>0</v>
      </c>
      <c r="F229" s="283">
        <f>+'F. Caja Capital'!G42</f>
        <v>0</v>
      </c>
      <c r="G229" s="283">
        <f>+'F. Caja Capital'!H42</f>
        <v>0</v>
      </c>
      <c r="H229" s="283">
        <f>+'F. Caja Capital'!I42</f>
        <v>0</v>
      </c>
      <c r="I229" s="283">
        <f>+'F. Caja Capital'!J42</f>
        <v>0</v>
      </c>
      <c r="J229" s="283">
        <f>+'F. Caja Capital'!K42</f>
        <v>-1.2173958746918094</v>
      </c>
      <c r="K229" s="283">
        <f>+'F. Caja Capital'!L42</f>
        <v>-1.1730038733682073</v>
      </c>
      <c r="L229" s="283">
        <f>+'F. Caja Capital'!M42</f>
        <v>-1.1271913280022503</v>
      </c>
      <c r="M229" s="283">
        <f>+'F. Caja Capital'!N42</f>
        <v>-1.0799127811845823</v>
      </c>
      <c r="N229" s="283">
        <f>+'F. Caja Capital'!O42</f>
        <v>-1.0311213208687489</v>
      </c>
      <c r="O229" s="283">
        <f>+'F. Caja Capital'!P42</f>
        <v>-0.98076853382280904</v>
      </c>
      <c r="P229" s="283">
        <f>+'F. Caja Capital'!Q42</f>
        <v>-0.92880445759139896</v>
      </c>
      <c r="Q229" s="283">
        <f>+'F. Caja Capital'!R42</f>
        <v>-0.87517753092058392</v>
      </c>
      <c r="R229" s="283">
        <f>+'F. Caja Capital'!S42</f>
        <v>-0.81983454259630273</v>
      </c>
      <c r="S229" s="283">
        <f>+'F. Caja Capital'!T42</f>
        <v>-0.76272057864564446</v>
      </c>
      <c r="T229" s="283">
        <f>+'F. Caja Capital'!U42</f>
        <v>-0.70377896784856508</v>
      </c>
      <c r="U229" s="283">
        <f>+'F. Caja Capital'!V42</f>
        <v>-0.64295122550597927</v>
      </c>
      <c r="V229" s="283">
        <f>+'F. Caja Capital'!W42</f>
        <v>-0.58017699540843071</v>
      </c>
      <c r="W229" s="283">
        <f>+'F. Caja Capital'!X42</f>
        <v>-0.51539398994776064</v>
      </c>
      <c r="X229" s="283">
        <f>+'F. Caja Capital'!Y42</f>
        <v>-0.44853792831234901</v>
      </c>
      <c r="Y229" s="283">
        <f>+'F. Caja Capital'!Z42</f>
        <v>-0.37954247270460428</v>
      </c>
      <c r="Z229" s="283">
        <f>+'F. Caja Capital'!AA42</f>
        <v>-0.30833916251741167</v>
      </c>
      <c r="AA229" s="283">
        <f>+'F. Caja Capital'!AB42</f>
        <v>-0.23485734640422901</v>
      </c>
      <c r="AB229" s="283">
        <f>+'F. Caja Capital'!AC42</f>
        <v>-0.15902411217542442</v>
      </c>
      <c r="AC229" s="283">
        <f>+'F. Caja Capital'!AD42</f>
        <v>-8.0764214451298069E-2</v>
      </c>
      <c r="AD229" s="283">
        <f>+'F. Caja Capital'!AE42</f>
        <v>0</v>
      </c>
      <c r="AE229" s="283">
        <f>+'F. Caja Capital'!AF42</f>
        <v>0</v>
      </c>
      <c r="AF229" s="283">
        <f>+'F. Caja Capital'!AG42</f>
        <v>0</v>
      </c>
      <c r="AG229" s="279">
        <f>+'F. Caja Capital'!AH42</f>
        <v>0</v>
      </c>
      <c r="AH229" s="280">
        <f>+'F. Caja Capital'!AI42</f>
        <v>0</v>
      </c>
    </row>
    <row r="230" spans="3:34" ht="15.75" thickBot="1">
      <c r="C230" s="15" t="s">
        <v>23</v>
      </c>
      <c r="D230" s="277">
        <f>+'F. Caja Capital'!E43</f>
        <v>0</v>
      </c>
      <c r="E230" s="269">
        <f>+'F. Caja Capital'!F43</f>
        <v>-17.5</v>
      </c>
      <c r="F230" s="269">
        <f>+'F. Caja Capital'!G43</f>
        <v>2.5371280921957591</v>
      </c>
      <c r="G230" s="269">
        <f>+'F. Caja Capital'!H43</f>
        <v>2.7858810359721979</v>
      </c>
      <c r="H230" s="269">
        <f>+'F. Caja Capital'!I43</f>
        <v>3.0160330062492653</v>
      </c>
      <c r="I230" s="269">
        <f>+'F. Caja Capital'!J43</f>
        <v>3.2245239492960582</v>
      </c>
      <c r="J230" s="269">
        <f>+'F. Caja Capital'!K43</f>
        <v>0.80706829566755989</v>
      </c>
      <c r="K230" s="269">
        <f>+'F. Caja Capital'!L43</f>
        <v>0.97049401913664446</v>
      </c>
      <c r="L230" s="269">
        <f>+'F. Caja Capital'!M43</f>
        <v>1.0769260379030841</v>
      </c>
      <c r="M230" s="269">
        <f>+'F. Caja Capital'!N43</f>
        <v>1.4852716772872068</v>
      </c>
      <c r="N230" s="269">
        <f>+'F. Caja Capital'!O43</f>
        <v>1.9387880167127711</v>
      </c>
      <c r="O230" s="269">
        <f>+'F. Caja Capital'!P43</f>
        <v>2.3709112846142553</v>
      </c>
      <c r="P230" s="269">
        <f>+'F. Caja Capital'!Q43</f>
        <v>2.745858588027613</v>
      </c>
      <c r="Q230" s="269">
        <f>+'F. Caja Capital'!R43</f>
        <v>3.128490421750155</v>
      </c>
      <c r="R230" s="269">
        <f>+'F. Caja Capital'!S43</f>
        <v>3.4837525685640398</v>
      </c>
      <c r="S230" s="269">
        <f>+'F. Caja Capital'!T43</f>
        <v>3.8097053115836839</v>
      </c>
      <c r="T230" s="269">
        <f>+'F. Caja Capital'!U43</f>
        <v>4.1044531825636792</v>
      </c>
      <c r="U230" s="269">
        <f>+'F. Caja Capital'!V43</f>
        <v>4.403107193137858</v>
      </c>
      <c r="V230" s="269">
        <f>+'F. Caja Capital'!W43</f>
        <v>4.7056087628991063</v>
      </c>
      <c r="W230" s="269">
        <f>+'F. Caja Capital'!X43</f>
        <v>5.0118932078791261</v>
      </c>
      <c r="X230" s="269">
        <f>+'F. Caja Capital'!Y43</f>
        <v>5.3218894637299394</v>
      </c>
      <c r="Y230" s="269">
        <f>+'F. Caja Capital'!Z43</f>
        <v>5.6355197987740748</v>
      </c>
      <c r="Z230" s="269">
        <f>+'F. Caja Capital'!AA43</f>
        <v>5.9526995165870709</v>
      </c>
      <c r="AA230" s="269">
        <f>+'F. Caja Capital'!AB43</f>
        <v>6.273336647767608</v>
      </c>
      <c r="AB230" s="269">
        <f>+'F. Caja Capital'!AC43</f>
        <v>6.5973316305377452</v>
      </c>
      <c r="AC230" s="269">
        <f>+'F. Caja Capital'!AD43</f>
        <v>6.9245769798068029</v>
      </c>
      <c r="AD230" s="269">
        <f>+'F. Caja Capital'!AE43</f>
        <v>9.8595472650551432</v>
      </c>
      <c r="AE230" s="269">
        <f>+'F. Caja Capital'!AF43</f>
        <v>10.192880765006489</v>
      </c>
      <c r="AF230" s="269">
        <f>+'F. Caja Capital'!AG43</f>
        <v>10.529090017264922</v>
      </c>
      <c r="AG230" s="269">
        <f>+'F. Caja Capital'!AH43</f>
        <v>10.868032272972133</v>
      </c>
      <c r="AH230" s="270">
        <f>+'F. Caja Capital'!AI43</f>
        <v>11.209555018312889</v>
      </c>
    </row>
    <row r="234" spans="3:34" ht="15.75">
      <c r="C234" s="136" t="s">
        <v>405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</row>
    <row r="236" spans="3:34" ht="15.75">
      <c r="C236" s="281" t="s">
        <v>181</v>
      </c>
    </row>
    <row r="237" spans="3:34" ht="15.75" thickBot="1"/>
    <row r="238" spans="3:34" ht="15.75" thickBot="1">
      <c r="C238" s="12"/>
      <c r="D238" s="246">
        <v>0</v>
      </c>
      <c r="E238" s="247">
        <v>1</v>
      </c>
      <c r="F238" s="247">
        <v>2</v>
      </c>
      <c r="G238" s="247">
        <v>3</v>
      </c>
      <c r="H238" s="247">
        <v>4</v>
      </c>
      <c r="I238" s="247">
        <v>5</v>
      </c>
      <c r="J238" s="247">
        <v>6</v>
      </c>
      <c r="K238" s="247">
        <v>7</v>
      </c>
      <c r="L238" s="247">
        <v>8</v>
      </c>
      <c r="M238" s="247">
        <v>9</v>
      </c>
      <c r="N238" s="247">
        <v>10</v>
      </c>
      <c r="O238" s="247">
        <v>11</v>
      </c>
      <c r="P238" s="247">
        <v>12</v>
      </c>
      <c r="Q238" s="247">
        <v>13</v>
      </c>
      <c r="R238" s="247">
        <v>14</v>
      </c>
      <c r="S238" s="248">
        <v>15</v>
      </c>
      <c r="T238" s="247">
        <v>16</v>
      </c>
      <c r="U238" s="249">
        <v>17</v>
      </c>
      <c r="V238" s="250">
        <v>18</v>
      </c>
      <c r="W238" s="250">
        <v>19</v>
      </c>
      <c r="X238" s="251">
        <v>20</v>
      </c>
      <c r="Y238" s="247">
        <v>21</v>
      </c>
      <c r="Z238" s="249">
        <v>22</v>
      </c>
      <c r="AA238" s="250">
        <v>23</v>
      </c>
      <c r="AB238" s="250">
        <v>24</v>
      </c>
      <c r="AC238" s="251">
        <v>25</v>
      </c>
      <c r="AD238" s="247">
        <v>26</v>
      </c>
      <c r="AE238" s="249">
        <v>27</v>
      </c>
      <c r="AF238" s="250">
        <v>28</v>
      </c>
      <c r="AG238" s="250">
        <v>29</v>
      </c>
      <c r="AH238" s="252">
        <v>30</v>
      </c>
    </row>
    <row r="239" spans="3:34" ht="15.75" thickBot="1">
      <c r="C239" s="13" t="s">
        <v>35</v>
      </c>
      <c r="D239" s="253">
        <f>+'Sostenib financiera'!E8</f>
        <v>70</v>
      </c>
      <c r="E239" s="254">
        <f>+'Sostenib financiera'!F8</f>
        <v>0</v>
      </c>
      <c r="F239" s="254">
        <f>+'Sostenib financiera'!G8</f>
        <v>1.5683677322542369</v>
      </c>
      <c r="G239" s="254">
        <f>+'Sostenib financiera'!H8</f>
        <v>2.2842112785609885</v>
      </c>
      <c r="H239" s="254">
        <f>+'Sostenib financiera'!I8</f>
        <v>2.9908813885987326</v>
      </c>
      <c r="I239" s="254">
        <f>+'Sostenib financiera'!J8</f>
        <v>3.6821587973765881</v>
      </c>
      <c r="J239" s="254">
        <f>+'Sostenib financiera'!K8</f>
        <v>4.355988703770131</v>
      </c>
      <c r="K239" s="254">
        <f>+'Sostenib financiera'!L8</f>
        <v>5.007839553554855</v>
      </c>
      <c r="L239" s="254">
        <f>+'Sostenib financiera'!M8</f>
        <v>5.5701188096807748</v>
      </c>
      <c r="M239" s="254">
        <f>+'Sostenib financiera'!N8</f>
        <v>6.8023141117133124</v>
      </c>
      <c r="N239" s="254">
        <f>+'Sostenib financiera'!O8</f>
        <v>8.1599076620952857</v>
      </c>
      <c r="O239" s="254">
        <f>+'Sostenib financiera'!P8</f>
        <v>9.4998186464657781</v>
      </c>
      <c r="P239" s="254">
        <f>+'Sostenib financiera'!Q8</f>
        <v>10.746790301651023</v>
      </c>
      <c r="Q239" s="254">
        <f>+'Sostenib financiera'!R8</f>
        <v>12.036387442038432</v>
      </c>
      <c r="R239" s="254">
        <f>+'Sostenib financiera'!S8</f>
        <v>13.295107812744581</v>
      </c>
      <c r="S239" s="254">
        <f>+'Sostenib financiera'!T8</f>
        <v>14.518435686136186</v>
      </c>
      <c r="T239" s="254">
        <f>+'Sostenib financiera'!U8</f>
        <v>15.701825773559385</v>
      </c>
      <c r="U239" s="254">
        <f>+'Sostenib financiera'!V8</f>
        <v>16.92102488359648</v>
      </c>
      <c r="V239" s="254">
        <f>+'Sostenib financiera'!W8</f>
        <v>18.176940366612868</v>
      </c>
      <c r="W239" s="254">
        <f>+'Sostenib financiera'!X8</f>
        <v>19.470501109458716</v>
      </c>
      <c r="X239" s="254">
        <f>+'Sostenib financiera'!Y8</f>
        <v>20.802658030302322</v>
      </c>
      <c r="Y239" s="254">
        <f>+'Sostenib financiera'!Z8</f>
        <v>22.174384584585965</v>
      </c>
      <c r="Z239" s="254">
        <f>+'Sostenib financiera'!AA8</f>
        <v>23.586677282349243</v>
      </c>
      <c r="AA239" s="254">
        <f>+'Sostenib financiera'!AB8</f>
        <v>25.040556217170433</v>
      </c>
      <c r="AB239" s="254">
        <f>+'Sostenib financiera'!AC8</f>
        <v>26.537065606980995</v>
      </c>
      <c r="AC239" s="254">
        <f>+'Sostenib financiera'!AD8</f>
        <v>28.077274347014772</v>
      </c>
      <c r="AD239" s="254">
        <f>+'Sostenib financiera'!AE8</f>
        <v>29.662250412656068</v>
      </c>
      <c r="AE239" s="254">
        <f>+'Sostenib financiera'!AF8</f>
        <v>31.293139401722506</v>
      </c>
      <c r="AF239" s="254">
        <f>+'Sostenib financiera'!AG8</f>
        <v>32.971087676584823</v>
      </c>
      <c r="AG239" s="254">
        <f>+'Sostenib financiera'!AH8</f>
        <v>34.697268615377354</v>
      </c>
      <c r="AH239" s="255">
        <f>+'Sostenib financiera'!AI8</f>
        <v>36.472883229737263</v>
      </c>
    </row>
    <row r="240" spans="3:34" ht="15.75" thickBot="1">
      <c r="C240" s="256" t="s">
        <v>36</v>
      </c>
      <c r="D240" s="257">
        <f>+'Sostenib financiera'!E9</f>
        <v>70</v>
      </c>
      <c r="E240" s="257">
        <f>+'Sostenib financiera'!F9</f>
        <v>0</v>
      </c>
      <c r="F240" s="257">
        <f>+'Sostenib financiera'!G9</f>
        <v>0</v>
      </c>
      <c r="G240" s="257">
        <f>+'Sostenib financiera'!H9</f>
        <v>0</v>
      </c>
      <c r="H240" s="257">
        <f>+'Sostenib financiera'!I9</f>
        <v>0</v>
      </c>
      <c r="I240" s="257">
        <f>+'Sostenib financiera'!J9</f>
        <v>0</v>
      </c>
      <c r="J240" s="257">
        <f>+'Sostenib financiera'!K9</f>
        <v>0</v>
      </c>
      <c r="K240" s="257">
        <f>+'Sostenib financiera'!L9</f>
        <v>0</v>
      </c>
      <c r="L240" s="257">
        <f>+'Sostenib financiera'!M9</f>
        <v>0</v>
      </c>
      <c r="M240" s="257">
        <f>+'Sostenib financiera'!N9</f>
        <v>0</v>
      </c>
      <c r="N240" s="257">
        <f>+'Sostenib financiera'!O9</f>
        <v>0</v>
      </c>
      <c r="O240" s="257">
        <f>+'Sostenib financiera'!P9</f>
        <v>0</v>
      </c>
      <c r="P240" s="257">
        <f>+'Sostenib financiera'!Q9</f>
        <v>0</v>
      </c>
      <c r="Q240" s="257">
        <f>+'Sostenib financiera'!R9</f>
        <v>0</v>
      </c>
      <c r="R240" s="257">
        <f>+'Sostenib financiera'!S9</f>
        <v>0</v>
      </c>
      <c r="S240" s="257">
        <f>+'Sostenib financiera'!T9</f>
        <v>0</v>
      </c>
      <c r="T240" s="257">
        <f>+'Sostenib financiera'!U9</f>
        <v>0</v>
      </c>
      <c r="U240" s="257">
        <f>+'Sostenib financiera'!V9</f>
        <v>0</v>
      </c>
      <c r="V240" s="257">
        <f>+'Sostenib financiera'!W9</f>
        <v>0</v>
      </c>
      <c r="W240" s="257">
        <f>+'Sostenib financiera'!X9</f>
        <v>0</v>
      </c>
      <c r="X240" s="257">
        <f>+'Sostenib financiera'!Y9</f>
        <v>0</v>
      </c>
      <c r="Y240" s="257">
        <f>+'Sostenib financiera'!Z9</f>
        <v>0</v>
      </c>
      <c r="Z240" s="257">
        <f>+'Sostenib financiera'!AA9</f>
        <v>0</v>
      </c>
      <c r="AA240" s="257">
        <f>+'Sostenib financiera'!AB9</f>
        <v>0</v>
      </c>
      <c r="AB240" s="257">
        <f>+'Sostenib financiera'!AC9</f>
        <v>0</v>
      </c>
      <c r="AC240" s="257">
        <f>+'Sostenib financiera'!AD9</f>
        <v>0</v>
      </c>
      <c r="AD240" s="257">
        <f>+'Sostenib financiera'!AE9</f>
        <v>0</v>
      </c>
      <c r="AE240" s="257">
        <f>+'Sostenib financiera'!AF9</f>
        <v>0</v>
      </c>
      <c r="AF240" s="257">
        <f>+'Sostenib financiera'!AG9</f>
        <v>0</v>
      </c>
      <c r="AG240" s="257">
        <f>+'Sostenib financiera'!AH9</f>
        <v>0</v>
      </c>
      <c r="AH240" s="258">
        <f>+'Sostenib financiera'!AI9</f>
        <v>0</v>
      </c>
    </row>
    <row r="241" spans="3:34" ht="15.75" thickBot="1">
      <c r="C241" s="256" t="s">
        <v>37</v>
      </c>
      <c r="D241" s="259">
        <f>+'Sostenib financiera'!E10</f>
        <v>0</v>
      </c>
      <c r="E241" s="260">
        <f>+'Sostenib financiera'!F10</f>
        <v>0</v>
      </c>
      <c r="F241" s="257">
        <f>+'Sostenib financiera'!G10</f>
        <v>1.5683677322542369</v>
      </c>
      <c r="G241" s="257">
        <f>+'Sostenib financiera'!H10</f>
        <v>2.2842112785609885</v>
      </c>
      <c r="H241" s="257">
        <f>+'Sostenib financiera'!I10</f>
        <v>2.9908813885987326</v>
      </c>
      <c r="I241" s="257">
        <f>+'Sostenib financiera'!J10</f>
        <v>3.6821587973765881</v>
      </c>
      <c r="J241" s="257">
        <f>+'Sostenib financiera'!K10</f>
        <v>4.355988703770131</v>
      </c>
      <c r="K241" s="257">
        <f>+'Sostenib financiera'!L10</f>
        <v>5.007839553554855</v>
      </c>
      <c r="L241" s="257">
        <f>+'Sostenib financiera'!M10</f>
        <v>5.5701188096807748</v>
      </c>
      <c r="M241" s="257">
        <f>+'Sostenib financiera'!N10</f>
        <v>6.8023141117133124</v>
      </c>
      <c r="N241" s="257">
        <f>+'Sostenib financiera'!O10</f>
        <v>8.1599076620952857</v>
      </c>
      <c r="O241" s="257">
        <f>+'Sostenib financiera'!P10</f>
        <v>9.4998186464657781</v>
      </c>
      <c r="P241" s="257">
        <f>+'Sostenib financiera'!Q10</f>
        <v>10.746790301651023</v>
      </c>
      <c r="Q241" s="257">
        <f>+'Sostenib financiera'!R10</f>
        <v>12.036387442038432</v>
      </c>
      <c r="R241" s="257">
        <f>+'Sostenib financiera'!S10</f>
        <v>13.295107812744581</v>
      </c>
      <c r="S241" s="257">
        <f>+'Sostenib financiera'!T10</f>
        <v>14.518435686136186</v>
      </c>
      <c r="T241" s="257">
        <f>+'Sostenib financiera'!U10</f>
        <v>15.701825773559385</v>
      </c>
      <c r="U241" s="257">
        <f>+'Sostenib financiera'!V10</f>
        <v>16.92102488359648</v>
      </c>
      <c r="V241" s="257">
        <f>+'Sostenib financiera'!W10</f>
        <v>18.176940366612868</v>
      </c>
      <c r="W241" s="257">
        <f>+'Sostenib financiera'!X10</f>
        <v>19.470501109458716</v>
      </c>
      <c r="X241" s="257">
        <f>+'Sostenib financiera'!Y10</f>
        <v>20.802658030302322</v>
      </c>
      <c r="Y241" s="257">
        <f>+'Sostenib financiera'!Z10</f>
        <v>22.174384584585965</v>
      </c>
      <c r="Z241" s="257">
        <f>+'Sostenib financiera'!AA10</f>
        <v>23.586677282349243</v>
      </c>
      <c r="AA241" s="257">
        <f>+'Sostenib financiera'!AB10</f>
        <v>25.040556217170433</v>
      </c>
      <c r="AB241" s="257">
        <f>+'Sostenib financiera'!AC10</f>
        <v>26.537065606980995</v>
      </c>
      <c r="AC241" s="257">
        <f>+'Sostenib financiera'!AD10</f>
        <v>28.077274347014772</v>
      </c>
      <c r="AD241" s="257">
        <f>+'Sostenib financiera'!AE10</f>
        <v>29.662250412656068</v>
      </c>
      <c r="AE241" s="257">
        <f>+'Sostenib financiera'!AF10</f>
        <v>31.293139401722506</v>
      </c>
      <c r="AF241" s="257">
        <f>+'Sostenib financiera'!AG10</f>
        <v>32.971087676584823</v>
      </c>
      <c r="AG241" s="257">
        <f>+'Sostenib financiera'!AH10</f>
        <v>34.697268615377354</v>
      </c>
      <c r="AH241" s="258">
        <f>+'Sostenib financiera'!AI10</f>
        <v>36.472883229737263</v>
      </c>
    </row>
    <row r="242" spans="3:34" ht="15.75" thickBot="1">
      <c r="C242" s="13" t="s">
        <v>38</v>
      </c>
      <c r="D242" s="276">
        <f>+'Sostenib financiera'!E11</f>
        <v>-70</v>
      </c>
      <c r="E242" s="279">
        <f>+'Sostenib financiera'!F11</f>
        <v>0</v>
      </c>
      <c r="F242" s="279">
        <f>+'Sostenib financiera'!G11</f>
        <v>-1.0180448517846927</v>
      </c>
      <c r="G242" s="279">
        <f>+'Sostenib financiera'!H11</f>
        <v>-1.5092883430282433</v>
      </c>
      <c r="H242" s="279">
        <f>+'Sostenib financiera'!I11</f>
        <v>-1.9984504940617382</v>
      </c>
      <c r="I242" s="279">
        <f>+'Sostenib financiera'!J11</f>
        <v>-4.1646007931118154</v>
      </c>
      <c r="J242" s="279">
        <f>+'Sostenib financiera'!K11</f>
        <v>-4.6406065437572064</v>
      </c>
      <c r="K242" s="279">
        <f>+'Sostenib financiera'!L11</f>
        <v>-5.1067012386859858</v>
      </c>
      <c r="L242" s="279">
        <f>+'Sostenib financiera'!M11</f>
        <v>-5.5205035036246333</v>
      </c>
      <c r="M242" s="279">
        <f>+'Sostenib financiera'!N11</f>
        <v>-6.3544098329986447</v>
      </c>
      <c r="N242" s="279">
        <f>+'Sostenib financiera'!O11</f>
        <v>-7.2694006281972143</v>
      </c>
      <c r="O242" s="279">
        <f>+'Sostenib financiera'!P11</f>
        <v>-8.1767761129709182</v>
      </c>
      <c r="P242" s="279">
        <f>+'Sostenib financiera'!Q11</f>
        <v>-9.0290120604032911</v>
      </c>
      <c r="Q242" s="279">
        <f>+'Sostenib financiera'!R11</f>
        <v>-9.9116104042022446</v>
      </c>
      <c r="R242" s="279">
        <f>+'Sostenib financiera'!S11</f>
        <v>-10.77818328052363</v>
      </c>
      <c r="S242" s="279">
        <f>+'Sostenib financiera'!T11</f>
        <v>-11.625823864938866</v>
      </c>
      <c r="T242" s="279">
        <f>+'Sostenib financiera'!U11</f>
        <v>-12.451590998219949</v>
      </c>
      <c r="U242" s="279">
        <f>+'Sostenib financiera'!V11</f>
        <v>-13.30356286367334</v>
      </c>
      <c r="V242" s="279">
        <f>+'Sostenib financiera'!W11</f>
        <v>-14.182444820074982</v>
      </c>
      <c r="W242" s="279">
        <f>+'Sostenib financiera'!X11</f>
        <v>-15.088960226434988</v>
      </c>
      <c r="X242" s="279">
        <f>+'Sostenib financiera'!Y11</f>
        <v>-16.02385089221173</v>
      </c>
      <c r="Y242" s="279">
        <f>+'Sostenib financiera'!Z11</f>
        <v>-16.987877538695884</v>
      </c>
      <c r="Z242" s="279">
        <f>+'Sostenib financiera'!AA11</f>
        <v>-17.981820271840334</v>
      </c>
      <c r="AA242" s="279">
        <f>+'Sostenib financiera'!AB11</f>
        <v>-19.006479066819107</v>
      </c>
      <c r="AB242" s="279">
        <f>+'Sostenib financiera'!AC11</f>
        <v>-20.062674264605164</v>
      </c>
      <c r="AC242" s="279">
        <f>+'Sostenib financiera'!AD11</f>
        <v>-19.468245104336752</v>
      </c>
      <c r="AD242" s="279">
        <f>+'Sostenib financiera'!AE11</f>
        <v>-20.590054226566146</v>
      </c>
      <c r="AE242" s="279">
        <f>+'Sostenib financiera'!AF11</f>
        <v>-21.745988043180585</v>
      </c>
      <c r="AF242" s="279">
        <f>+'Sostenib financiera'!AG11</f>
        <v>-22.936953573882388</v>
      </c>
      <c r="AG242" s="279">
        <f>+'Sostenib financiera'!AH11</f>
        <v>-24.163880877989751</v>
      </c>
      <c r="AH242" s="280">
        <f>+'Sostenib financiera'!AI11</f>
        <v>-25.42772362963057</v>
      </c>
    </row>
    <row r="243" spans="3:34" ht="15.75" thickBot="1">
      <c r="C243" s="14" t="s">
        <v>39</v>
      </c>
      <c r="D243" s="261">
        <f>+'Sostenib financiera'!E12</f>
        <v>0</v>
      </c>
      <c r="E243" s="257">
        <f>+'Sostenib financiera'!F12</f>
        <v>0</v>
      </c>
      <c r="F243" s="257">
        <f>+'Sostenib financiera'!G12</f>
        <v>-0.92092904934889075</v>
      </c>
      <c r="G243" s="257">
        <f>+'Sostenib financiera'!H12</f>
        <v>-1.3725372367577591</v>
      </c>
      <c r="H243" s="257">
        <f>+'Sostenib financiera'!I12</f>
        <v>-1.8233156303199156</v>
      </c>
      <c r="I243" s="257">
        <f>+'Sostenib financiera'!J12</f>
        <v>-2.2697352905622199</v>
      </c>
      <c r="J243" s="257">
        <f>+'Sostenib financiera'!K12</f>
        <v>-2.710830896075584</v>
      </c>
      <c r="K243" s="257">
        <f>+'Sostenib financiera'!L12</f>
        <v>-3.1441450930886083</v>
      </c>
      <c r="L243" s="257">
        <f>+'Sostenib financiera'!M12</f>
        <v>-3.5317455360530317</v>
      </c>
      <c r="M243" s="257">
        <f>+'Sostenib financiera'!N12</f>
        <v>-4.295365576134361</v>
      </c>
      <c r="N243" s="257">
        <f>+'Sostenib financiera'!O12</f>
        <v>-5.132250002771154</v>
      </c>
      <c r="O243" s="257">
        <f>+'Sostenib financiera'!P12</f>
        <v>-5.9632956934983659</v>
      </c>
      <c r="P243" s="257">
        <f>+'Sostenib financiera'!Q12</f>
        <v>-6.7458723983861137</v>
      </c>
      <c r="Q243" s="257">
        <f>+'Sostenib financiera'!R12</f>
        <v>-7.5566474251400457</v>
      </c>
      <c r="R243" s="257">
        <f>+'Sostenib financiera'!S12</f>
        <v>-8.3540178024523559</v>
      </c>
      <c r="S243" s="257">
        <f>+'Sostenib financiera'!T12</f>
        <v>-9.1353606299894086</v>
      </c>
      <c r="T243" s="257">
        <f>+'Sostenib financiera'!U12</f>
        <v>-9.8980178301865909</v>
      </c>
      <c r="U243" s="257">
        <f>+'Sostenib financiera'!V12</f>
        <v>-10.685184887772269</v>
      </c>
      <c r="V243" s="257">
        <f>+'Sostenib financiera'!W12</f>
        <v>-11.497531515947781</v>
      </c>
      <c r="W243" s="257">
        <f>+'Sostenib financiera'!X12</f>
        <v>-12.335744804104403</v>
      </c>
      <c r="X243" s="257">
        <f>+'Sostenib financiera'!Y12</f>
        <v>-13.200529660163463</v>
      </c>
      <c r="Y243" s="257">
        <f>+'Sostenib financiera'!Z12</f>
        <v>-14.092609264094763</v>
      </c>
      <c r="Z243" s="257">
        <f>+'Sostenib financiera'!AA12</f>
        <v>-15.012725532894716</v>
      </c>
      <c r="AA243" s="257">
        <f>+'Sostenib financiera'!AB12</f>
        <v>-15.961639597313068</v>
      </c>
      <c r="AB243" s="257">
        <f>+'Sostenib financiera'!AC12</f>
        <v>-16.940132290624209</v>
      </c>
      <c r="AC243" s="257">
        <f>+'Sostenib financiera'!AD12</f>
        <v>-17.949004649746517</v>
      </c>
      <c r="AD243" s="257">
        <f>+'Sostenib financiera'!AE12</f>
        <v>-18.989078429020868</v>
      </c>
      <c r="AE243" s="257">
        <f>+'Sostenib financiera'!AF12</f>
        <v>-20.061196626967302</v>
      </c>
      <c r="AF243" s="257">
        <f>+'Sostenib financiera'!AG12</f>
        <v>-21.166224026346661</v>
      </c>
      <c r="AG243" s="257">
        <f>+'Sostenib financiera'!AH12</f>
        <v>-22.305047747862524</v>
      </c>
      <c r="AH243" s="258">
        <f>+'Sostenib financiera'!AI12</f>
        <v>-23.478577817847036</v>
      </c>
    </row>
    <row r="244" spans="3:34" ht="15.75" thickBot="1">
      <c r="C244" s="14" t="s">
        <v>177</v>
      </c>
      <c r="D244" s="261">
        <f>+'Sostenib financiera'!E13</f>
        <v>-70</v>
      </c>
      <c r="E244" s="257">
        <f>+'Sostenib financiera'!F13</f>
        <v>0</v>
      </c>
      <c r="F244" s="257">
        <f>+'Sostenib financiera'!G13</f>
        <v>0</v>
      </c>
      <c r="G244" s="257">
        <f>+'Sostenib financiera'!H13</f>
        <v>0</v>
      </c>
      <c r="H244" s="257">
        <f>+'Sostenib financiera'!I13</f>
        <v>0</v>
      </c>
      <c r="I244" s="257">
        <f>+'Sostenib financiera'!J13</f>
        <v>0</v>
      </c>
      <c r="J244" s="257">
        <f>+'Sostenib financiera'!K13</f>
        <v>0</v>
      </c>
      <c r="K244" s="257">
        <f>+'Sostenib financiera'!L13</f>
        <v>0</v>
      </c>
      <c r="L244" s="257">
        <f>+'Sostenib financiera'!M13</f>
        <v>0</v>
      </c>
      <c r="M244" s="257">
        <f>+'Sostenib financiera'!N13</f>
        <v>0</v>
      </c>
      <c r="N244" s="257">
        <f>+'Sostenib financiera'!O13</f>
        <v>0</v>
      </c>
      <c r="O244" s="257">
        <f>+'Sostenib financiera'!P13</f>
        <v>0</v>
      </c>
      <c r="P244" s="257">
        <f>+'Sostenib financiera'!Q13</f>
        <v>0</v>
      </c>
      <c r="Q244" s="257">
        <f>+'Sostenib financiera'!R13</f>
        <v>0</v>
      </c>
      <c r="R244" s="257">
        <f>+'Sostenib financiera'!S13</f>
        <v>0</v>
      </c>
      <c r="S244" s="257">
        <f>+'Sostenib financiera'!T13</f>
        <v>0</v>
      </c>
      <c r="T244" s="257">
        <f>+'Sostenib financiera'!U13</f>
        <v>0</v>
      </c>
      <c r="U244" s="257">
        <f>+'Sostenib financiera'!V13</f>
        <v>0</v>
      </c>
      <c r="V244" s="257">
        <f>+'Sostenib financiera'!W13</f>
        <v>0</v>
      </c>
      <c r="W244" s="257">
        <f>+'Sostenib financiera'!X13</f>
        <v>0</v>
      </c>
      <c r="X244" s="257">
        <f>+'Sostenib financiera'!Y13</f>
        <v>0</v>
      </c>
      <c r="Y244" s="257">
        <f>+'Sostenib financiera'!Z13</f>
        <v>0</v>
      </c>
      <c r="Z244" s="257">
        <f>+'Sostenib financiera'!AA13</f>
        <v>0</v>
      </c>
      <c r="AA244" s="257">
        <f>+'Sostenib financiera'!AB13</f>
        <v>0</v>
      </c>
      <c r="AB244" s="257">
        <f>+'Sostenib financiera'!AC13</f>
        <v>0</v>
      </c>
      <c r="AC244" s="257">
        <f>+'Sostenib financiera'!AD13</f>
        <v>0</v>
      </c>
      <c r="AD244" s="257">
        <f>+'Sostenib financiera'!AE13</f>
        <v>0</v>
      </c>
      <c r="AE244" s="257">
        <f>+'Sostenib financiera'!AF13</f>
        <v>0</v>
      </c>
      <c r="AF244" s="257">
        <f>+'Sostenib financiera'!AG13</f>
        <v>0</v>
      </c>
      <c r="AG244" s="257">
        <f>+'Sostenib financiera'!AH13</f>
        <v>0</v>
      </c>
      <c r="AH244" s="258">
        <f>+'Sostenib financiera'!AI13</f>
        <v>0</v>
      </c>
    </row>
    <row r="245" spans="3:34" ht="15.75" thickBot="1">
      <c r="C245" s="14" t="s">
        <v>174</v>
      </c>
      <c r="D245" s="261">
        <f>+'Sostenib financiera'!E14</f>
        <v>0</v>
      </c>
      <c r="E245" s="257">
        <f>+'Sostenib financiera'!F14</f>
        <v>0</v>
      </c>
      <c r="F245" s="257">
        <f>+'Sostenib financiera'!G14</f>
        <v>-9.7115802435801923E-2</v>
      </c>
      <c r="G245" s="257">
        <f>+'Sostenib financiera'!H14</f>
        <v>-0.13675110627048442</v>
      </c>
      <c r="H245" s="257">
        <f>+'Sostenib financiera'!I14</f>
        <v>-0.17513486374182255</v>
      </c>
      <c r="I245" s="257">
        <f>+'Sostenib financiera'!J14</f>
        <v>-0.21186352602215522</v>
      </c>
      <c r="J245" s="257">
        <f>+'Sostenib financiera'!K14</f>
        <v>-0.24677367115418203</v>
      </c>
      <c r="K245" s="257">
        <f>+'Sostenib financiera'!L14</f>
        <v>-0.27955416906993702</v>
      </c>
      <c r="L245" s="257">
        <f>+'Sostenib financiera'!M14</f>
        <v>-0.30575599104416146</v>
      </c>
      <c r="M245" s="257">
        <f>+'Sostenib financiera'!N14</f>
        <v>-0.37604228033684267</v>
      </c>
      <c r="N245" s="257">
        <f>+'Sostenib financiera'!O14</f>
        <v>-0.45414864889861978</v>
      </c>
      <c r="O245" s="257">
        <f>+'Sostenib financiera'!P14</f>
        <v>-0.53047844294511193</v>
      </c>
      <c r="P245" s="257">
        <f>+'Sostenib financiera'!Q14</f>
        <v>-0.60013768548973645</v>
      </c>
      <c r="Q245" s="257">
        <f>+'Sostenib financiera'!R14</f>
        <v>-0.67196100253475799</v>
      </c>
      <c r="R245" s="257">
        <f>+'Sostenib financiera'!S14</f>
        <v>-0.74116350154383359</v>
      </c>
      <c r="S245" s="257">
        <f>+'Sostenib financiera'!T14</f>
        <v>-0.80746125842201677</v>
      </c>
      <c r="T245" s="257">
        <f>+'Sostenib financiera'!U14</f>
        <v>-0.870571191505919</v>
      </c>
      <c r="U245" s="257">
        <f>+'Sostenib financiera'!V14</f>
        <v>-0.93537599937363158</v>
      </c>
      <c r="V245" s="257">
        <f>+'Sostenib financiera'!W14</f>
        <v>-1.0019113275997626</v>
      </c>
      <c r="W245" s="257">
        <f>+'Sostenib financiera'!X14</f>
        <v>-1.0702134458031467</v>
      </c>
      <c r="X245" s="257">
        <f>+'Sostenib financiera'!Y14</f>
        <v>-1.1403192555208292</v>
      </c>
      <c r="Y245" s="257">
        <f>+'Sostenib financiera'!Z14</f>
        <v>-1.2122662980736805</v>
      </c>
      <c r="Z245" s="257">
        <f>+'Sostenib financiera'!AA14</f>
        <v>-1.286092762418179</v>
      </c>
      <c r="AA245" s="257">
        <f>+'Sostenib financiera'!AB14</f>
        <v>-1.3618374929786046</v>
      </c>
      <c r="AB245" s="257">
        <f>+'Sostenib financiera'!AC14</f>
        <v>-1.4395399974535177</v>
      </c>
      <c r="AC245" s="257">
        <f>+'Sostenib financiera'!AD14</f>
        <v>-1.5192404545902383</v>
      </c>
      <c r="AD245" s="257">
        <f>+'Sostenib financiera'!AE14</f>
        <v>-1.6009757975452803</v>
      </c>
      <c r="AE245" s="257">
        <f>+'Sostenib financiera'!AF14</f>
        <v>-1.6847914162132802</v>
      </c>
      <c r="AF245" s="257">
        <f>+'Sostenib financiera'!AG14</f>
        <v>-1.7707295475357245</v>
      </c>
      <c r="AG245" s="257">
        <f>+'Sostenib financiera'!AH14</f>
        <v>-1.8588331301272238</v>
      </c>
      <c r="AH245" s="258">
        <f>+'Sostenib financiera'!AI14</f>
        <v>-1.9491458117835345</v>
      </c>
    </row>
    <row r="246" spans="3:34" ht="15.75" thickBot="1">
      <c r="C246" s="14" t="s">
        <v>523</v>
      </c>
      <c r="D246" s="261">
        <f>+'Sostenib financiera'!E15</f>
        <v>0</v>
      </c>
      <c r="E246" s="257">
        <f>+'Sostenib financiera'!F15</f>
        <v>0</v>
      </c>
      <c r="F246" s="257">
        <f>+'Sostenib financiera'!G15</f>
        <v>0</v>
      </c>
      <c r="G246" s="257">
        <f>+'Sostenib financiera'!H15</f>
        <v>0</v>
      </c>
      <c r="H246" s="257">
        <f>+'Sostenib financiera'!I15</f>
        <v>0</v>
      </c>
      <c r="I246" s="257">
        <f>+'Sostenib financiera'!J15</f>
        <v>-0.89637694980350191</v>
      </c>
      <c r="J246" s="257">
        <f>+'Sostenib financiera'!K15</f>
        <v>-0.92506101219721404</v>
      </c>
      <c r="K246" s="257">
        <f>+'Sostenib financiera'!L15</f>
        <v>-0.95466296458752486</v>
      </c>
      <c r="L246" s="257">
        <f>+'Sostenib financiera'!M15</f>
        <v>-0.98521217945432571</v>
      </c>
      <c r="M246" s="257">
        <f>+'Sostenib financiera'!N15</f>
        <v>-1.0167389691968642</v>
      </c>
      <c r="N246" s="257">
        <f>+'Sostenib financiera'!O15</f>
        <v>-1.0492746162111639</v>
      </c>
      <c r="O246" s="257">
        <f>+'Sostenib financiera'!P15</f>
        <v>-1.0828514039299211</v>
      </c>
      <c r="P246" s="257">
        <f>+'Sostenib financiera'!Q15</f>
        <v>-1.1175026488556787</v>
      </c>
      <c r="Q246" s="257">
        <f>+'Sostenib financiera'!R15</f>
        <v>-1.1532627336190604</v>
      </c>
      <c r="R246" s="257">
        <f>+'Sostenib financiera'!S15</f>
        <v>-1.1901671410948702</v>
      </c>
      <c r="S246" s="257">
        <f>+'Sostenib financiera'!T15</f>
        <v>-1.2282524896099061</v>
      </c>
      <c r="T246" s="257">
        <f>+'Sostenib financiera'!U15</f>
        <v>-1.2675565692774231</v>
      </c>
      <c r="U246" s="257">
        <f>+'Sostenib financiera'!V15</f>
        <v>-1.3081183794943005</v>
      </c>
      <c r="V246" s="257">
        <f>+'Sostenib financiera'!W15</f>
        <v>-1.3499781676381184</v>
      </c>
      <c r="W246" s="257">
        <f>+'Sostenib financiera'!X15</f>
        <v>-1.3931774690025378</v>
      </c>
      <c r="X246" s="257">
        <f>+'Sostenib financiera'!Y15</f>
        <v>-1.4377591480106193</v>
      </c>
      <c r="Y246" s="257">
        <f>+'Sostenib financiera'!Z15</f>
        <v>-1.483767440746959</v>
      </c>
      <c r="Z246" s="257">
        <f>+'Sostenib financiera'!AA15</f>
        <v>-1.5312479988508618</v>
      </c>
      <c r="AA246" s="257">
        <f>+'Sostenib financiera'!AB15</f>
        <v>-1.5802479348140892</v>
      </c>
      <c r="AB246" s="257">
        <f>+'Sostenib financiera'!AC15</f>
        <v>-1.6308158687281402</v>
      </c>
      <c r="AC246" s="257">
        <f>+'Sostenib financiera'!AD15</f>
        <v>0</v>
      </c>
      <c r="AD246" s="257">
        <f>+'Sostenib financiera'!AE15</f>
        <v>0</v>
      </c>
      <c r="AE246" s="257">
        <f>+'Sostenib financiera'!AF15</f>
        <v>0</v>
      </c>
      <c r="AF246" s="257">
        <f>+'Sostenib financiera'!AG15</f>
        <v>0</v>
      </c>
      <c r="AG246" s="257">
        <f>+'Sostenib financiera'!AH15</f>
        <v>0</v>
      </c>
      <c r="AH246" s="258">
        <f>+'Sostenib financiera'!AI15</f>
        <v>0</v>
      </c>
    </row>
    <row r="247" spans="3:34" ht="15.75" thickBot="1">
      <c r="C247" s="14" t="s">
        <v>180</v>
      </c>
      <c r="D247" s="261">
        <f>+'Sostenib financiera'!E16</f>
        <v>0</v>
      </c>
      <c r="E247" s="257">
        <f>+'Sostenib financiera'!F16</f>
        <v>0</v>
      </c>
      <c r="F247" s="257">
        <f>+'Sostenib financiera'!G16</f>
        <v>0</v>
      </c>
      <c r="G247" s="257">
        <f>+'Sostenib financiera'!H16</f>
        <v>0</v>
      </c>
      <c r="H247" s="257">
        <f>+'Sostenib financiera'!I16</f>
        <v>0</v>
      </c>
      <c r="I247" s="257">
        <f>+'Sostenib financiera'!J16</f>
        <v>-0.78662502672393841</v>
      </c>
      <c r="J247" s="257">
        <f>+'Sostenib financiera'!K16</f>
        <v>-0.75794096433022629</v>
      </c>
      <c r="K247" s="257">
        <f>+'Sostenib financiera'!L16</f>
        <v>-0.72833901193991546</v>
      </c>
      <c r="L247" s="257">
        <f>+'Sostenib financiera'!M16</f>
        <v>-0.69778979707311461</v>
      </c>
      <c r="M247" s="257">
        <f>+'Sostenib financiera'!N16</f>
        <v>-0.6662630073305762</v>
      </c>
      <c r="N247" s="257">
        <f>+'Sostenib financiera'!O16</f>
        <v>-0.63372736031627652</v>
      </c>
      <c r="O247" s="257">
        <f>+'Sostenib financiera'!P16</f>
        <v>-0.60015057259751925</v>
      </c>
      <c r="P247" s="257">
        <f>+'Sostenib financiera'!Q16</f>
        <v>-0.5654993276717617</v>
      </c>
      <c r="Q247" s="257">
        <f>+'Sostenib financiera'!R16</f>
        <v>-0.52973924290838004</v>
      </c>
      <c r="R247" s="257">
        <f>+'Sostenib financiera'!S16</f>
        <v>-0.49283483543257012</v>
      </c>
      <c r="S247" s="257">
        <f>+'Sostenib financiera'!T16</f>
        <v>-0.45474948691753425</v>
      </c>
      <c r="T247" s="257">
        <f>+'Sostenib financiera'!U16</f>
        <v>-0.41544540725001722</v>
      </c>
      <c r="U247" s="257">
        <f>+'Sostenib financiera'!V16</f>
        <v>-0.37488359703313973</v>
      </c>
      <c r="V247" s="257">
        <f>+'Sostenib financiera'!W16</f>
        <v>-0.33302380888932209</v>
      </c>
      <c r="W247" s="257">
        <f>+'Sostenib financiera'!X16</f>
        <v>-0.28982450752490235</v>
      </c>
      <c r="X247" s="257">
        <f>+'Sostenib financiera'!Y16</f>
        <v>-0.24524282851682114</v>
      </c>
      <c r="Y247" s="257">
        <f>+'Sostenib financiera'!Z16</f>
        <v>-0.19923453578048136</v>
      </c>
      <c r="Z247" s="257">
        <f>+'Sostenib financiera'!AA16</f>
        <v>-0.15175397767657864</v>
      </c>
      <c r="AA247" s="257">
        <f>+'Sostenib financiera'!AB16</f>
        <v>-0.10275404171335108</v>
      </c>
      <c r="AB247" s="257">
        <f>+'Sostenib financiera'!AC16</f>
        <v>-5.2186107799300219E-2</v>
      </c>
      <c r="AC247" s="257">
        <f>+'Sostenib financiera'!AD16</f>
        <v>0</v>
      </c>
      <c r="AD247" s="257">
        <f>+'Sostenib financiera'!AE16</f>
        <v>0</v>
      </c>
      <c r="AE247" s="257">
        <f>+'Sostenib financiera'!AF16</f>
        <v>0</v>
      </c>
      <c r="AF247" s="257">
        <f>+'Sostenib financiera'!AG16</f>
        <v>0</v>
      </c>
      <c r="AG247" s="257">
        <f>+'Sostenib financiera'!AH16</f>
        <v>0</v>
      </c>
      <c r="AH247" s="258">
        <f>+'Sostenib financiera'!AI16</f>
        <v>0</v>
      </c>
    </row>
    <row r="248" spans="3:34" ht="15.75" thickBot="1">
      <c r="C248" s="15" t="s">
        <v>501</v>
      </c>
      <c r="D248" s="277">
        <f>+'Sostenib financiera'!E17</f>
        <v>0</v>
      </c>
      <c r="E248" s="269">
        <f>+'Sostenib financiera'!F17</f>
        <v>0</v>
      </c>
      <c r="F248" s="269">
        <f>+'Sostenib financiera'!G17</f>
        <v>0.55032288046954425</v>
      </c>
      <c r="G248" s="269">
        <f>+'Sostenib financiera'!H17</f>
        <v>0.77492293553274516</v>
      </c>
      <c r="H248" s="269">
        <f>+'Sostenib financiera'!I17</f>
        <v>0.9924308945369944</v>
      </c>
      <c r="I248" s="269">
        <f>+'Sostenib financiera'!J17</f>
        <v>-0.48244199573522761</v>
      </c>
      <c r="J248" s="269">
        <f>+'Sostenib financiera'!K17</f>
        <v>-0.2846178399870759</v>
      </c>
      <c r="K248" s="269">
        <f>+'Sostenib financiera'!L17</f>
        <v>-9.8861685131130736E-2</v>
      </c>
      <c r="L248" s="269">
        <f>+'Sostenib financiera'!M17</f>
        <v>4.9615306056141853E-2</v>
      </c>
      <c r="M248" s="269">
        <f>+'Sostenib financiera'!N17</f>
        <v>0.44790427871466798</v>
      </c>
      <c r="N248" s="269">
        <f>+'Sostenib financiera'!O17</f>
        <v>0.8905070338980714</v>
      </c>
      <c r="O248" s="269">
        <f>+'Sostenib financiera'!P17</f>
        <v>1.3230425334948608</v>
      </c>
      <c r="P248" s="269">
        <f>+'Sostenib financiera'!Q17</f>
        <v>1.7177782412477323</v>
      </c>
      <c r="Q248" s="269">
        <f>+'Sostenib financiera'!R17</f>
        <v>2.1247770378361865</v>
      </c>
      <c r="R248" s="269">
        <f>+'Sostenib financiera'!S17</f>
        <v>2.5169245322209504</v>
      </c>
      <c r="S248" s="269">
        <f>+'Sostenib financiera'!T17</f>
        <v>2.89261182119732</v>
      </c>
      <c r="T248" s="269">
        <f>+'Sostenib financiera'!U17</f>
        <v>3.2502347753394356</v>
      </c>
      <c r="U248" s="269">
        <f>+'Sostenib financiera'!V17</f>
        <v>3.6174620199231393</v>
      </c>
      <c r="V248" s="269">
        <f>+'Sostenib financiera'!W17</f>
        <v>3.9944955465378835</v>
      </c>
      <c r="W248" s="269">
        <f>+'Sostenib financiera'!X17</f>
        <v>4.3815408830237255</v>
      </c>
      <c r="X248" s="269">
        <f>+'Sostenib financiera'!Y17</f>
        <v>4.7788071380905919</v>
      </c>
      <c r="Y248" s="269">
        <f>+'Sostenib financiera'!Z17</f>
        <v>5.1865070458900817</v>
      </c>
      <c r="Z248" s="269">
        <f>+'Sostenib financiera'!AA17</f>
        <v>5.6048570105089102</v>
      </c>
      <c r="AA248" s="269">
        <f>+'Sostenib financiera'!AB17</f>
        <v>6.0340771503513233</v>
      </c>
      <c r="AB248" s="269">
        <f>+'Sostenib financiera'!AC17</f>
        <v>6.4743913423758297</v>
      </c>
      <c r="AC248" s="269">
        <f>+'Sostenib financiera'!AD17</f>
        <v>8.6090292426780159</v>
      </c>
      <c r="AD248" s="269">
        <f>+'Sostenib financiera'!AE17</f>
        <v>9.0721961860899221</v>
      </c>
      <c r="AE248" s="269">
        <f>+'Sostenib financiera'!AF17</f>
        <v>9.547151358541921</v>
      </c>
      <c r="AF248" s="269">
        <f>+'Sostenib financiera'!AG17</f>
        <v>10.034134102702438</v>
      </c>
      <c r="AG248" s="269">
        <f>+'Sostenib financiera'!AH17</f>
        <v>10.533387737387601</v>
      </c>
      <c r="AH248" s="270">
        <f>+'Sostenib financiera'!AI17</f>
        <v>11.045159600106697</v>
      </c>
    </row>
    <row r="249" spans="3:34" ht="15.75" thickBot="1">
      <c r="C249" s="15" t="s">
        <v>502</v>
      </c>
      <c r="D249" s="277">
        <f>+'Sostenib financiera'!E18</f>
        <v>0</v>
      </c>
      <c r="E249" s="269">
        <f>+'Sostenib financiera'!F18</f>
        <v>0</v>
      </c>
      <c r="F249" s="269">
        <f>+'Sostenib financiera'!G18</f>
        <v>0.55032288046954425</v>
      </c>
      <c r="G249" s="269">
        <f>+'Sostenib financiera'!H18</f>
        <v>1.3252458160022893</v>
      </c>
      <c r="H249" s="269">
        <f>+'Sostenib financiera'!I18</f>
        <v>2.3176767105392835</v>
      </c>
      <c r="I249" s="269">
        <f>+'Sostenib financiera'!J18</f>
        <v>1.8352347148040562</v>
      </c>
      <c r="J249" s="269">
        <f>+'Sostenib financiera'!K18</f>
        <v>1.5506168748169802</v>
      </c>
      <c r="K249" s="269">
        <f>+'Sostenib financiera'!L18</f>
        <v>1.4517551896858494</v>
      </c>
      <c r="L249" s="269">
        <f>+'Sostenib financiera'!M18</f>
        <v>1.5013704957419913</v>
      </c>
      <c r="M249" s="269">
        <f>+'Sostenib financiera'!N18</f>
        <v>1.9492747744566594</v>
      </c>
      <c r="N249" s="269">
        <f>+'Sostenib financiera'!O18</f>
        <v>2.8397818083547306</v>
      </c>
      <c r="O249" s="269">
        <f>+'Sostenib financiera'!P18</f>
        <v>4.1628243418495918</v>
      </c>
      <c r="P249" s="269">
        <f>+'Sostenib financiera'!Q18</f>
        <v>5.8806025830973239</v>
      </c>
      <c r="Q249" s="269">
        <f>+'Sostenib financiera'!R18</f>
        <v>8.0053796209335104</v>
      </c>
      <c r="R249" s="269">
        <f>+'Sostenib financiera'!S18</f>
        <v>10.52230415315446</v>
      </c>
      <c r="S249" s="269">
        <f>+'Sostenib financiera'!T18</f>
        <v>13.41491597435178</v>
      </c>
      <c r="T249" s="269">
        <f>+'Sostenib financiera'!U18</f>
        <v>16.665150749691215</v>
      </c>
      <c r="U249" s="269">
        <f>+'Sostenib financiera'!V18</f>
        <v>20.282612769614353</v>
      </c>
      <c r="V249" s="269">
        <f>+'Sostenib financiera'!W18</f>
        <v>24.277108316152237</v>
      </c>
      <c r="W249" s="269">
        <f>+'Sostenib financiera'!X18</f>
        <v>28.658649199175962</v>
      </c>
      <c r="X249" s="269">
        <f>+'Sostenib financiera'!Y18</f>
        <v>33.437456337266553</v>
      </c>
      <c r="Y249" s="269">
        <f>+'Sostenib financiera'!Z18</f>
        <v>38.623963383156635</v>
      </c>
      <c r="Z249" s="269">
        <f>+'Sostenib financiera'!AA18</f>
        <v>44.228820393665544</v>
      </c>
      <c r="AA249" s="269">
        <f>+'Sostenib financiera'!AB18</f>
        <v>50.262897544016866</v>
      </c>
      <c r="AB249" s="269">
        <f>+'Sostenib financiera'!AC18</f>
        <v>56.737288886392697</v>
      </c>
      <c r="AC249" s="269">
        <f>+'Sostenib financiera'!AD18</f>
        <v>65.34631812907071</v>
      </c>
      <c r="AD249" s="269">
        <f>+'Sostenib financiera'!AE18</f>
        <v>74.418514315160635</v>
      </c>
      <c r="AE249" s="269">
        <f>+'Sostenib financiera'!AF18</f>
        <v>83.96566567370256</v>
      </c>
      <c r="AF249" s="269">
        <f>+'Sostenib financiera'!AG18</f>
        <v>93.999799776404998</v>
      </c>
      <c r="AG249" s="269">
        <f>+'Sostenib financiera'!AH18</f>
        <v>104.53318751379258</v>
      </c>
      <c r="AH249" s="270">
        <f>+'Sostenib financiera'!AI18</f>
        <v>115.57834711389928</v>
      </c>
    </row>
    <row r="250" spans="3:34" ht="15.75" thickBot="1">
      <c r="C250" s="15" t="s">
        <v>398</v>
      </c>
      <c r="D250" s="277" t="str">
        <f>+'Sostenib financiera'!E19</f>
        <v>-</v>
      </c>
      <c r="E250" s="269" t="str">
        <f>+'Sostenib financiera'!F19</f>
        <v>-</v>
      </c>
      <c r="F250" s="269" t="str">
        <f>+'Sostenib financiera'!G19</f>
        <v>-</v>
      </c>
      <c r="G250" s="269" t="str">
        <f>+'Sostenib financiera'!H19</f>
        <v>-</v>
      </c>
      <c r="H250" s="269" t="str">
        <f>+'Sostenib financiera'!I19</f>
        <v>-</v>
      </c>
      <c r="I250" s="269">
        <f>+'Sostenib financiera'!J19</f>
        <v>0.71334436770498866</v>
      </c>
      <c r="J250" s="269">
        <f>+'Sostenib financiera'!K19</f>
        <v>0.83088680586440489</v>
      </c>
      <c r="K250" s="269">
        <f>+'Sostenib financiera'!L19</f>
        <v>0.94125872309721637</v>
      </c>
      <c r="L250" s="269">
        <f>+'Sostenib financiera'!M19</f>
        <v>1.0294802422980591</v>
      </c>
      <c r="M250" s="269">
        <f>+'Sostenib financiera'!N19</f>
        <v>1.2661341370726342</v>
      </c>
      <c r="N250" s="269">
        <f>+'Sostenib financiera'!O19</f>
        <v>1.5291182341541072</v>
      </c>
      <c r="O250" s="269">
        <f>+'Sostenib financiera'!P19</f>
        <v>1.7861206058858652</v>
      </c>
      <c r="P250" s="269">
        <f>+'Sostenib financiera'!Q19</f>
        <v>2.0206632346279512</v>
      </c>
      <c r="Q250" s="269">
        <f>+'Sostenib financiera'!R19</f>
        <v>2.2624923009420748</v>
      </c>
      <c r="R250" s="269">
        <f>+'Sostenib financiera'!S19</f>
        <v>2.4954970744681799</v>
      </c>
      <c r="S250" s="269">
        <f>+'Sostenib financiera'!T19</f>
        <v>2.7187215829453057</v>
      </c>
      <c r="T250" s="269">
        <f>+'Sostenib financiera'!U19</f>
        <v>2.931212690579061</v>
      </c>
      <c r="U250" s="269">
        <f>+'Sostenib financiera'!V19</f>
        <v>3.1494104406146306</v>
      </c>
      <c r="V250" s="269">
        <f>+'Sostenib financiera'!W19</f>
        <v>3.3734348516807917</v>
      </c>
      <c r="W250" s="269">
        <f>+'Sostenib financiera'!X19</f>
        <v>3.6034080435628586</v>
      </c>
      <c r="X250" s="269">
        <f>+'Sostenib financiera'!Y19</f>
        <v>3.8394542637143916</v>
      </c>
      <c r="Y250" s="269">
        <f>+'Sostenib financiera'!Z19</f>
        <v>4.0816999137407235</v>
      </c>
      <c r="Z250" s="269">
        <f>+'Sostenib financiera'!AA19</f>
        <v>4.3302735758358883</v>
      </c>
      <c r="AA250" s="269">
        <f>+'Sostenib financiera'!AB19</f>
        <v>4.5853060391536253</v>
      </c>
      <c r="AB250" s="269">
        <f>+'Sostenib financiera'!AC19</f>
        <v>4.8469303260917869</v>
      </c>
      <c r="AC250" s="269" t="str">
        <f>+'Sostenib financiera'!AD19</f>
        <v>-</v>
      </c>
      <c r="AD250" s="269" t="str">
        <f>+'Sostenib financiera'!AE19</f>
        <v>-</v>
      </c>
      <c r="AE250" s="269" t="str">
        <f>+'Sostenib financiera'!AF19</f>
        <v>-</v>
      </c>
      <c r="AF250" s="269" t="str">
        <f>+'Sostenib financiera'!AG19</f>
        <v>-</v>
      </c>
      <c r="AG250" s="269" t="str">
        <f>+'Sostenib financiera'!AH19</f>
        <v>-</v>
      </c>
      <c r="AH250" s="270" t="str">
        <f>+'Sostenib financiera'!AI19</f>
        <v>-</v>
      </c>
    </row>
    <row r="253" spans="3:34" ht="15.75">
      <c r="C253" s="281" t="s">
        <v>182</v>
      </c>
    </row>
    <row r="254" spans="3:34" ht="15.75" thickBot="1"/>
    <row r="255" spans="3:34" ht="15.75" thickBot="1">
      <c r="C255" s="12"/>
      <c r="D255" s="246">
        <v>0</v>
      </c>
      <c r="E255" s="247">
        <v>1</v>
      </c>
      <c r="F255" s="247">
        <v>2</v>
      </c>
      <c r="G255" s="247">
        <v>3</v>
      </c>
      <c r="H255" s="247">
        <v>4</v>
      </c>
      <c r="I255" s="247">
        <v>5</v>
      </c>
      <c r="J255" s="247">
        <v>6</v>
      </c>
      <c r="K255" s="247">
        <v>7</v>
      </c>
      <c r="L255" s="247">
        <v>8</v>
      </c>
      <c r="M255" s="247">
        <v>9</v>
      </c>
      <c r="N255" s="247">
        <v>10</v>
      </c>
      <c r="O255" s="247">
        <v>11</v>
      </c>
      <c r="P255" s="247">
        <v>12</v>
      </c>
      <c r="Q255" s="247">
        <v>13</v>
      </c>
      <c r="R255" s="247">
        <v>14</v>
      </c>
      <c r="S255" s="248">
        <v>15</v>
      </c>
      <c r="T255" s="247">
        <v>16</v>
      </c>
      <c r="U255" s="249">
        <v>17</v>
      </c>
      <c r="V255" s="250">
        <v>18</v>
      </c>
      <c r="W255" s="250">
        <v>19</v>
      </c>
      <c r="X255" s="251">
        <v>20</v>
      </c>
      <c r="Y255" s="247">
        <v>21</v>
      </c>
      <c r="Z255" s="249">
        <v>22</v>
      </c>
      <c r="AA255" s="250">
        <v>23</v>
      </c>
      <c r="AB255" s="250">
        <v>24</v>
      </c>
      <c r="AC255" s="251">
        <v>25</v>
      </c>
      <c r="AD255" s="247">
        <v>26</v>
      </c>
      <c r="AE255" s="249">
        <v>27</v>
      </c>
      <c r="AF255" s="250">
        <v>28</v>
      </c>
      <c r="AG255" s="250">
        <v>29</v>
      </c>
      <c r="AH255" s="252">
        <v>30</v>
      </c>
    </row>
    <row r="256" spans="3:34" ht="15.75" thickBot="1">
      <c r="C256" s="13" t="s">
        <v>35</v>
      </c>
      <c r="D256" s="253">
        <f>+'Sostenib financiera'!E25</f>
        <v>0</v>
      </c>
      <c r="E256" s="254">
        <f>+'Sostenib financiera'!F25</f>
        <v>50</v>
      </c>
      <c r="F256" s="254">
        <f>+'Sostenib financiera'!G25</f>
        <v>3.0771990934592934</v>
      </c>
      <c r="G256" s="254">
        <f>+'Sostenib financiera'!H25</f>
        <v>4.4441853920533214</v>
      </c>
      <c r="H256" s="254">
        <f>+'Sostenib financiera'!I25</f>
        <v>5.7877049465460626</v>
      </c>
      <c r="I256" s="254">
        <f>+'Sostenib financiera'!J25</f>
        <v>7.0954077776629179</v>
      </c>
      <c r="J256" s="254">
        <f>+'Sostenib financiera'!K25</f>
        <v>8.3629728014296738</v>
      </c>
      <c r="K256" s="254">
        <f>+'Sostenib financiera'!L25</f>
        <v>9.5812646977732925</v>
      </c>
      <c r="L256" s="254">
        <f>+'Sostenib financiera'!M25</f>
        <v>10.6155555158851</v>
      </c>
      <c r="M256" s="254">
        <f>+'Sostenib financiera'!N25</f>
        <v>12.985065606540918</v>
      </c>
      <c r="N256" s="254">
        <f>+'Sostenib financiera'!O25</f>
        <v>15.601053762262046</v>
      </c>
      <c r="O256" s="254">
        <f>+'Sostenib financiera'!P25</f>
        <v>18.176894891710713</v>
      </c>
      <c r="P256" s="254">
        <f>+'Sostenib financiera'!Q25</f>
        <v>20.56306059300606</v>
      </c>
      <c r="Q256" s="254">
        <f>+'Sostenib financiera'!R25</f>
        <v>23.029056268601089</v>
      </c>
      <c r="R256" s="254">
        <f>+'Sostenib financiera'!S25</f>
        <v>25.428799471042723</v>
      </c>
      <c r="S256" s="254">
        <f>+'Sostenib financiera'!T25</f>
        <v>27.753395740375861</v>
      </c>
      <c r="T256" s="254">
        <f>+'Sostenib financiera'!U25</f>
        <v>29.993913999934435</v>
      </c>
      <c r="U256" s="254">
        <f>+'Sostenib financiera'!V25</f>
        <v>32.300511157597185</v>
      </c>
      <c r="V256" s="254">
        <f>+'Sostenib financiera'!W25</f>
        <v>34.674803158496928</v>
      </c>
      <c r="W256" s="254">
        <f>+'Sostenib financiera'!X25</f>
        <v>37.11844252696465</v>
      </c>
      <c r="X256" s="254">
        <f>+'Sostenib financiera'!Y25</f>
        <v>39.633119155276717</v>
      </c>
      <c r="Y256" s="254">
        <f>+'Sostenib financiera'!Z25</f>
        <v>42.220561108648837</v>
      </c>
      <c r="Z256" s="254">
        <f>+'Sostenib financiera'!AA25</f>
        <v>44.882535446790996</v>
      </c>
      <c r="AA256" s="254">
        <f>+'Sostenib financiera'!AB25</f>
        <v>47.620849062345535</v>
      </c>
      <c r="AB256" s="254">
        <f>+'Sostenib financiera'!AC25</f>
        <v>50.437349536533596</v>
      </c>
      <c r="AC256" s="254">
        <f>+'Sostenib financiera'!AD25</f>
        <v>53.333926012343582</v>
      </c>
      <c r="AD256" s="254">
        <f>+'Sostenib financiera'!AE25</f>
        <v>56.312444679341674</v>
      </c>
      <c r="AE256" s="254">
        <f>+'Sostenib financiera'!AF25</f>
        <v>59.374944593608525</v>
      </c>
      <c r="AF256" s="254">
        <f>+'Sostenib financiera'!AG25</f>
        <v>62.523444983461438</v>
      </c>
      <c r="AG256" s="254">
        <f>+'Sostenib financiera'!AH25</f>
        <v>65.760010313739812</v>
      </c>
      <c r="AH256" s="255">
        <f>+'Sostenib financiera'!AI25</f>
        <v>69.086751251887378</v>
      </c>
    </row>
    <row r="257" spans="3:34" ht="15.75" thickBot="1">
      <c r="C257" s="256" t="s">
        <v>36</v>
      </c>
      <c r="D257" s="257">
        <f>+'Sostenib financiera'!E26</f>
        <v>0</v>
      </c>
      <c r="E257" s="257">
        <f>+'Sostenib financiera'!F26</f>
        <v>50</v>
      </c>
      <c r="F257" s="257">
        <f>+'Sostenib financiera'!G26</f>
        <v>0</v>
      </c>
      <c r="G257" s="257">
        <f>+'Sostenib financiera'!H26</f>
        <v>0</v>
      </c>
      <c r="H257" s="257">
        <f>+'Sostenib financiera'!I26</f>
        <v>0</v>
      </c>
      <c r="I257" s="257">
        <f>+'Sostenib financiera'!J26</f>
        <v>0</v>
      </c>
      <c r="J257" s="257">
        <f>+'Sostenib financiera'!K26</f>
        <v>0</v>
      </c>
      <c r="K257" s="257">
        <f>+'Sostenib financiera'!L26</f>
        <v>0</v>
      </c>
      <c r="L257" s="257">
        <f>+'Sostenib financiera'!M26</f>
        <v>0</v>
      </c>
      <c r="M257" s="257">
        <f>+'Sostenib financiera'!N26</f>
        <v>0</v>
      </c>
      <c r="N257" s="257">
        <f>+'Sostenib financiera'!O26</f>
        <v>0</v>
      </c>
      <c r="O257" s="257">
        <f>+'Sostenib financiera'!P26</f>
        <v>0</v>
      </c>
      <c r="P257" s="257">
        <f>+'Sostenib financiera'!Q26</f>
        <v>0</v>
      </c>
      <c r="Q257" s="257">
        <f>+'Sostenib financiera'!R26</f>
        <v>0</v>
      </c>
      <c r="R257" s="257">
        <f>+'Sostenib financiera'!S26</f>
        <v>0</v>
      </c>
      <c r="S257" s="257">
        <f>+'Sostenib financiera'!T26</f>
        <v>0</v>
      </c>
      <c r="T257" s="257">
        <f>+'Sostenib financiera'!U26</f>
        <v>0</v>
      </c>
      <c r="U257" s="257">
        <f>+'Sostenib financiera'!V26</f>
        <v>0</v>
      </c>
      <c r="V257" s="257">
        <f>+'Sostenib financiera'!W26</f>
        <v>0</v>
      </c>
      <c r="W257" s="257">
        <f>+'Sostenib financiera'!X26</f>
        <v>0</v>
      </c>
      <c r="X257" s="257">
        <f>+'Sostenib financiera'!Y26</f>
        <v>0</v>
      </c>
      <c r="Y257" s="257">
        <f>+'Sostenib financiera'!Z26</f>
        <v>0</v>
      </c>
      <c r="Z257" s="257">
        <f>+'Sostenib financiera'!AA26</f>
        <v>0</v>
      </c>
      <c r="AA257" s="257">
        <f>+'Sostenib financiera'!AB26</f>
        <v>0</v>
      </c>
      <c r="AB257" s="257">
        <f>+'Sostenib financiera'!AC26</f>
        <v>0</v>
      </c>
      <c r="AC257" s="257">
        <f>+'Sostenib financiera'!AD26</f>
        <v>0</v>
      </c>
      <c r="AD257" s="257">
        <f>+'Sostenib financiera'!AE26</f>
        <v>0</v>
      </c>
      <c r="AE257" s="257">
        <f>+'Sostenib financiera'!AF26</f>
        <v>0</v>
      </c>
      <c r="AF257" s="257">
        <f>+'Sostenib financiera'!AG26</f>
        <v>0</v>
      </c>
      <c r="AG257" s="257">
        <f>+'Sostenib financiera'!AH26</f>
        <v>0</v>
      </c>
      <c r="AH257" s="258">
        <f>+'Sostenib financiera'!AI26</f>
        <v>0</v>
      </c>
    </row>
    <row r="258" spans="3:34" ht="15.75" thickBot="1">
      <c r="C258" s="256" t="s">
        <v>37</v>
      </c>
      <c r="D258" s="259">
        <f>+'Sostenib financiera'!E27</f>
        <v>0</v>
      </c>
      <c r="E258" s="260">
        <f>+'Sostenib financiera'!F27</f>
        <v>0</v>
      </c>
      <c r="F258" s="257">
        <f>+'Sostenib financiera'!G27</f>
        <v>3.0771990934592934</v>
      </c>
      <c r="G258" s="257">
        <f>+'Sostenib financiera'!H27</f>
        <v>4.4441853920533214</v>
      </c>
      <c r="H258" s="257">
        <f>+'Sostenib financiera'!I27</f>
        <v>5.7877049465460626</v>
      </c>
      <c r="I258" s="257">
        <f>+'Sostenib financiera'!J27</f>
        <v>7.0954077776629179</v>
      </c>
      <c r="J258" s="257">
        <f>+'Sostenib financiera'!K27</f>
        <v>8.3629728014296738</v>
      </c>
      <c r="K258" s="257">
        <f>+'Sostenib financiera'!L27</f>
        <v>9.5812646977732925</v>
      </c>
      <c r="L258" s="257">
        <f>+'Sostenib financiera'!M27</f>
        <v>10.6155555158851</v>
      </c>
      <c r="M258" s="257">
        <f>+'Sostenib financiera'!N27</f>
        <v>12.985065606540918</v>
      </c>
      <c r="N258" s="257">
        <f>+'Sostenib financiera'!O27</f>
        <v>15.601053762262046</v>
      </c>
      <c r="O258" s="257">
        <f>+'Sostenib financiera'!P27</f>
        <v>18.176894891710713</v>
      </c>
      <c r="P258" s="257">
        <f>+'Sostenib financiera'!Q27</f>
        <v>20.56306059300606</v>
      </c>
      <c r="Q258" s="257">
        <f>+'Sostenib financiera'!R27</f>
        <v>23.029056268601089</v>
      </c>
      <c r="R258" s="257">
        <f>+'Sostenib financiera'!S27</f>
        <v>25.428799471042723</v>
      </c>
      <c r="S258" s="257">
        <f>+'Sostenib financiera'!T27</f>
        <v>27.753395740375861</v>
      </c>
      <c r="T258" s="257">
        <f>+'Sostenib financiera'!U27</f>
        <v>29.993913999934435</v>
      </c>
      <c r="U258" s="257">
        <f>+'Sostenib financiera'!V27</f>
        <v>32.300511157597185</v>
      </c>
      <c r="V258" s="257">
        <f>+'Sostenib financiera'!W27</f>
        <v>34.674803158496928</v>
      </c>
      <c r="W258" s="257">
        <f>+'Sostenib financiera'!X27</f>
        <v>37.11844252696465</v>
      </c>
      <c r="X258" s="257">
        <f>+'Sostenib financiera'!Y27</f>
        <v>39.633119155276717</v>
      </c>
      <c r="Y258" s="257">
        <f>+'Sostenib financiera'!Z27</f>
        <v>42.220561108648837</v>
      </c>
      <c r="Z258" s="257">
        <f>+'Sostenib financiera'!AA27</f>
        <v>44.882535446790996</v>
      </c>
      <c r="AA258" s="257">
        <f>+'Sostenib financiera'!AB27</f>
        <v>47.620849062345535</v>
      </c>
      <c r="AB258" s="257">
        <f>+'Sostenib financiera'!AC27</f>
        <v>50.437349536533596</v>
      </c>
      <c r="AC258" s="257">
        <f>+'Sostenib financiera'!AD27</f>
        <v>53.333926012343582</v>
      </c>
      <c r="AD258" s="257">
        <f>+'Sostenib financiera'!AE27</f>
        <v>56.312444679341674</v>
      </c>
      <c r="AE258" s="257">
        <f>+'Sostenib financiera'!AF27</f>
        <v>59.374944593608525</v>
      </c>
      <c r="AF258" s="257">
        <f>+'Sostenib financiera'!AG27</f>
        <v>62.523444983461438</v>
      </c>
      <c r="AG258" s="257">
        <f>+'Sostenib financiera'!AH27</f>
        <v>65.760010313739812</v>
      </c>
      <c r="AH258" s="258">
        <f>+'Sostenib financiera'!AI27</f>
        <v>69.086751251887378</v>
      </c>
    </row>
    <row r="259" spans="3:34" ht="15.75" thickBot="1">
      <c r="C259" s="13" t="s">
        <v>38</v>
      </c>
      <c r="D259" s="276">
        <f>+'Sostenib financiera'!E28</f>
        <v>0</v>
      </c>
      <c r="E259" s="279">
        <f>+'Sostenib financiera'!F28</f>
        <v>-50</v>
      </c>
      <c r="F259" s="279">
        <f>+'Sostenib financiera'!G28</f>
        <v>-0.54007100126353413</v>
      </c>
      <c r="G259" s="279">
        <f>+'Sostenib financiera'!H28</f>
        <v>-1.658304356081123</v>
      </c>
      <c r="H259" s="279">
        <f>+'Sostenib financiera'!I28</f>
        <v>-2.7716719402967978</v>
      </c>
      <c r="I259" s="279">
        <f>+'Sostenib financiera'!J28</f>
        <v>-3.8708838283668596</v>
      </c>
      <c r="J259" s="279">
        <f>+'Sostenib financiera'!K28</f>
        <v>-7.5559045057621139</v>
      </c>
      <c r="K259" s="279">
        <f>+'Sostenib financiera'!L28</f>
        <v>-8.6107706786366478</v>
      </c>
      <c r="L259" s="279">
        <f>+'Sostenib financiera'!M28</f>
        <v>-9.5386294779820169</v>
      </c>
      <c r="M259" s="279">
        <f>+'Sostenib financiera'!N28</f>
        <v>-11.499793929253713</v>
      </c>
      <c r="N259" s="279">
        <f>+'Sostenib financiera'!O28</f>
        <v>-13.662265745549275</v>
      </c>
      <c r="O259" s="279">
        <f>+'Sostenib financiera'!P28</f>
        <v>-15.805983607096458</v>
      </c>
      <c r="P259" s="279">
        <f>+'Sostenib financiera'!Q28</f>
        <v>-17.817202004978448</v>
      </c>
      <c r="Q259" s="279">
        <f>+'Sostenib financiera'!R28</f>
        <v>-19.900565846850935</v>
      </c>
      <c r="R259" s="279">
        <f>+'Sostenib financiera'!S28</f>
        <v>-21.945046902478683</v>
      </c>
      <c r="S259" s="279">
        <f>+'Sostenib financiera'!T28</f>
        <v>-23.943690428792177</v>
      </c>
      <c r="T259" s="279">
        <f>+'Sostenib financiera'!U28</f>
        <v>-25.889460817370754</v>
      </c>
      <c r="U259" s="279">
        <f>+'Sostenib financiera'!V28</f>
        <v>-27.897403964459325</v>
      </c>
      <c r="V259" s="279">
        <f>+'Sostenib financiera'!W28</f>
        <v>-29.969194395597825</v>
      </c>
      <c r="W259" s="279">
        <f>+'Sostenib financiera'!X28</f>
        <v>-32.106549319085531</v>
      </c>
      <c r="X259" s="279">
        <f>+'Sostenib financiera'!Y28</f>
        <v>-34.311229691546778</v>
      </c>
      <c r="Y259" s="279">
        <f>+'Sostenib financiera'!Z28</f>
        <v>-36.585041309874768</v>
      </c>
      <c r="Z259" s="279">
        <f>+'Sostenib financiera'!AA28</f>
        <v>-38.929835930203922</v>
      </c>
      <c r="AA259" s="279">
        <f>+'Sostenib financiera'!AB28</f>
        <v>-41.347512414577935</v>
      </c>
      <c r="AB259" s="279">
        <f>+'Sostenib financiera'!AC28</f>
        <v>-43.84001790599585</v>
      </c>
      <c r="AC259" s="279">
        <f>+'Sostenib financiera'!AD28</f>
        <v>-46.409349032536781</v>
      </c>
      <c r="AD259" s="279">
        <f>+'Sostenib financiera'!AE28</f>
        <v>-46.452897414286532</v>
      </c>
      <c r="AE259" s="279">
        <f>+'Sostenib financiera'!AF28</f>
        <v>-49.18206382860204</v>
      </c>
      <c r="AF259" s="279">
        <f>+'Sostenib financiera'!AG28</f>
        <v>-51.994354966196525</v>
      </c>
      <c r="AG259" s="279">
        <f>+'Sostenib financiera'!AH28</f>
        <v>-54.891978040767668</v>
      </c>
      <c r="AH259" s="280">
        <f>+'Sostenib financiera'!AI28</f>
        <v>-57.877196233574494</v>
      </c>
    </row>
    <row r="260" spans="3:34" ht="15.75" thickBot="1">
      <c r="C260" s="14" t="s">
        <v>39</v>
      </c>
      <c r="D260" s="261">
        <f>+'Sostenib financiera'!E29</f>
        <v>0</v>
      </c>
      <c r="E260" s="257">
        <f>+'Sostenib financiera'!F29</f>
        <v>0</v>
      </c>
      <c r="F260" s="257">
        <f>+'Sostenib financiera'!G29</f>
        <v>-9.2342514405459167E-2</v>
      </c>
      <c r="G260" s="257">
        <f>+'Sostenib financiera'!H29</f>
        <v>-1.1666782909095585</v>
      </c>
      <c r="H260" s="257">
        <f>+'Sostenib financiera'!I29</f>
        <v>-2.239430821546927</v>
      </c>
      <c r="I260" s="257">
        <f>+'Sostenib financiera'!J29</f>
        <v>-3.3018501902557911</v>
      </c>
      <c r="J260" s="257">
        <f>+'Sostenib financiera'!K29</f>
        <v>-4.3491913758744598</v>
      </c>
      <c r="K260" s="257">
        <f>+'Sostenib financiera'!L29</f>
        <v>-5.3752177151956264</v>
      </c>
      <c r="L260" s="257">
        <f>+'Sostenib financiera'!M29</f>
        <v>-6.2842943935822095</v>
      </c>
      <c r="M260" s="257">
        <f>+'Sostenib financiera'!N29</f>
        <v>-8.1733978496684738</v>
      </c>
      <c r="N260" s="257">
        <f>+'Sostenib financiera'!O29</f>
        <v>-10.255837370771289</v>
      </c>
      <c r="O260" s="257">
        <f>+'Sostenib financiera'!P29</f>
        <v>-12.323298185041741</v>
      </c>
      <c r="P260" s="257">
        <f>+'Sostenib financiera'!Q29</f>
        <v>-14.268349411733135</v>
      </c>
      <c r="Q260" s="257">
        <f>+'Sostenib financiera'!R29</f>
        <v>-16.284189988831059</v>
      </c>
      <c r="R260" s="257">
        <f>+'Sostenib financiera'!S29</f>
        <v>-18.265977724432826</v>
      </c>
      <c r="S260" s="257">
        <f>+'Sostenib financiera'!T29</f>
        <v>-20.207100178448737</v>
      </c>
      <c r="T260" s="257">
        <f>+'Sostenib financiera'!U29</f>
        <v>-22.100856236854373</v>
      </c>
      <c r="U260" s="257">
        <f>+'Sostenib financiera'!V29</f>
        <v>-24.05609573501809</v>
      </c>
      <c r="V260" s="257">
        <f>+'Sostenib financiera'!W29</f>
        <v>-26.074503536198719</v>
      </c>
      <c r="W260" s="257">
        <f>+'Sostenib financiera'!X29</f>
        <v>-28.157808263513477</v>
      </c>
      <c r="X260" s="257">
        <f>+'Sostenib financiera'!Y29</f>
        <v>-30.307783414353995</v>
      </c>
      <c r="Y260" s="257">
        <f>+'Sostenib financiera'!Z29</f>
        <v>-32.526248502968315</v>
      </c>
      <c r="Z260" s="257">
        <f>+'Sostenib financiera'!AA29</f>
        <v>-34.81507023191871</v>
      </c>
      <c r="AA260" s="257">
        <f>+'Sostenib financiera'!AB29</f>
        <v>-37.176163693143202</v>
      </c>
      <c r="AB260" s="257">
        <f>+'Sostenib financiera'!AC29</f>
        <v>-39.611493599366398</v>
      </c>
      <c r="AC260" s="257">
        <f>+'Sostenib financiera'!AD29</f>
        <v>-42.123075546624555</v>
      </c>
      <c r="AD260" s="257">
        <f>+'Sostenib financiera'!AE29</f>
        <v>-44.712977308688565</v>
      </c>
      <c r="AE260" s="257">
        <f>+'Sostenib financiera'!AF29</f>
        <v>-47.383320164189129</v>
      </c>
      <c r="AF260" s="257">
        <f>+'Sostenib financiera'!AG29</f>
        <v>-50.136280257267416</v>
      </c>
      <c r="AG260" s="257">
        <f>+'Sostenib financiera'!AH29</f>
        <v>-52.97408999259612</v>
      </c>
      <c r="AH260" s="258">
        <f>+'Sostenib financiera'!AI29</f>
        <v>-55.899039465636925</v>
      </c>
    </row>
    <row r="261" spans="3:34" ht="15.75" thickBot="1">
      <c r="C261" s="14" t="s">
        <v>177</v>
      </c>
      <c r="D261" s="261">
        <f>+'Sostenib financiera'!E30</f>
        <v>0</v>
      </c>
      <c r="E261" s="257">
        <f>+'Sostenib financiera'!F30</f>
        <v>-50</v>
      </c>
      <c r="F261" s="257">
        <f>+'Sostenib financiera'!G30</f>
        <v>0</v>
      </c>
      <c r="G261" s="257">
        <f>+'Sostenib financiera'!H30</f>
        <v>0</v>
      </c>
      <c r="H261" s="257">
        <f>+'Sostenib financiera'!I30</f>
        <v>0</v>
      </c>
      <c r="I261" s="257">
        <f>+'Sostenib financiera'!J30</f>
        <v>0</v>
      </c>
      <c r="J261" s="257">
        <f>+'Sostenib financiera'!K30</f>
        <v>0</v>
      </c>
      <c r="K261" s="257">
        <f>+'Sostenib financiera'!L30</f>
        <v>0</v>
      </c>
      <c r="L261" s="257">
        <f>+'Sostenib financiera'!M30</f>
        <v>0</v>
      </c>
      <c r="M261" s="257">
        <f>+'Sostenib financiera'!N30</f>
        <v>0</v>
      </c>
      <c r="N261" s="257">
        <f>+'Sostenib financiera'!O30</f>
        <v>0</v>
      </c>
      <c r="O261" s="257">
        <f>+'Sostenib financiera'!P30</f>
        <v>0</v>
      </c>
      <c r="P261" s="257">
        <f>+'Sostenib financiera'!Q30</f>
        <v>0</v>
      </c>
      <c r="Q261" s="257">
        <f>+'Sostenib financiera'!R30</f>
        <v>0</v>
      </c>
      <c r="R261" s="257">
        <f>+'Sostenib financiera'!S30</f>
        <v>0</v>
      </c>
      <c r="S261" s="257">
        <f>+'Sostenib financiera'!T30</f>
        <v>0</v>
      </c>
      <c r="T261" s="257">
        <f>+'Sostenib financiera'!U30</f>
        <v>0</v>
      </c>
      <c r="U261" s="257">
        <f>+'Sostenib financiera'!V30</f>
        <v>0</v>
      </c>
      <c r="V261" s="257">
        <f>+'Sostenib financiera'!W30</f>
        <v>0</v>
      </c>
      <c r="W261" s="257">
        <f>+'Sostenib financiera'!X30</f>
        <v>0</v>
      </c>
      <c r="X261" s="257">
        <f>+'Sostenib financiera'!Y30</f>
        <v>0</v>
      </c>
      <c r="Y261" s="257">
        <f>+'Sostenib financiera'!Z30</f>
        <v>0</v>
      </c>
      <c r="Z261" s="257">
        <f>+'Sostenib financiera'!AA30</f>
        <v>0</v>
      </c>
      <c r="AA261" s="257">
        <f>+'Sostenib financiera'!AB30</f>
        <v>0</v>
      </c>
      <c r="AB261" s="257">
        <f>+'Sostenib financiera'!AC30</f>
        <v>0</v>
      </c>
      <c r="AC261" s="257">
        <f>+'Sostenib financiera'!AD30</f>
        <v>0</v>
      </c>
      <c r="AD261" s="257">
        <f>+'Sostenib financiera'!AE30</f>
        <v>0</v>
      </c>
      <c r="AE261" s="257">
        <f>+'Sostenib financiera'!AF30</f>
        <v>0</v>
      </c>
      <c r="AF261" s="257">
        <f>+'Sostenib financiera'!AG30</f>
        <v>0</v>
      </c>
      <c r="AG261" s="257">
        <f>+'Sostenib financiera'!AH30</f>
        <v>0</v>
      </c>
      <c r="AH261" s="258">
        <f>+'Sostenib financiera'!AI30</f>
        <v>0</v>
      </c>
    </row>
    <row r="262" spans="3:34" ht="15.75" thickBot="1">
      <c r="C262" s="14" t="s">
        <v>174</v>
      </c>
      <c r="D262" s="261">
        <f>+'Sostenib financiera'!E31</f>
        <v>0</v>
      </c>
      <c r="E262" s="257">
        <f>+'Sostenib financiera'!F31</f>
        <v>0</v>
      </c>
      <c r="F262" s="257">
        <f>+'Sostenib financiera'!G31</f>
        <v>-0.44772848685807509</v>
      </c>
      <c r="G262" s="257">
        <f>+'Sostenib financiera'!H31</f>
        <v>-0.49162606517156437</v>
      </c>
      <c r="H262" s="257">
        <f>+'Sostenib financiera'!I31</f>
        <v>-0.53224111874987035</v>
      </c>
      <c r="I262" s="257">
        <f>+'Sostenib financiera'!J31</f>
        <v>-0.569033638111069</v>
      </c>
      <c r="J262" s="257">
        <f>+'Sostenib financiera'!K31</f>
        <v>-0.6020672138332821</v>
      </c>
      <c r="K262" s="257">
        <f>+'Sostenib financiera'!L31</f>
        <v>-0.63090704738665004</v>
      </c>
      <c r="L262" s="257">
        <f>+'Sostenib financiera'!M31</f>
        <v>-0.64968916834543344</v>
      </c>
      <c r="M262" s="257">
        <f>+'Sostenib financiera'!N31</f>
        <v>-0.72175016353086674</v>
      </c>
      <c r="N262" s="257">
        <f>+'Sostenib financiera'!O31</f>
        <v>-0.80178245872361364</v>
      </c>
      <c r="O262" s="257">
        <f>+'Sostenib financiera'!P31</f>
        <v>-0.87803950600034597</v>
      </c>
      <c r="P262" s="257">
        <f>+'Sostenib financiera'!Q31</f>
        <v>-0.94420667719093854</v>
      </c>
      <c r="Q262" s="257">
        <f>+'Sostenib financiera'!R31</f>
        <v>-1.0117299419655046</v>
      </c>
      <c r="R262" s="257">
        <f>+'Sostenib financiera'!S31</f>
        <v>-1.0744232619914844</v>
      </c>
      <c r="S262" s="257">
        <f>+'Sostenib financiera'!T31</f>
        <v>-1.1319443342890685</v>
      </c>
      <c r="T262" s="257">
        <f>+'Sostenib financiera'!U31</f>
        <v>-1.183958664462009</v>
      </c>
      <c r="U262" s="257">
        <f>+'Sostenib financiera'!V31</f>
        <v>-1.2366623133868642</v>
      </c>
      <c r="V262" s="257">
        <f>+'Sostenib financiera'!W31</f>
        <v>-1.2900449433447316</v>
      </c>
      <c r="W262" s="257">
        <f>+'Sostenib financiera'!X31</f>
        <v>-1.3440951395176761</v>
      </c>
      <c r="X262" s="257">
        <f>+'Sostenib financiera'!Y31</f>
        <v>-1.3988003611384079</v>
      </c>
      <c r="Y262" s="257">
        <f>+'Sostenib financiera'!Z31</f>
        <v>-1.4541468908520787</v>
      </c>
      <c r="Z262" s="257">
        <f>+'Sostenib financiera'!AA31</f>
        <v>-1.5101197822308428</v>
      </c>
      <c r="AA262" s="257">
        <f>+'Sostenib financiera'!AB31</f>
        <v>-1.5667028053803496</v>
      </c>
      <c r="AB262" s="257">
        <f>+'Sostenib financiera'!AC31</f>
        <v>-1.6238783905750795</v>
      </c>
      <c r="AC262" s="257">
        <f>+'Sostenib financiera'!AD31</f>
        <v>-1.6816275698578544</v>
      </c>
      <c r="AD262" s="257">
        <f>+'Sostenib financiera'!AE31</f>
        <v>-1.7399201055979661</v>
      </c>
      <c r="AE262" s="257">
        <f>+'Sostenib financiera'!AF31</f>
        <v>-1.7987436644129096</v>
      </c>
      <c r="AF262" s="257">
        <f>+'Sostenib financiera'!AG31</f>
        <v>-1.8580747089291036</v>
      </c>
      <c r="AG262" s="257">
        <f>+'Sostenib financiera'!AH31</f>
        <v>-1.9178880481715528</v>
      </c>
      <c r="AH262" s="258">
        <f>+'Sostenib financiera'!AI31</f>
        <v>-1.9781567679375684</v>
      </c>
    </row>
    <row r="263" spans="3:34" ht="15.75" thickBot="1">
      <c r="C263" s="14" t="s">
        <v>523</v>
      </c>
      <c r="D263" s="261">
        <f>+'Sostenib financiera'!E32</f>
        <v>0</v>
      </c>
      <c r="E263" s="257">
        <f>+'Sostenib financiera'!F32</f>
        <v>0</v>
      </c>
      <c r="F263" s="257">
        <f>+'Sostenib financiera'!G32</f>
        <v>0</v>
      </c>
      <c r="G263" s="257">
        <f>+'Sostenib financiera'!H32</f>
        <v>0</v>
      </c>
      <c r="H263" s="257">
        <f>+'Sostenib financiera'!I32</f>
        <v>0</v>
      </c>
      <c r="I263" s="257">
        <f>+'Sostenib financiera'!J32</f>
        <v>0</v>
      </c>
      <c r="J263" s="257">
        <f>+'Sostenib financiera'!K32</f>
        <v>-1.3872500413625626</v>
      </c>
      <c r="K263" s="257">
        <f>+'Sostenib financiera'!L32</f>
        <v>-1.4316420426861649</v>
      </c>
      <c r="L263" s="257">
        <f>+'Sostenib financiera'!M32</f>
        <v>-1.4774545880521219</v>
      </c>
      <c r="M263" s="257">
        <f>+'Sostenib financiera'!N32</f>
        <v>-1.5247331348697899</v>
      </c>
      <c r="N263" s="257">
        <f>+'Sostenib financiera'!O32</f>
        <v>-1.5735245951856234</v>
      </c>
      <c r="O263" s="257">
        <f>+'Sostenib financiera'!P32</f>
        <v>-1.6238773822315633</v>
      </c>
      <c r="P263" s="257">
        <f>+'Sostenib financiera'!Q32</f>
        <v>-1.6758414584629731</v>
      </c>
      <c r="Q263" s="257">
        <f>+'Sostenib financiera'!R32</f>
        <v>-1.7294683851337884</v>
      </c>
      <c r="R263" s="257">
        <f>+'Sostenib financiera'!S32</f>
        <v>-1.7848113734580695</v>
      </c>
      <c r="S263" s="257">
        <f>+'Sostenib financiera'!T32</f>
        <v>-1.8419253374087277</v>
      </c>
      <c r="T263" s="257">
        <f>+'Sostenib financiera'!U32</f>
        <v>-1.9008669482058071</v>
      </c>
      <c r="U263" s="257">
        <f>+'Sostenib financiera'!V32</f>
        <v>-1.961694690548393</v>
      </c>
      <c r="V263" s="257">
        <f>+'Sostenib financiera'!W32</f>
        <v>-2.0244689206459414</v>
      </c>
      <c r="W263" s="257">
        <f>+'Sostenib financiera'!X32</f>
        <v>-2.0892519261066118</v>
      </c>
      <c r="X263" s="257">
        <f>+'Sostenib financiera'!Y32</f>
        <v>-2.1561079877420233</v>
      </c>
      <c r="Y263" s="257">
        <f>+'Sostenib financiera'!Z32</f>
        <v>-2.2251034433497678</v>
      </c>
      <c r="Z263" s="257">
        <f>+'Sostenib financiera'!AA32</f>
        <v>-2.2963067535369608</v>
      </c>
      <c r="AA263" s="257">
        <f>+'Sostenib financiera'!AB32</f>
        <v>-2.3697885696501433</v>
      </c>
      <c r="AB263" s="257">
        <f>+'Sostenib financiera'!AC32</f>
        <v>-2.4456218038789475</v>
      </c>
      <c r="AC263" s="257">
        <f>+'Sostenib financiera'!AD32</f>
        <v>-2.5238817016030741</v>
      </c>
      <c r="AD263" s="257">
        <f>+'Sostenib financiera'!AE32</f>
        <v>0</v>
      </c>
      <c r="AE263" s="257">
        <f>+'Sostenib financiera'!AF32</f>
        <v>0</v>
      </c>
      <c r="AF263" s="257">
        <f>+'Sostenib financiera'!AG32</f>
        <v>0</v>
      </c>
      <c r="AG263" s="257">
        <f>+'Sostenib financiera'!AH32</f>
        <v>0</v>
      </c>
      <c r="AH263" s="258">
        <f>+'Sostenib financiera'!AI32</f>
        <v>0</v>
      </c>
    </row>
    <row r="264" spans="3:34" ht="15.75" thickBot="1">
      <c r="C264" s="14" t="s">
        <v>180</v>
      </c>
      <c r="D264" s="261">
        <f>+'Sostenib financiera'!E33</f>
        <v>0</v>
      </c>
      <c r="E264" s="257">
        <f>+'Sostenib financiera'!F33</f>
        <v>0</v>
      </c>
      <c r="F264" s="257">
        <f>+'Sostenib financiera'!G33</f>
        <v>0</v>
      </c>
      <c r="G264" s="257">
        <f>+'Sostenib financiera'!H33</f>
        <v>0</v>
      </c>
      <c r="H264" s="257">
        <f>+'Sostenib financiera'!I33</f>
        <v>0</v>
      </c>
      <c r="I264" s="257">
        <f>+'Sostenib financiera'!J33</f>
        <v>0</v>
      </c>
      <c r="J264" s="257">
        <f>+'Sostenib financiera'!K33</f>
        <v>-1.2173958746918094</v>
      </c>
      <c r="K264" s="257">
        <f>+'Sostenib financiera'!L33</f>
        <v>-1.1730038733682073</v>
      </c>
      <c r="L264" s="257">
        <f>+'Sostenib financiera'!M33</f>
        <v>-1.1271913280022503</v>
      </c>
      <c r="M264" s="257">
        <f>+'Sostenib financiera'!N33</f>
        <v>-1.0799127811845823</v>
      </c>
      <c r="N264" s="257">
        <f>+'Sostenib financiera'!O33</f>
        <v>-1.0311213208687489</v>
      </c>
      <c r="O264" s="257">
        <f>+'Sostenib financiera'!P33</f>
        <v>-0.98076853382280904</v>
      </c>
      <c r="P264" s="257">
        <f>+'Sostenib financiera'!Q33</f>
        <v>-0.92880445759139896</v>
      </c>
      <c r="Q264" s="257">
        <f>+'Sostenib financiera'!R33</f>
        <v>-0.87517753092058392</v>
      </c>
      <c r="R264" s="257">
        <f>+'Sostenib financiera'!S33</f>
        <v>-0.81983454259630273</v>
      </c>
      <c r="S264" s="257">
        <f>+'Sostenib financiera'!T33</f>
        <v>-0.76272057864564446</v>
      </c>
      <c r="T264" s="257">
        <f>+'Sostenib financiera'!U33</f>
        <v>-0.70377896784856508</v>
      </c>
      <c r="U264" s="257">
        <f>+'Sostenib financiera'!V33</f>
        <v>-0.64295122550597927</v>
      </c>
      <c r="V264" s="257">
        <f>+'Sostenib financiera'!W33</f>
        <v>-0.58017699540843071</v>
      </c>
      <c r="W264" s="257">
        <f>+'Sostenib financiera'!X33</f>
        <v>-0.51539398994776064</v>
      </c>
      <c r="X264" s="257">
        <f>+'Sostenib financiera'!Y33</f>
        <v>-0.44853792831234901</v>
      </c>
      <c r="Y264" s="257">
        <f>+'Sostenib financiera'!Z33</f>
        <v>-0.37954247270460428</v>
      </c>
      <c r="Z264" s="257">
        <f>+'Sostenib financiera'!AA33</f>
        <v>-0.30833916251741167</v>
      </c>
      <c r="AA264" s="257">
        <f>+'Sostenib financiera'!AB33</f>
        <v>-0.23485734640422901</v>
      </c>
      <c r="AB264" s="257">
        <f>+'Sostenib financiera'!AC33</f>
        <v>-0.15902411217542442</v>
      </c>
      <c r="AC264" s="257">
        <f>+'Sostenib financiera'!AD33</f>
        <v>-8.0764214451298069E-2</v>
      </c>
      <c r="AD264" s="257">
        <f>+'Sostenib financiera'!AE33</f>
        <v>0</v>
      </c>
      <c r="AE264" s="257">
        <f>+'Sostenib financiera'!AF33</f>
        <v>0</v>
      </c>
      <c r="AF264" s="257">
        <f>+'Sostenib financiera'!AG33</f>
        <v>0</v>
      </c>
      <c r="AG264" s="257">
        <f>+'Sostenib financiera'!AH33</f>
        <v>0</v>
      </c>
      <c r="AH264" s="258">
        <f>+'Sostenib financiera'!AI33</f>
        <v>0</v>
      </c>
    </row>
    <row r="265" spans="3:34" ht="15.75" thickBot="1">
      <c r="C265" s="15" t="s">
        <v>501</v>
      </c>
      <c r="D265" s="277">
        <f>+'Sostenib financiera'!E34</f>
        <v>0</v>
      </c>
      <c r="E265" s="269">
        <f>+'Sostenib financiera'!F34</f>
        <v>0</v>
      </c>
      <c r="F265" s="269">
        <f>+'Sostenib financiera'!G34</f>
        <v>2.5371280921957591</v>
      </c>
      <c r="G265" s="269">
        <f>+'Sostenib financiera'!H34</f>
        <v>2.7858810359721979</v>
      </c>
      <c r="H265" s="269">
        <f>+'Sostenib financiera'!I34</f>
        <v>3.0160330062492653</v>
      </c>
      <c r="I265" s="269">
        <f>+'Sostenib financiera'!J34</f>
        <v>3.2245239492960582</v>
      </c>
      <c r="J265" s="269">
        <f>+'Sostenib financiera'!K34</f>
        <v>0.80706829566755989</v>
      </c>
      <c r="K265" s="269">
        <f>+'Sostenib financiera'!L34</f>
        <v>0.9704940191366449</v>
      </c>
      <c r="L265" s="269">
        <f>+'Sostenib financiera'!M34</f>
        <v>1.0769260379030834</v>
      </c>
      <c r="M265" s="269">
        <f>+'Sostenib financiera'!N34</f>
        <v>1.4852716772872061</v>
      </c>
      <c r="N265" s="269">
        <f>+'Sostenib financiera'!O34</f>
        <v>1.9387880167127718</v>
      </c>
      <c r="O265" s="269">
        <f>+'Sostenib financiera'!P34</f>
        <v>2.3709112846142557</v>
      </c>
      <c r="P265" s="269">
        <f>+'Sostenib financiera'!Q34</f>
        <v>2.7458585880276112</v>
      </c>
      <c r="Q265" s="269">
        <f>+'Sostenib financiera'!R34</f>
        <v>3.1284904217501541</v>
      </c>
      <c r="R265" s="269">
        <f>+'Sostenib financiera'!S34</f>
        <v>3.4837525685640389</v>
      </c>
      <c r="S265" s="269">
        <f>+'Sostenib financiera'!T34</f>
        <v>3.809705311583683</v>
      </c>
      <c r="T265" s="269">
        <f>+'Sostenib financiera'!U34</f>
        <v>4.104453182563681</v>
      </c>
      <c r="U265" s="269">
        <f>+'Sostenib financiera'!V34</f>
        <v>4.403107193137858</v>
      </c>
      <c r="V265" s="269">
        <f>+'Sostenib financiera'!W34</f>
        <v>4.7056087628991081</v>
      </c>
      <c r="W265" s="269">
        <f>+'Sostenib financiera'!X34</f>
        <v>5.0118932078791225</v>
      </c>
      <c r="X265" s="269">
        <f>+'Sostenib financiera'!Y34</f>
        <v>5.3218894637299403</v>
      </c>
      <c r="Y265" s="269">
        <f>+'Sostenib financiera'!Z34</f>
        <v>5.6355197987740713</v>
      </c>
      <c r="Z265" s="269">
        <f>+'Sostenib financiera'!AA34</f>
        <v>5.9526995165870709</v>
      </c>
      <c r="AA265" s="269">
        <f>+'Sostenib financiera'!AB34</f>
        <v>6.2733366477676036</v>
      </c>
      <c r="AB265" s="269">
        <f>+'Sostenib financiera'!AC34</f>
        <v>6.5973316305377407</v>
      </c>
      <c r="AC265" s="269">
        <f>+'Sostenib financiera'!AD34</f>
        <v>6.9245769798068029</v>
      </c>
      <c r="AD265" s="269">
        <f>+'Sostenib financiera'!AE34</f>
        <v>9.8595472650551432</v>
      </c>
      <c r="AE265" s="269">
        <f>+'Sostenib financiera'!AF34</f>
        <v>10.192880765006491</v>
      </c>
      <c r="AF265" s="269">
        <f>+'Sostenib financiera'!AG34</f>
        <v>10.529090017264917</v>
      </c>
      <c r="AG265" s="269">
        <f>+'Sostenib financiera'!AH34</f>
        <v>10.868032272972137</v>
      </c>
      <c r="AH265" s="270">
        <f>+'Sostenib financiera'!AI34</f>
        <v>11.209555018312887</v>
      </c>
    </row>
    <row r="266" spans="3:34" ht="15.75" thickBot="1">
      <c r="C266" s="15" t="s">
        <v>502</v>
      </c>
      <c r="D266" s="277">
        <f>+'Sostenib financiera'!E35</f>
        <v>0</v>
      </c>
      <c r="E266" s="269">
        <f>+'Sostenib financiera'!F35</f>
        <v>0</v>
      </c>
      <c r="F266" s="269">
        <f>+'Sostenib financiera'!G35</f>
        <v>2.5371280921957591</v>
      </c>
      <c r="G266" s="269">
        <f>+'Sostenib financiera'!H35</f>
        <v>5.323009128167957</v>
      </c>
      <c r="H266" s="269">
        <f>+'Sostenib financiera'!I35</f>
        <v>8.3390421344172232</v>
      </c>
      <c r="I266" s="269">
        <f>+'Sostenib financiera'!J35</f>
        <v>11.563566083713281</v>
      </c>
      <c r="J266" s="269">
        <f>+'Sostenib financiera'!K35</f>
        <v>12.37063437938084</v>
      </c>
      <c r="K266" s="269">
        <f>+'Sostenib financiera'!L35</f>
        <v>13.341128398517485</v>
      </c>
      <c r="L266" s="269">
        <f>+'Sostenib financiera'!M35</f>
        <v>14.418054436420569</v>
      </c>
      <c r="M266" s="269">
        <f>+'Sostenib financiera'!N35</f>
        <v>15.903326113707775</v>
      </c>
      <c r="N266" s="269">
        <f>+'Sostenib financiera'!O35</f>
        <v>17.842114130420548</v>
      </c>
      <c r="O266" s="269">
        <f>+'Sostenib financiera'!P35</f>
        <v>20.213025415034799</v>
      </c>
      <c r="P266" s="269">
        <f>+'Sostenib financiera'!Q35</f>
        <v>22.958884003062412</v>
      </c>
      <c r="Q266" s="269">
        <f>+'Sostenib financiera'!R35</f>
        <v>26.087374424812566</v>
      </c>
      <c r="R266" s="269">
        <f>+'Sostenib financiera'!S35</f>
        <v>29.571126993376605</v>
      </c>
      <c r="S266" s="269">
        <f>+'Sostenib financiera'!T35</f>
        <v>33.380832304960286</v>
      </c>
      <c r="T266" s="269">
        <f>+'Sostenib financiera'!U35</f>
        <v>37.485285487523974</v>
      </c>
      <c r="U266" s="269">
        <f>+'Sostenib financiera'!V35</f>
        <v>41.888392680661831</v>
      </c>
      <c r="V266" s="269">
        <f>+'Sostenib financiera'!W35</f>
        <v>46.594001443560934</v>
      </c>
      <c r="W266" s="269">
        <f>+'Sostenib financiera'!X35</f>
        <v>51.605894651440053</v>
      </c>
      <c r="X266" s="269">
        <f>+'Sostenib financiera'!Y35</f>
        <v>56.927784115169992</v>
      </c>
      <c r="Y266" s="269">
        <f>+'Sostenib financiera'!Z35</f>
        <v>62.563303913944068</v>
      </c>
      <c r="Z266" s="269">
        <f>+'Sostenib financiera'!AA35</f>
        <v>68.516003430531143</v>
      </c>
      <c r="AA266" s="269">
        <f>+'Sostenib financiera'!AB35</f>
        <v>74.78934007829875</v>
      </c>
      <c r="AB266" s="269">
        <f>+'Sostenib financiera'!AC35</f>
        <v>81.386671708836502</v>
      </c>
      <c r="AC266" s="269">
        <f>+'Sostenib financiera'!AD35</f>
        <v>88.311248688643303</v>
      </c>
      <c r="AD266" s="269">
        <f>+'Sostenib financiera'!AE35</f>
        <v>98.170795953698459</v>
      </c>
      <c r="AE266" s="269">
        <f>+'Sostenib financiera'!AF35</f>
        <v>108.36367671870494</v>
      </c>
      <c r="AF266" s="269">
        <f>+'Sostenib financiera'!AG35</f>
        <v>118.89276673596986</v>
      </c>
      <c r="AG266" s="269">
        <f>+'Sostenib financiera'!AH35</f>
        <v>129.760799008942</v>
      </c>
      <c r="AH266" s="270">
        <f>+'Sostenib financiera'!AI35</f>
        <v>140.97035402725487</v>
      </c>
    </row>
    <row r="267" spans="3:34" ht="15.75" thickBot="1">
      <c r="C267" s="15" t="s">
        <v>398</v>
      </c>
      <c r="D267" s="277" t="str">
        <f>+'Sostenib financiera'!E36</f>
        <v>-</v>
      </c>
      <c r="E267" s="269" t="str">
        <f>+'Sostenib financiera'!F36</f>
        <v>-</v>
      </c>
      <c r="F267" s="269" t="str">
        <f>+'Sostenib financiera'!G36</f>
        <v>-</v>
      </c>
      <c r="G267" s="269" t="str">
        <f>+'Sostenib financiera'!H36</f>
        <v>-</v>
      </c>
      <c r="H267" s="269" t="str">
        <f>+'Sostenib financiera'!I36</f>
        <v>-</v>
      </c>
      <c r="I267" s="269" t="str">
        <f>+'Sostenib financiera'!J36</f>
        <v>-</v>
      </c>
      <c r="J267" s="269">
        <f>+'Sostenib financiera'!K36</f>
        <v>1.3098572019686043</v>
      </c>
      <c r="K267" s="269">
        <f>+'Sostenib financiera'!L36</f>
        <v>1.3726011329043868</v>
      </c>
      <c r="L267" s="269">
        <f>+'Sostenib financiera'!M36</f>
        <v>1.4134635081356692</v>
      </c>
      <c r="M267" s="269">
        <f>+'Sostenib financiera'!N36</f>
        <v>1.5702393819184284</v>
      </c>
      <c r="N267" s="269">
        <f>+'Sostenib financiera'!O36</f>
        <v>1.7443576129724874</v>
      </c>
      <c r="O267" s="269">
        <f>+'Sostenib financiera'!P36</f>
        <v>1.9102624160929367</v>
      </c>
      <c r="P267" s="269">
        <f>+'Sostenib financiera'!Q36</f>
        <v>2.0542156886288625</v>
      </c>
      <c r="Q267" s="269">
        <f>+'Sostenib financiera'!R36</f>
        <v>2.2011192778515252</v>
      </c>
      <c r="R267" s="269">
        <f>+'Sostenib financiera'!S36</f>
        <v>2.3375148411118296</v>
      </c>
      <c r="S267" s="269">
        <f>+'Sostenib financiera'!T36</f>
        <v>2.4626576641767826</v>
      </c>
      <c r="T267" s="269">
        <f>+'Sostenib financiera'!U36</f>
        <v>2.5758200211648266</v>
      </c>
      <c r="U267" s="269">
        <f>+'Sostenib financiera'!V36</f>
        <v>2.6904820597679824</v>
      </c>
      <c r="V267" s="269">
        <f>+'Sostenib financiera'!W36</f>
        <v>2.8066212892489282</v>
      </c>
      <c r="W267" s="269">
        <f>+'Sostenib financiera'!X36</f>
        <v>2.9242128755340961</v>
      </c>
      <c r="X267" s="269">
        <f>+'Sostenib financiera'!Y36</f>
        <v>3.0432295349349303</v>
      </c>
      <c r="Y267" s="269">
        <f>+'Sostenib financiera'!Z36</f>
        <v>3.1636414239794242</v>
      </c>
      <c r="Z267" s="269">
        <f>+'Sostenib financiera'!AA36</f>
        <v>3.2854160252248299</v>
      </c>
      <c r="AA267" s="269">
        <f>+'Sostenib financiera'!AB36</f>
        <v>3.4085180289191572</v>
      </c>
      <c r="AB267" s="269">
        <f>+'Sostenib financiera'!AC36</f>
        <v>3.5329092103742314</v>
      </c>
      <c r="AC267" s="269">
        <f>+'Sostenib financiera'!AD36</f>
        <v>3.6585483029096113</v>
      </c>
      <c r="AD267" s="269" t="str">
        <f>+'Sostenib financiera'!AE36</f>
        <v>-</v>
      </c>
      <c r="AE267" s="269" t="str">
        <f>+'Sostenib financiera'!AF36</f>
        <v>-</v>
      </c>
      <c r="AF267" s="269" t="str">
        <f>+'Sostenib financiera'!AG36</f>
        <v>-</v>
      </c>
      <c r="AG267" s="269" t="str">
        <f>+'Sostenib financiera'!AH36</f>
        <v>-</v>
      </c>
      <c r="AH267" s="270" t="str">
        <f>+'Sostenib financiera'!AI36</f>
        <v>-</v>
      </c>
    </row>
    <row r="271" spans="3:34" ht="15.75">
      <c r="C271" s="136" t="s">
        <v>404</v>
      </c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</row>
    <row r="273" spans="3:34" ht="15.75">
      <c r="C273" s="281" t="s">
        <v>43</v>
      </c>
    </row>
    <row r="274" spans="3:34" ht="15.75" thickBot="1"/>
    <row r="275" spans="3:34" ht="15.75" thickBot="1">
      <c r="C275" s="12"/>
      <c r="D275" s="246">
        <v>0</v>
      </c>
      <c r="E275" s="247">
        <v>1</v>
      </c>
      <c r="F275" s="247">
        <v>2</v>
      </c>
      <c r="G275" s="247">
        <v>3</v>
      </c>
      <c r="H275" s="247">
        <v>4</v>
      </c>
      <c r="I275" s="247">
        <v>5</v>
      </c>
      <c r="J275" s="247">
        <v>6</v>
      </c>
      <c r="K275" s="247">
        <v>7</v>
      </c>
      <c r="L275" s="247">
        <v>8</v>
      </c>
      <c r="M275" s="247">
        <v>9</v>
      </c>
      <c r="N275" s="247">
        <v>10</v>
      </c>
      <c r="O275" s="247">
        <v>11</v>
      </c>
      <c r="P275" s="247">
        <v>12</v>
      </c>
      <c r="Q275" s="247">
        <v>13</v>
      </c>
      <c r="R275" s="247">
        <v>14</v>
      </c>
      <c r="S275" s="248">
        <v>15</v>
      </c>
      <c r="T275" s="247">
        <v>16</v>
      </c>
      <c r="U275" s="249">
        <v>17</v>
      </c>
      <c r="V275" s="250">
        <v>18</v>
      </c>
      <c r="W275" s="250">
        <v>19</v>
      </c>
      <c r="X275" s="251">
        <v>20</v>
      </c>
      <c r="Y275" s="247">
        <v>21</v>
      </c>
      <c r="Z275" s="249">
        <v>22</v>
      </c>
      <c r="AA275" s="250">
        <v>23</v>
      </c>
      <c r="AB275" s="250">
        <v>24</v>
      </c>
      <c r="AC275" s="251">
        <v>25</v>
      </c>
      <c r="AD275" s="247">
        <v>26</v>
      </c>
      <c r="AE275" s="249">
        <v>27</v>
      </c>
      <c r="AF275" s="250">
        <v>28</v>
      </c>
      <c r="AG275" s="250">
        <v>29</v>
      </c>
      <c r="AH275" s="252">
        <v>30</v>
      </c>
    </row>
    <row r="276" spans="3:34" ht="15.75" thickBot="1">
      <c r="C276" s="13" t="s">
        <v>21</v>
      </c>
      <c r="D276" s="253">
        <f>+'Var. Exced Aut. Portuaria'!E6</f>
        <v>0</v>
      </c>
      <c r="E276" s="254">
        <f>+'Var. Exced Aut. Portuaria'!F6</f>
        <v>0</v>
      </c>
      <c r="F276" s="254">
        <f>+'Var. Exced Aut. Portuaria'!G6</f>
        <v>1.526864501377788</v>
      </c>
      <c r="G276" s="254">
        <f>+'Var. Exced Aut. Portuaria'!H6</f>
        <v>2.1973961472543708</v>
      </c>
      <c r="H276" s="254">
        <f>+'Var. Exced Aut. Portuaria'!I6</f>
        <v>2.8459031857146866</v>
      </c>
      <c r="I276" s="254">
        <f>+'Var. Exced Aut. Portuaria'!J6</f>
        <v>3.4689822031142579</v>
      </c>
      <c r="J276" s="254">
        <f>+'Var. Exced Aut. Portuaria'!K6</f>
        <v>4.0631693971469494</v>
      </c>
      <c r="K276" s="254">
        <f>+'Var. Exced Aut. Portuaria'!L6</f>
        <v>4.6249518558198064</v>
      </c>
      <c r="L276" s="254">
        <f>+'Var. Exced Aut. Portuaria'!M6</f>
        <v>5.0933074805222551</v>
      </c>
      <c r="M276" s="254">
        <f>+'Var. Exced Aut. Portuaria'!N6</f>
        <v>6.158440434236808</v>
      </c>
      <c r="N276" s="254">
        <f>+'Var. Exced Aut. Portuaria'!O6</f>
        <v>7.3143869706226345</v>
      </c>
      <c r="O276" s="254">
        <f>+'Var. Exced Aut. Portuaria'!P6</f>
        <v>8.4311463830472917</v>
      </c>
      <c r="P276" s="254">
        <f>+'Var. Exced Aut. Portuaria'!Q6</f>
        <v>9.4434071810685651</v>
      </c>
      <c r="Q276" s="254">
        <f>+'Var. Exced Aut. Portuaria'!R6</f>
        <v>10.471881676390494</v>
      </c>
      <c r="R276" s="254">
        <f>+'Var. Exced Aut. Portuaria'!S6</f>
        <v>11.45246721477489</v>
      </c>
      <c r="S276" s="254">
        <f>+'Var. Exced Aut. Portuaria'!T6</f>
        <v>12.382423256895231</v>
      </c>
      <c r="T276" s="254">
        <f>+'Var. Exced Aut. Portuaria'!U6</f>
        <v>13.259116920932836</v>
      </c>
      <c r="U276" s="254">
        <f>+'Var. Exced Aut. Portuaria'!V6</f>
        <v>14.14717534965877</v>
      </c>
      <c r="V276" s="254">
        <f>+'Var. Exced Aut. Portuaria'!W6</f>
        <v>15.046742229939277</v>
      </c>
      <c r="W276" s="254">
        <f>+'Var. Exced Aut. Portuaria'!X6</f>
        <v>15.957963002174518</v>
      </c>
      <c r="X276" s="254">
        <f>+'Var. Exced Aut. Portuaria'!Y6</f>
        <v>16.880984880575085</v>
      </c>
      <c r="Y276" s="254">
        <f>+'Var. Exced Aut. Portuaria'!Z6</f>
        <v>17.815956873652201</v>
      </c>
      <c r="Z276" s="254">
        <f>+'Var. Exced Aut. Portuaria'!AA6</f>
        <v>18.763029804923473</v>
      </c>
      <c r="AA276" s="254">
        <f>+'Var. Exced Aut. Portuaria'!AB6</f>
        <v>19.722356333836327</v>
      </c>
      <c r="AB276" s="254">
        <f>+'Var. Exced Aut. Portuaria'!AC6</f>
        <v>20.694090976910452</v>
      </c>
      <c r="AC276" s="254">
        <f>+'Var. Exced Aut. Portuaria'!AD6</f>
        <v>21.678390129101693</v>
      </c>
      <c r="AD276" s="254">
        <f>+'Var. Exced Aut. Portuaria'!AE6</f>
        <v>22.675392085388861</v>
      </c>
      <c r="AE276" s="254">
        <f>+'Var. Exced Aut. Portuaria'!AF6</f>
        <v>23.685277062585602</v>
      </c>
      <c r="AF276" s="254">
        <f>+'Var. Exced Aut. Portuaria'!AG6</f>
        <v>24.708207221379034</v>
      </c>
      <c r="AG276" s="254">
        <f>+'Var. Exced Aut. Portuaria'!AH6</f>
        <v>25.744346688597169</v>
      </c>
      <c r="AH276" s="255">
        <f>+'Var. Exced Aut. Portuaria'!AI6</f>
        <v>26.793861579707052</v>
      </c>
    </row>
    <row r="277" spans="3:34" ht="15.75" hidden="1" thickBot="1">
      <c r="C277" s="256" t="s">
        <v>16</v>
      </c>
      <c r="D277" s="257">
        <f>+'Var. Exced Aut. Portuaria'!E7</f>
        <v>0</v>
      </c>
      <c r="E277" s="257">
        <f>+'Var. Exced Aut. Portuaria'!F7</f>
        <v>0</v>
      </c>
      <c r="F277" s="257">
        <f>+'Var. Exced Aut. Portuaria'!G7</f>
        <v>1.1682409860323508</v>
      </c>
      <c r="G277" s="257">
        <f>+'Var. Exced Aut. Portuaria'!H7</f>
        <v>1.6692474485202167</v>
      </c>
      <c r="H277" s="257">
        <f>+'Var. Exced Aut. Portuaria'!I7</f>
        <v>2.1519298599022663</v>
      </c>
      <c r="I277" s="257">
        <f>+'Var. Exced Aut. Portuaria'!J7</f>
        <v>2.6136501262521268</v>
      </c>
      <c r="J277" s="257">
        <f>+'Var. Exced Aut. Portuaria'!K7</f>
        <v>3.0517282859024162</v>
      </c>
      <c r="K277" s="257">
        <f>+'Var. Exced Aut. Portuaria'!L7</f>
        <v>3.4634514101496183</v>
      </c>
      <c r="L277" s="257">
        <f>+'Var. Exced Aut. Portuaria'!M7</f>
        <v>3.8015385561814177</v>
      </c>
      <c r="M277" s="257">
        <f>+'Var. Exced Aut. Portuaria'!N7</f>
        <v>4.6029254956752892</v>
      </c>
      <c r="N277" s="257">
        <f>+'Var. Exced Aut. Portuaria'!O7</f>
        <v>5.4742062183513251</v>
      </c>
      <c r="O277" s="257">
        <f>+'Var. Exced Aut. Portuaria'!P7</f>
        <v>6.314162015730556</v>
      </c>
      <c r="P277" s="257">
        <f>+'Var. Exced Aut. Portuaria'!Q7</f>
        <v>7.072317095140126</v>
      </c>
      <c r="Q277" s="257">
        <f>+'Var. Exced Aut. Portuaria'!R7</f>
        <v>7.8421119689153436</v>
      </c>
      <c r="R277" s="257">
        <f>+'Var. Exced Aut. Portuaria'!S7</f>
        <v>8.5739914222726625</v>
      </c>
      <c r="S277" s="257">
        <f>+'Var. Exced Aut. Portuaria'!T7</f>
        <v>9.2658918517129667</v>
      </c>
      <c r="T277" s="257">
        <f>+'Var. Exced Aut. Portuaria'!U7</f>
        <v>9.91583754467284</v>
      </c>
      <c r="U277" s="257">
        <f>+'Var. Exced Aut. Portuaria'!V7</f>
        <v>10.573746782754874</v>
      </c>
      <c r="V277" s="257">
        <f>+'Var. Exced Aut. Portuaria'!W7</f>
        <v>11.239712234531826</v>
      </c>
      <c r="W277" s="257">
        <f>+'Var. Exced Aut. Portuaria'!X7</f>
        <v>11.913827556835956</v>
      </c>
      <c r="X277" s="257">
        <f>+'Var. Exced Aut. Portuaria'!Y7</f>
        <v>12.596187403556447</v>
      </c>
      <c r="Y277" s="257">
        <f>+'Var. Exced Aut. Portuaria'!Z7</f>
        <v>13.286887434478285</v>
      </c>
      <c r="Z277" s="257">
        <f>+'Var. Exced Aut. Portuaria'!AA7</f>
        <v>13.986024324161955</v>
      </c>
      <c r="AA277" s="257">
        <f>+'Var. Exced Aut. Portuaria'!AB7</f>
        <v>14.693695770863382</v>
      </c>
      <c r="AB277" s="257">
        <f>+'Var. Exced Aut. Portuaria'!AC7</f>
        <v>15.410000505492915</v>
      </c>
      <c r="AC277" s="257">
        <f>+'Var. Exced Aut. Portuaria'!AD7</f>
        <v>16.135038300612894</v>
      </c>
      <c r="AD277" s="257">
        <f>+'Var. Exced Aut. Portuaria'!AE7</f>
        <v>16.86888997947273</v>
      </c>
      <c r="AE277" s="257">
        <f>+'Var. Exced Aut. Portuaria'!AF7</f>
        <v>17.611677425080732</v>
      </c>
      <c r="AF277" s="257">
        <f>+'Var. Exced Aut. Portuaria'!AG7</f>
        <v>18.363503589311588</v>
      </c>
      <c r="AG277" s="257">
        <f>+'Var. Exced Aut. Portuaria'!AH7</f>
        <v>19.124472502048711</v>
      </c>
      <c r="AH277" s="258">
        <f>+'Var. Exced Aut. Portuaria'!AI7</f>
        <v>19.894689280360371</v>
      </c>
    </row>
    <row r="278" spans="3:34" ht="15.75" hidden="1" thickBot="1">
      <c r="C278" s="256" t="s">
        <v>119</v>
      </c>
      <c r="D278" s="259">
        <f>+'Var. Exced Aut. Portuaria'!E8</f>
        <v>0</v>
      </c>
      <c r="E278" s="260">
        <f>+'Var. Exced Aut. Portuaria'!F8</f>
        <v>0</v>
      </c>
      <c r="F278" s="257">
        <f>+'Var. Exced Aut. Portuaria'!G8</f>
        <v>0.35862351534543713</v>
      </c>
      <c r="G278" s="257">
        <f>+'Var. Exced Aut. Portuaria'!H8</f>
        <v>0.52814869873415393</v>
      </c>
      <c r="H278" s="257">
        <f>+'Var. Exced Aut. Portuaria'!I8</f>
        <v>0.69397332581242033</v>
      </c>
      <c r="I278" s="257">
        <f>+'Var. Exced Aut. Portuaria'!J8</f>
        <v>0.85533207686213086</v>
      </c>
      <c r="J278" s="257">
        <f>+'Var. Exced Aut. Portuaria'!K8</f>
        <v>1.0114411112445334</v>
      </c>
      <c r="K278" s="257">
        <f>+'Var. Exced Aut. Portuaria'!L8</f>
        <v>1.1615004456701878</v>
      </c>
      <c r="L278" s="257">
        <f>+'Var. Exced Aut. Portuaria'!M8</f>
        <v>1.2917689243408379</v>
      </c>
      <c r="M278" s="257">
        <f>+'Var. Exced Aut. Portuaria'!N8</f>
        <v>1.5555149385615186</v>
      </c>
      <c r="N278" s="257">
        <f>+'Var. Exced Aut. Portuaria'!O8</f>
        <v>1.8401807522713098</v>
      </c>
      <c r="O278" s="257">
        <f>+'Var. Exced Aut. Portuaria'!P8</f>
        <v>2.1169843673167352</v>
      </c>
      <c r="P278" s="257">
        <f>+'Var. Exced Aut. Portuaria'!Q8</f>
        <v>2.3710900859284392</v>
      </c>
      <c r="Q278" s="257">
        <f>+'Var. Exced Aut. Portuaria'!R8</f>
        <v>2.6297697074751505</v>
      </c>
      <c r="R278" s="257">
        <f>+'Var. Exced Aut. Portuaria'!S8</f>
        <v>2.8784757925022277</v>
      </c>
      <c r="S278" s="257">
        <f>+'Var. Exced Aut. Portuaria'!T8</f>
        <v>3.1165314051822648</v>
      </c>
      <c r="T278" s="257">
        <f>+'Var. Exced Aut. Portuaria'!U8</f>
        <v>3.3432793762599973</v>
      </c>
      <c r="U278" s="257">
        <f>+'Var. Exced Aut. Portuaria'!V8</f>
        <v>3.5734285669038961</v>
      </c>
      <c r="V278" s="257">
        <f>+'Var. Exced Aut. Portuaria'!W8</f>
        <v>3.8070299954074511</v>
      </c>
      <c r="W278" s="257">
        <f>+'Var. Exced Aut. Portuaria'!X8</f>
        <v>4.0441354453385596</v>
      </c>
      <c r="X278" s="257">
        <f>+'Var. Exced Aut. Portuaria'!Y8</f>
        <v>4.2847974770186372</v>
      </c>
      <c r="Y278" s="257">
        <f>+'Var. Exced Aut. Portuaria'!Z8</f>
        <v>4.5290694391739166</v>
      </c>
      <c r="Z278" s="257">
        <f>+'Var. Exced Aut. Portuaria'!AA8</f>
        <v>4.7770054807615221</v>
      </c>
      <c r="AA278" s="257">
        <f>+'Var. Exced Aut. Portuaria'!AB8</f>
        <v>5.0286605629729451</v>
      </c>
      <c r="AB278" s="257">
        <f>+'Var. Exced Aut. Portuaria'!AC8</f>
        <v>5.2840904714175396</v>
      </c>
      <c r="AC278" s="257">
        <f>+'Var. Exced Aut. Portuaria'!AD8</f>
        <v>5.5433518284888015</v>
      </c>
      <c r="AD278" s="257">
        <f>+'Var. Exced Aut. Portuaria'!AE8</f>
        <v>5.8065021059161319</v>
      </c>
      <c r="AE278" s="257">
        <f>+'Var. Exced Aut. Portuaria'!AF8</f>
        <v>6.0735996375048726</v>
      </c>
      <c r="AF278" s="257">
        <f>+'Var. Exced Aut. Portuaria'!AG8</f>
        <v>6.3447036320674446</v>
      </c>
      <c r="AG278" s="257">
        <f>+'Var. Exced Aut. Portuaria'!AH8</f>
        <v>6.6198741865484561</v>
      </c>
      <c r="AH278" s="258">
        <f>+'Var. Exced Aut. Portuaria'!AI8</f>
        <v>6.8991722993466817</v>
      </c>
    </row>
    <row r="279" spans="3:34" ht="15.75" thickBot="1">
      <c r="C279" s="13" t="s">
        <v>22</v>
      </c>
      <c r="D279" s="253">
        <f>+'Var. Exced Aut. Portuaria'!E9</f>
        <v>0</v>
      </c>
      <c r="E279" s="254">
        <f>+'Var. Exced Aut. Portuaria'!F9</f>
        <v>0</v>
      </c>
      <c r="F279" s="254">
        <f>+'Var. Exced Aut. Portuaria'!G9</f>
        <v>-0.78493721921232418</v>
      </c>
      <c r="G279" s="254">
        <f>+'Var. Exced Aut. Portuaria'!H9</f>
        <v>-1.1559854643543785</v>
      </c>
      <c r="H279" s="254">
        <f>+'Var. Exced Aut. Portuaria'!I9</f>
        <v>-1.5189341168719341</v>
      </c>
      <c r="I279" s="254">
        <f>+'Var. Exced Aut. Portuaria'!J9</f>
        <v>-1.8721080832319907</v>
      </c>
      <c r="J279" s="254">
        <f>+'Var. Exced Aut. Portuaria'!K9</f>
        <v>-2.2137917322364746</v>
      </c>
      <c r="K279" s="254">
        <f>+'Var. Exced Aut. Portuaria'!L9</f>
        <v>-2.5422341004606261</v>
      </c>
      <c r="L279" s="254">
        <f>+'Var. Exced Aut. Portuaria'!M9</f>
        <v>-2.8273592331510051</v>
      </c>
      <c r="M279" s="254">
        <f>+'Var. Exced Aut. Portuaria'!N9</f>
        <v>-3.4046333217765281</v>
      </c>
      <c r="N279" s="254">
        <f>+'Var. Exced Aut. Portuaria'!O9</f>
        <v>-4.0276956215338338</v>
      </c>
      <c r="O279" s="254">
        <f>+'Var. Exced Aut. Portuaria'!P9</f>
        <v>-4.6335495339645094</v>
      </c>
      <c r="P279" s="254">
        <f>+'Var. Exced Aut. Portuaria'!Q9</f>
        <v>-5.1897234255758704</v>
      </c>
      <c r="Q279" s="254">
        <f>+'Var. Exced Aut. Portuaria'!R9</f>
        <v>-5.7559084472362345</v>
      </c>
      <c r="R279" s="254">
        <f>+'Var. Exced Aut. Portuaria'!S9</f>
        <v>-6.3002638908392594</v>
      </c>
      <c r="S279" s="254">
        <f>+'Var. Exced Aut. Portuaria'!T9</f>
        <v>-6.8213081130926838</v>
      </c>
      <c r="T279" s="254">
        <f>+'Var. Exced Aut. Portuaria'!U9</f>
        <v>-7.3176027347890678</v>
      </c>
      <c r="U279" s="254">
        <f>+'Var. Exced Aut. Portuaria'!V9</f>
        <v>-7.8213417758109047</v>
      </c>
      <c r="V279" s="254">
        <f>+'Var. Exced Aut. Portuaria'!W9</f>
        <v>-8.3326369024480584</v>
      </c>
      <c r="W279" s="254">
        <f>+'Var. Exced Aut. Portuaria'!X9</f>
        <v>-8.8516014559847829</v>
      </c>
      <c r="X279" s="254">
        <f>+'Var. Exced Aut. Portuaria'!Y9</f>
        <v>-9.3783504778245508</v>
      </c>
      <c r="Y279" s="254">
        <f>+'Var. Exced Aut. Portuaria'!Z9</f>
        <v>-9.9130007349919129</v>
      </c>
      <c r="Z279" s="254">
        <f>+'Var. Exced Aut. Portuaria'!AA9</f>
        <v>-10.455670746016787</v>
      </c>
      <c r="AA279" s="254">
        <f>+'Var. Exced Aut. Portuaria'!AB9</f>
        <v>-11.006480807207037</v>
      </c>
      <c r="AB279" s="254">
        <f>+'Var. Exced Aut. Portuaria'!AC9</f>
        <v>-11.565553019315141</v>
      </c>
      <c r="AC279" s="254">
        <f>+'Var. Exced Aut. Portuaria'!AD9</f>
        <v>-12.133011314604872</v>
      </c>
      <c r="AD279" s="254">
        <f>+'Var. Exced Aut. Portuaria'!AE9</f>
        <v>-12.708981484323937</v>
      </c>
      <c r="AE279" s="254">
        <f>+'Var. Exced Aut. Portuaria'!AF9</f>
        <v>-13.29359120658879</v>
      </c>
      <c r="AF279" s="254">
        <f>+'Var. Exced Aut. Portuaria'!AG9</f>
        <v>-13.886970074687621</v>
      </c>
      <c r="AG279" s="254">
        <f>+'Var. Exced Aut. Portuaria'!AH9</f>
        <v>-14.489249625807938</v>
      </c>
      <c r="AH279" s="255">
        <f>+'Var. Exced Aut. Portuaria'!AI9</f>
        <v>-15.100563370195045</v>
      </c>
    </row>
    <row r="280" spans="3:34" ht="15.75" hidden="1" thickBot="1">
      <c r="C280" s="256" t="s">
        <v>18</v>
      </c>
      <c r="D280" s="257">
        <f>+'Var. Exced Aut. Portuaria'!E10</f>
        <v>0</v>
      </c>
      <c r="E280" s="257">
        <f>+'Var. Exced Aut. Portuaria'!F10</f>
        <v>0</v>
      </c>
      <c r="F280" s="257">
        <f>+'Var. Exced Aut. Portuaria'!G10</f>
        <v>-0.47338304025597611</v>
      </c>
      <c r="G280" s="257">
        <f>+'Var. Exced Aut. Portuaria'!H10</f>
        <v>-0.69715628232908222</v>
      </c>
      <c r="H280" s="257">
        <f>+'Var. Exced Aut. Portuaria'!I10</f>
        <v>-0.91604479007239403</v>
      </c>
      <c r="I280" s="257">
        <f>+'Var. Exced Aut. Portuaria'!J10</f>
        <v>-1.1290383414580145</v>
      </c>
      <c r="J280" s="257">
        <f>+'Var. Exced Aut. Portuaria'!K10</f>
        <v>-1.3351022668427854</v>
      </c>
      <c r="K280" s="257">
        <f>+'Var. Exced Aut. Portuaria'!L10</f>
        <v>-1.5331805882846496</v>
      </c>
      <c r="L280" s="257">
        <f>+'Var. Exced Aut. Portuaria'!M10</f>
        <v>-1.7051349801299038</v>
      </c>
      <c r="M280" s="257">
        <f>+'Var. Exced Aut. Portuaria'!N10</f>
        <v>-2.0532797189012069</v>
      </c>
      <c r="N280" s="257">
        <f>+'Var. Exced Aut. Portuaria'!O10</f>
        <v>-2.4290385929981317</v>
      </c>
      <c r="O280" s="257">
        <f>+'Var. Exced Aut. Portuaria'!P10</f>
        <v>-2.7944193648580931</v>
      </c>
      <c r="P280" s="257">
        <f>+'Var. Exced Aut. Portuaria'!Q10</f>
        <v>-3.1298389134255391</v>
      </c>
      <c r="Q280" s="257">
        <f>+'Var. Exced Aut. Portuaria'!R10</f>
        <v>-3.4712960138671978</v>
      </c>
      <c r="R280" s="257">
        <f>+'Var. Exced Aut. Portuaria'!S10</f>
        <v>-3.7995880461029463</v>
      </c>
      <c r="S280" s="257">
        <f>+'Var. Exced Aut. Portuaria'!T10</f>
        <v>-4.1138214548405916</v>
      </c>
      <c r="T280" s="257">
        <f>+'Var. Exced Aut. Portuaria'!U10</f>
        <v>-4.4131287766631964</v>
      </c>
      <c r="U280" s="257">
        <f>+'Var. Exced Aut. Portuaria'!V10</f>
        <v>-4.7169257083131448</v>
      </c>
      <c r="V280" s="257">
        <f>+'Var. Exced Aut. Portuaria'!W10</f>
        <v>-5.0252795939378343</v>
      </c>
      <c r="W280" s="257">
        <f>+'Var. Exced Aut. Portuaria'!X10</f>
        <v>-5.3382587878469048</v>
      </c>
      <c r="X280" s="257">
        <f>+'Var. Exced Aut. Portuaria'!Y10</f>
        <v>-5.6559326696646055</v>
      </c>
      <c r="Y280" s="257">
        <f>+'Var. Exced Aut. Portuaria'!Z10</f>
        <v>-5.9783716597095715</v>
      </c>
      <c r="Z280" s="257">
        <f>+'Var. Exced Aut. Portuaria'!AA10</f>
        <v>-6.3056472346052121</v>
      </c>
      <c r="AA280" s="257">
        <f>+'Var. Exced Aut. Portuaria'!AB10</f>
        <v>-6.63783194312429</v>
      </c>
      <c r="AB280" s="257">
        <f>+'Var. Exced Aut. Portuaria'!AC10</f>
        <v>-6.9749994222711518</v>
      </c>
      <c r="AC280" s="257">
        <f>+'Var. Exced Aut. Portuaria'!AD10</f>
        <v>-7.3172244136052225</v>
      </c>
      <c r="AD280" s="257">
        <f>+'Var. Exced Aut. Portuaria'!AE10</f>
        <v>-7.6645827798092974</v>
      </c>
      <c r="AE280" s="257">
        <f>+'Var. Exced Aut. Portuaria'!AF10</f>
        <v>-8.0171515215064311</v>
      </c>
      <c r="AF280" s="257">
        <f>+'Var. Exced Aut. Portuaria'!AG10</f>
        <v>-8.3750087943290286</v>
      </c>
      <c r="AG280" s="257">
        <f>+'Var. Exced Aut. Portuaria'!AH10</f>
        <v>-8.7382339262439643</v>
      </c>
      <c r="AH280" s="258">
        <f>+'Var. Exced Aut. Portuaria'!AI10</f>
        <v>-9.1069074351376162</v>
      </c>
    </row>
    <row r="281" spans="3:34" ht="15.75" hidden="1" thickBot="1">
      <c r="C281" s="256" t="s">
        <v>19</v>
      </c>
      <c r="D281" s="259">
        <f>+'Var. Exced Aut. Portuaria'!E11</f>
        <v>0</v>
      </c>
      <c r="E281" s="260">
        <f>+'Var. Exced Aut. Portuaria'!F11</f>
        <v>0</v>
      </c>
      <c r="F281" s="257">
        <f>+'Var. Exced Aut. Portuaria'!G11</f>
        <v>-8.7414481865450144E-2</v>
      </c>
      <c r="G281" s="257">
        <f>+'Var. Exced Aut. Portuaria'!H11</f>
        <v>-0.12873624531644987</v>
      </c>
      <c r="H281" s="257">
        <f>+'Var. Exced Aut. Portuaria'!I11</f>
        <v>-0.16915599816677732</v>
      </c>
      <c r="I281" s="257">
        <f>+'Var. Exced Aut. Portuaria'!J11</f>
        <v>-0.20848719373514471</v>
      </c>
      <c r="J281" s="257">
        <f>+'Var. Exced Aut. Portuaria'!K11</f>
        <v>-0.24653877086585527</v>
      </c>
      <c r="K281" s="257">
        <f>+'Var. Exced Aut. Portuaria'!L11</f>
        <v>-0.28311573363210862</v>
      </c>
      <c r="L281" s="257">
        <f>+'Var. Exced Aut. Portuaria'!M11</f>
        <v>-0.31486867530807883</v>
      </c>
      <c r="M281" s="257">
        <f>+'Var. Exced Aut. Portuaria'!N11</f>
        <v>-0.37915676627437056</v>
      </c>
      <c r="N281" s="257">
        <f>+'Var. Exced Aut. Portuaria'!O11</f>
        <v>-0.44854405836613231</v>
      </c>
      <c r="O281" s="257">
        <f>+'Var. Exced Aut. Portuaria'!P11</f>
        <v>-0.51601493953345468</v>
      </c>
      <c r="P281" s="257">
        <f>+'Var. Exced Aut. Portuaria'!Q11</f>
        <v>-0.57795320844505704</v>
      </c>
      <c r="Q281" s="257">
        <f>+'Var. Exced Aut. Portuaria'!R11</f>
        <v>-0.64100636619706775</v>
      </c>
      <c r="R281" s="257">
        <f>+'Var. Exced Aut. Portuaria'!S11</f>
        <v>-0.70162847442241905</v>
      </c>
      <c r="S281" s="257">
        <f>+'Var. Exced Aut. Portuaria'!T11</f>
        <v>-0.75965453001317729</v>
      </c>
      <c r="T281" s="257">
        <f>+'Var. Exced Aut. Portuaria'!U11</f>
        <v>-0.81492434796337421</v>
      </c>
      <c r="U281" s="257">
        <f>+'Var. Exced Aut. Portuaria'!V11</f>
        <v>-0.87102321318282505</v>
      </c>
      <c r="V281" s="257">
        <f>+'Var. Exced Aut. Portuaria'!W11</f>
        <v>-0.92796356138056613</v>
      </c>
      <c r="W281" s="257">
        <f>+'Var. Exced Aut. Portuaria'!X11</f>
        <v>-0.98575801480127512</v>
      </c>
      <c r="X281" s="257">
        <f>+'Var. Exced Aut. Portuaria'!Y11</f>
        <v>-1.0444193850232937</v>
      </c>
      <c r="Y281" s="257">
        <f>+'Var. Exced Aut. Portuaria'!Z11</f>
        <v>-1.1039606757986427</v>
      </c>
      <c r="Z281" s="257">
        <f>+'Var. Exced Aut. Portuaria'!AA11</f>
        <v>-1.1643950859356216</v>
      </c>
      <c r="AA281" s="257">
        <f>+'Var. Exced Aut. Portuaria'!AB11</f>
        <v>-1.2257360122246559</v>
      </c>
      <c r="AB281" s="257">
        <f>+'Var. Exced Aut. Portuaria'!AC11</f>
        <v>-1.2879970524080253</v>
      </c>
      <c r="AC281" s="257">
        <f>+'Var. Exced Aut. Portuaria'!AD11</f>
        <v>-1.3511920081941462</v>
      </c>
      <c r="AD281" s="257">
        <f>+'Var. Exced Aut. Portuaria'!AE11</f>
        <v>-1.4153348883170576</v>
      </c>
      <c r="AE281" s="257">
        <f>+'Var. Exced Aut. Portuaria'!AF11</f>
        <v>-1.4804399116418125</v>
      </c>
      <c r="AF281" s="257">
        <f>+'Var. Exced Aut. Portuaria'!AG11</f>
        <v>-1.5465215103164398</v>
      </c>
      <c r="AG281" s="257">
        <f>+'Var. Exced Aut. Portuaria'!AH11</f>
        <v>-1.6135943329711866</v>
      </c>
      <c r="AH281" s="258">
        <f>+'Var. Exced Aut. Portuaria'!AI11</f>
        <v>-1.681673247965753</v>
      </c>
    </row>
    <row r="282" spans="3:34" ht="15.75" hidden="1" thickBot="1">
      <c r="C282" s="14" t="s">
        <v>20</v>
      </c>
      <c r="D282" s="261">
        <f>+'Var. Exced Aut. Portuaria'!E12</f>
        <v>0</v>
      </c>
      <c r="E282" s="257">
        <f>+'Var. Exced Aut. Portuaria'!F12</f>
        <v>0</v>
      </c>
      <c r="F282" s="257">
        <f>+'Var. Exced Aut. Portuaria'!G12</f>
        <v>-0.22413969709089795</v>
      </c>
      <c r="G282" s="257">
        <f>+'Var. Exced Aut. Portuaria'!H12</f>
        <v>-0.33009293670884637</v>
      </c>
      <c r="H282" s="257">
        <f>+'Var. Exced Aut. Portuaria'!I12</f>
        <v>-0.43373332863276293</v>
      </c>
      <c r="I282" s="257">
        <f>+'Var. Exced Aut. Portuaria'!J12</f>
        <v>-0.53458254803883143</v>
      </c>
      <c r="J282" s="257">
        <f>+'Var. Exced Aut. Portuaria'!K12</f>
        <v>-0.63215069452783368</v>
      </c>
      <c r="K282" s="257">
        <f>+'Var. Exced Aut. Portuaria'!L12</f>
        <v>-0.72593777854386787</v>
      </c>
      <c r="L282" s="257">
        <f>+'Var. Exced Aut. Portuaria'!M12</f>
        <v>-0.80735557771302258</v>
      </c>
      <c r="M282" s="257">
        <f>+'Var. Exced Aut. Portuaria'!N12</f>
        <v>-0.97219683660095024</v>
      </c>
      <c r="N282" s="257">
        <f>+'Var. Exced Aut. Portuaria'!O12</f>
        <v>-1.1501129701695694</v>
      </c>
      <c r="O282" s="257">
        <f>+'Var. Exced Aut. Portuaria'!P12</f>
        <v>-1.3231152295729607</v>
      </c>
      <c r="P282" s="257">
        <f>+'Var. Exced Aut. Portuaria'!Q12</f>
        <v>-1.4819313037052744</v>
      </c>
      <c r="Q282" s="257">
        <f>+'Var. Exced Aut. Portuaria'!R12</f>
        <v>-1.6436060671719692</v>
      </c>
      <c r="R282" s="257">
        <f>+'Var. Exced Aut. Portuaria'!S12</f>
        <v>-1.7990473703138943</v>
      </c>
      <c r="S282" s="257">
        <f>+'Var. Exced Aut. Portuaria'!T12</f>
        <v>-1.9478321282389155</v>
      </c>
      <c r="T282" s="257">
        <f>+'Var. Exced Aut. Portuaria'!U12</f>
        <v>-2.0895496101624982</v>
      </c>
      <c r="U282" s="257">
        <f>+'Var. Exced Aut. Portuaria'!V12</f>
        <v>-2.2333928543149355</v>
      </c>
      <c r="V282" s="257">
        <f>+'Var. Exced Aut. Portuaria'!W12</f>
        <v>-2.3793937471296571</v>
      </c>
      <c r="W282" s="257">
        <f>+'Var. Exced Aut. Portuaria'!X12</f>
        <v>-2.5275846533366026</v>
      </c>
      <c r="X282" s="257">
        <f>+'Var. Exced Aut. Portuaria'!Y12</f>
        <v>-2.6779984231366507</v>
      </c>
      <c r="Y282" s="257">
        <f>+'Var. Exced Aut. Portuaria'!Z12</f>
        <v>-2.8306683994836992</v>
      </c>
      <c r="Z282" s="257">
        <f>+'Var. Exced Aut. Portuaria'!AA12</f>
        <v>-2.9856284254759538</v>
      </c>
      <c r="AA282" s="257">
        <f>+'Var. Exced Aut. Portuaria'!AB12</f>
        <v>-3.1429128518580915</v>
      </c>
      <c r="AB282" s="257">
        <f>+'Var. Exced Aut. Portuaria'!AC12</f>
        <v>-3.3025565446359626</v>
      </c>
      <c r="AC282" s="257">
        <f>+'Var. Exced Aut. Portuaria'!AD12</f>
        <v>-3.4645948928055028</v>
      </c>
      <c r="AD282" s="257">
        <f>+'Var. Exced Aut. Portuaria'!AE12</f>
        <v>-3.6290638161975837</v>
      </c>
      <c r="AE282" s="257">
        <f>+'Var. Exced Aut. Portuaria'!AF12</f>
        <v>-3.7959997734405464</v>
      </c>
      <c r="AF282" s="257">
        <f>+'Var. Exced Aut. Portuaria'!AG12</f>
        <v>-3.9654397700421535</v>
      </c>
      <c r="AG282" s="257">
        <f>+'Var. Exced Aut. Portuaria'!AH12</f>
        <v>-4.1374213665927861</v>
      </c>
      <c r="AH282" s="258">
        <f>+'Var. Exced Aut. Portuaria'!AI12</f>
        <v>-4.3119826870916755</v>
      </c>
    </row>
    <row r="283" spans="3:34" ht="15.75" thickBot="1">
      <c r="C283" s="13" t="s">
        <v>10</v>
      </c>
      <c r="D283" s="253">
        <f>+'Var. Exced Aut. Portuaria'!E13</f>
        <v>-62.965000000000003</v>
      </c>
      <c r="E283" s="254">
        <f>+'Var. Exced Aut. Portuaria'!F13</f>
        <v>0</v>
      </c>
      <c r="F283" s="254">
        <f>+'Var. Exced Aut. Portuaria'!G13</f>
        <v>0</v>
      </c>
      <c r="G283" s="254">
        <f>+'Var. Exced Aut. Portuaria'!H13</f>
        <v>0</v>
      </c>
      <c r="H283" s="254">
        <f>+'Var. Exced Aut. Portuaria'!I13</f>
        <v>0</v>
      </c>
      <c r="I283" s="254">
        <f>+'Var. Exced Aut. Portuaria'!J13</f>
        <v>0</v>
      </c>
      <c r="J283" s="254">
        <f>+'Var. Exced Aut. Portuaria'!K13</f>
        <v>0</v>
      </c>
      <c r="K283" s="254">
        <f>+'Var. Exced Aut. Portuaria'!L13</f>
        <v>0</v>
      </c>
      <c r="L283" s="254">
        <f>+'Var. Exced Aut. Portuaria'!M13</f>
        <v>0</v>
      </c>
      <c r="M283" s="254">
        <f>+'Var. Exced Aut. Portuaria'!N13</f>
        <v>0</v>
      </c>
      <c r="N283" s="254">
        <f>+'Var. Exced Aut. Portuaria'!O13</f>
        <v>0</v>
      </c>
      <c r="O283" s="254">
        <f>+'Var. Exced Aut. Portuaria'!P13</f>
        <v>0</v>
      </c>
      <c r="P283" s="254">
        <f>+'Var. Exced Aut. Portuaria'!Q13</f>
        <v>0</v>
      </c>
      <c r="Q283" s="254">
        <f>+'Var. Exced Aut. Portuaria'!R13</f>
        <v>0</v>
      </c>
      <c r="R283" s="254">
        <f>+'Var. Exced Aut. Portuaria'!S13</f>
        <v>0</v>
      </c>
      <c r="S283" s="254">
        <f>+'Var. Exced Aut. Portuaria'!T13</f>
        <v>0</v>
      </c>
      <c r="T283" s="254">
        <f>+'Var. Exced Aut. Portuaria'!U13</f>
        <v>0</v>
      </c>
      <c r="U283" s="254">
        <f>+'Var. Exced Aut. Portuaria'!V13</f>
        <v>0</v>
      </c>
      <c r="V283" s="254">
        <f>+'Var. Exced Aut. Portuaria'!W13</f>
        <v>0</v>
      </c>
      <c r="W283" s="254">
        <f>+'Var. Exced Aut. Portuaria'!X13</f>
        <v>0</v>
      </c>
      <c r="X283" s="254">
        <f>+'Var. Exced Aut. Portuaria'!Y13</f>
        <v>0</v>
      </c>
      <c r="Y283" s="254">
        <f>+'Var. Exced Aut. Portuaria'!Z13</f>
        <v>0</v>
      </c>
      <c r="Z283" s="254">
        <f>+'Var. Exced Aut. Portuaria'!AA13</f>
        <v>0</v>
      </c>
      <c r="AA283" s="254">
        <f>+'Var. Exced Aut. Portuaria'!AB13</f>
        <v>0</v>
      </c>
      <c r="AB283" s="254">
        <f>+'Var. Exced Aut. Portuaria'!AC13</f>
        <v>0</v>
      </c>
      <c r="AC283" s="254">
        <f>+'Var. Exced Aut. Portuaria'!AD13</f>
        <v>0</v>
      </c>
      <c r="AD283" s="254">
        <f>+'Var. Exced Aut. Portuaria'!AE13</f>
        <v>0</v>
      </c>
      <c r="AE283" s="254">
        <f>+'Var. Exced Aut. Portuaria'!AF13</f>
        <v>0</v>
      </c>
      <c r="AF283" s="254">
        <f>+'Var. Exced Aut. Portuaria'!AG13</f>
        <v>0</v>
      </c>
      <c r="AG283" s="254">
        <f>+'Var. Exced Aut. Portuaria'!AH13</f>
        <v>0</v>
      </c>
      <c r="AH283" s="255">
        <f>+'Var. Exced Aut. Portuaria'!AI13</f>
        <v>15.859066587615162</v>
      </c>
    </row>
    <row r="284" spans="3:34" ht="15.75" hidden="1" thickBot="1">
      <c r="C284" s="256" t="s">
        <v>18</v>
      </c>
      <c r="D284" s="257">
        <f>+'Var. Exced Aut. Portuaria'!E14</f>
        <v>-24.64</v>
      </c>
      <c r="E284" s="257">
        <f>+'Var. Exced Aut. Portuaria'!F14</f>
        <v>0</v>
      </c>
      <c r="F284" s="257">
        <f>+'Var. Exced Aut. Portuaria'!G14</f>
        <v>0</v>
      </c>
      <c r="G284" s="257">
        <f>+'Var. Exced Aut. Portuaria'!H14</f>
        <v>0</v>
      </c>
      <c r="H284" s="257">
        <f>+'Var. Exced Aut. Portuaria'!I14</f>
        <v>0</v>
      </c>
      <c r="I284" s="257">
        <f>+'Var. Exced Aut. Portuaria'!J14</f>
        <v>0</v>
      </c>
      <c r="J284" s="257">
        <f>+'Var. Exced Aut. Portuaria'!K14</f>
        <v>0</v>
      </c>
      <c r="K284" s="257">
        <f>+'Var. Exced Aut. Portuaria'!L14</f>
        <v>0</v>
      </c>
      <c r="L284" s="257">
        <f>+'Var. Exced Aut. Portuaria'!M14</f>
        <v>0</v>
      </c>
      <c r="M284" s="257">
        <f>+'Var. Exced Aut. Portuaria'!N14</f>
        <v>0</v>
      </c>
      <c r="N284" s="257">
        <f>+'Var. Exced Aut. Portuaria'!O14</f>
        <v>0</v>
      </c>
      <c r="O284" s="257">
        <f>+'Var. Exced Aut. Portuaria'!P14</f>
        <v>0</v>
      </c>
      <c r="P284" s="257">
        <f>+'Var. Exced Aut. Portuaria'!Q14</f>
        <v>0</v>
      </c>
      <c r="Q284" s="257">
        <f>+'Var. Exced Aut. Portuaria'!R14</f>
        <v>0</v>
      </c>
      <c r="R284" s="257">
        <f>+'Var. Exced Aut. Portuaria'!S14</f>
        <v>0</v>
      </c>
      <c r="S284" s="257">
        <f>+'Var. Exced Aut. Portuaria'!T14</f>
        <v>0</v>
      </c>
      <c r="T284" s="257">
        <f>+'Var. Exced Aut. Portuaria'!U14</f>
        <v>0</v>
      </c>
      <c r="U284" s="257">
        <f>+'Var. Exced Aut. Portuaria'!V14</f>
        <v>0</v>
      </c>
      <c r="V284" s="257">
        <f>+'Var. Exced Aut. Portuaria'!W14</f>
        <v>0</v>
      </c>
      <c r="W284" s="257">
        <f>+'Var. Exced Aut. Portuaria'!X14</f>
        <v>0</v>
      </c>
      <c r="X284" s="257">
        <f>+'Var. Exced Aut. Portuaria'!Y14</f>
        <v>0</v>
      </c>
      <c r="Y284" s="257">
        <f>+'Var. Exced Aut. Portuaria'!Z14</f>
        <v>0</v>
      </c>
      <c r="Z284" s="257">
        <f>+'Var. Exced Aut. Portuaria'!AA14</f>
        <v>0</v>
      </c>
      <c r="AA284" s="257">
        <f>+'Var. Exced Aut. Portuaria'!AB14</f>
        <v>0</v>
      </c>
      <c r="AB284" s="257">
        <f>+'Var. Exced Aut. Portuaria'!AC14</f>
        <v>0</v>
      </c>
      <c r="AC284" s="257">
        <f>+'Var. Exced Aut. Portuaria'!AD14</f>
        <v>0</v>
      </c>
      <c r="AD284" s="257">
        <f>+'Var. Exced Aut. Portuaria'!AE14</f>
        <v>0</v>
      </c>
      <c r="AE284" s="257">
        <f>+'Var. Exced Aut. Portuaria'!AF14</f>
        <v>0</v>
      </c>
      <c r="AF284" s="257">
        <f>+'Var. Exced Aut. Portuaria'!AG14</f>
        <v>0</v>
      </c>
      <c r="AG284" s="257">
        <f>+'Var. Exced Aut. Portuaria'!AH14</f>
        <v>0</v>
      </c>
      <c r="AH284" s="258">
        <f>+'Var. Exced Aut. Portuaria'!AI14</f>
        <v>6.206104990373027</v>
      </c>
    </row>
    <row r="285" spans="3:34" ht="15.75" hidden="1" thickBot="1">
      <c r="C285" s="256" t="s">
        <v>19</v>
      </c>
      <c r="D285" s="259">
        <f>+'Var. Exced Aut. Portuaria'!E15</f>
        <v>-6.8250000000000002</v>
      </c>
      <c r="E285" s="260">
        <f>+'Var. Exced Aut. Portuaria'!F15</f>
        <v>0</v>
      </c>
      <c r="F285" s="257">
        <f>+'Var. Exced Aut. Portuaria'!G15</f>
        <v>0</v>
      </c>
      <c r="G285" s="257">
        <f>+'Var. Exced Aut. Portuaria'!H15</f>
        <v>0</v>
      </c>
      <c r="H285" s="257">
        <f>+'Var. Exced Aut. Portuaria'!I15</f>
        <v>0</v>
      </c>
      <c r="I285" s="257">
        <f>+'Var. Exced Aut. Portuaria'!J15</f>
        <v>0</v>
      </c>
      <c r="J285" s="257">
        <f>+'Var. Exced Aut. Portuaria'!K15</f>
        <v>0</v>
      </c>
      <c r="K285" s="257">
        <f>+'Var. Exced Aut. Portuaria'!L15</f>
        <v>0</v>
      </c>
      <c r="L285" s="257">
        <f>+'Var. Exced Aut. Portuaria'!M15</f>
        <v>0</v>
      </c>
      <c r="M285" s="257">
        <f>+'Var. Exced Aut. Portuaria'!N15</f>
        <v>0</v>
      </c>
      <c r="N285" s="257">
        <f>+'Var. Exced Aut. Portuaria'!O15</f>
        <v>0</v>
      </c>
      <c r="O285" s="257">
        <f>+'Var. Exced Aut. Portuaria'!P15</f>
        <v>0</v>
      </c>
      <c r="P285" s="257">
        <f>+'Var. Exced Aut. Portuaria'!Q15</f>
        <v>0</v>
      </c>
      <c r="Q285" s="257">
        <f>+'Var. Exced Aut. Portuaria'!R15</f>
        <v>0</v>
      </c>
      <c r="R285" s="257">
        <f>+'Var. Exced Aut. Portuaria'!S15</f>
        <v>0</v>
      </c>
      <c r="S285" s="257">
        <f>+'Var. Exced Aut. Portuaria'!T15</f>
        <v>0</v>
      </c>
      <c r="T285" s="257">
        <f>+'Var. Exced Aut. Portuaria'!U15</f>
        <v>0</v>
      </c>
      <c r="U285" s="257">
        <f>+'Var. Exced Aut. Portuaria'!V15</f>
        <v>0</v>
      </c>
      <c r="V285" s="257">
        <f>+'Var. Exced Aut. Portuaria'!W15</f>
        <v>0</v>
      </c>
      <c r="W285" s="257">
        <f>+'Var. Exced Aut. Portuaria'!X15</f>
        <v>0</v>
      </c>
      <c r="X285" s="257">
        <f>+'Var. Exced Aut. Portuaria'!Y15</f>
        <v>0</v>
      </c>
      <c r="Y285" s="257">
        <f>+'Var. Exced Aut. Portuaria'!Z15</f>
        <v>0</v>
      </c>
      <c r="Z285" s="257">
        <f>+'Var. Exced Aut. Portuaria'!AA15</f>
        <v>0</v>
      </c>
      <c r="AA285" s="257">
        <f>+'Var. Exced Aut. Portuaria'!AB15</f>
        <v>0</v>
      </c>
      <c r="AB285" s="257">
        <f>+'Var. Exced Aut. Portuaria'!AC15</f>
        <v>0</v>
      </c>
      <c r="AC285" s="257">
        <f>+'Var. Exced Aut. Portuaria'!AD15</f>
        <v>0</v>
      </c>
      <c r="AD285" s="257">
        <f>+'Var. Exced Aut. Portuaria'!AE15</f>
        <v>0</v>
      </c>
      <c r="AE285" s="257">
        <f>+'Var. Exced Aut. Portuaria'!AF15</f>
        <v>0</v>
      </c>
      <c r="AF285" s="257">
        <f>+'Var. Exced Aut. Portuaria'!AG15</f>
        <v>0</v>
      </c>
      <c r="AG285" s="257">
        <f>+'Var. Exced Aut. Portuaria'!AH15</f>
        <v>0</v>
      </c>
      <c r="AH285" s="258">
        <f>+'Var. Exced Aut. Portuaria'!AI15</f>
        <v>1.7190205584129832</v>
      </c>
    </row>
    <row r="286" spans="3:34" ht="15.75" hidden="1" thickBot="1">
      <c r="C286" s="14" t="s">
        <v>20</v>
      </c>
      <c r="D286" s="261">
        <f>+'Var. Exced Aut. Portuaria'!E16</f>
        <v>-31.5</v>
      </c>
      <c r="E286" s="257">
        <f>+'Var. Exced Aut. Portuaria'!F16</f>
        <v>0</v>
      </c>
      <c r="F286" s="257">
        <f>+'Var. Exced Aut. Portuaria'!G16</f>
        <v>0</v>
      </c>
      <c r="G286" s="257">
        <f>+'Var. Exced Aut. Portuaria'!H16</f>
        <v>0</v>
      </c>
      <c r="H286" s="257">
        <f>+'Var. Exced Aut. Portuaria'!I16</f>
        <v>0</v>
      </c>
      <c r="I286" s="257">
        <f>+'Var. Exced Aut. Portuaria'!J16</f>
        <v>0</v>
      </c>
      <c r="J286" s="257">
        <f>+'Var. Exced Aut. Portuaria'!K16</f>
        <v>0</v>
      </c>
      <c r="K286" s="257">
        <f>+'Var. Exced Aut. Portuaria'!L16</f>
        <v>0</v>
      </c>
      <c r="L286" s="257">
        <f>+'Var. Exced Aut. Portuaria'!M16</f>
        <v>0</v>
      </c>
      <c r="M286" s="257">
        <f>+'Var. Exced Aut. Portuaria'!N16</f>
        <v>0</v>
      </c>
      <c r="N286" s="257">
        <f>+'Var. Exced Aut. Portuaria'!O16</f>
        <v>0</v>
      </c>
      <c r="O286" s="257">
        <f>+'Var. Exced Aut. Portuaria'!P16</f>
        <v>0</v>
      </c>
      <c r="P286" s="257">
        <f>+'Var. Exced Aut. Portuaria'!Q16</f>
        <v>0</v>
      </c>
      <c r="Q286" s="257">
        <f>+'Var. Exced Aut. Portuaria'!R16</f>
        <v>0</v>
      </c>
      <c r="R286" s="257">
        <f>+'Var. Exced Aut. Portuaria'!S16</f>
        <v>0</v>
      </c>
      <c r="S286" s="257">
        <f>+'Var. Exced Aut. Portuaria'!T16</f>
        <v>0</v>
      </c>
      <c r="T286" s="257">
        <f>+'Var. Exced Aut. Portuaria'!U16</f>
        <v>0</v>
      </c>
      <c r="U286" s="257">
        <f>+'Var. Exced Aut. Portuaria'!V16</f>
        <v>0</v>
      </c>
      <c r="V286" s="257">
        <f>+'Var. Exced Aut. Portuaria'!W16</f>
        <v>0</v>
      </c>
      <c r="W286" s="257">
        <f>+'Var. Exced Aut. Portuaria'!X16</f>
        <v>0</v>
      </c>
      <c r="X286" s="257">
        <f>+'Var. Exced Aut. Portuaria'!Y16</f>
        <v>0</v>
      </c>
      <c r="Y286" s="257">
        <f>+'Var. Exced Aut. Portuaria'!Z16</f>
        <v>0</v>
      </c>
      <c r="Z286" s="257">
        <f>+'Var. Exced Aut. Portuaria'!AA16</f>
        <v>0</v>
      </c>
      <c r="AA286" s="257">
        <f>+'Var. Exced Aut. Portuaria'!AB16</f>
        <v>0</v>
      </c>
      <c r="AB286" s="257">
        <f>+'Var. Exced Aut. Portuaria'!AC16</f>
        <v>0</v>
      </c>
      <c r="AC286" s="257">
        <f>+'Var. Exced Aut. Portuaria'!AD16</f>
        <v>0</v>
      </c>
      <c r="AD286" s="257">
        <f>+'Var. Exced Aut. Portuaria'!AE16</f>
        <v>0</v>
      </c>
      <c r="AE286" s="257">
        <f>+'Var. Exced Aut. Portuaria'!AF16</f>
        <v>0</v>
      </c>
      <c r="AF286" s="257">
        <f>+'Var. Exced Aut. Portuaria'!AG16</f>
        <v>0</v>
      </c>
      <c r="AG286" s="257">
        <f>+'Var. Exced Aut. Portuaria'!AH16</f>
        <v>0</v>
      </c>
      <c r="AH286" s="258">
        <f>+'Var. Exced Aut. Portuaria'!AI16</f>
        <v>7.9339410388291522</v>
      </c>
    </row>
    <row r="287" spans="3:34" ht="15.75" thickBot="1">
      <c r="C287" s="15" t="s">
        <v>44</v>
      </c>
      <c r="D287" s="268">
        <f>+'Var. Exced Aut. Portuaria'!E17</f>
        <v>-62.965000000000003</v>
      </c>
      <c r="E287" s="285">
        <f>+'Var. Exced Aut. Portuaria'!F17</f>
        <v>0</v>
      </c>
      <c r="F287" s="285">
        <f>+'Var. Exced Aut. Portuaria'!G17</f>
        <v>0.74192728216546378</v>
      </c>
      <c r="G287" s="285">
        <f>+'Var. Exced Aut. Portuaria'!H17</f>
        <v>1.0414106828999921</v>
      </c>
      <c r="H287" s="285">
        <f>+'Var. Exced Aut. Portuaria'!I17</f>
        <v>1.3269690688427527</v>
      </c>
      <c r="I287" s="285">
        <f>+'Var. Exced Aut. Portuaria'!J17</f>
        <v>1.5968741198822669</v>
      </c>
      <c r="J287" s="285">
        <f>+'Var. Exced Aut. Portuaria'!K17</f>
        <v>1.8493776649104747</v>
      </c>
      <c r="K287" s="285">
        <f>+'Var. Exced Aut. Portuaria'!L17</f>
        <v>2.0827177553591802</v>
      </c>
      <c r="L287" s="285">
        <f>+'Var. Exced Aut. Portuaria'!M17</f>
        <v>2.2659482473712504</v>
      </c>
      <c r="M287" s="285">
        <f>+'Var. Exced Aut. Portuaria'!N17</f>
        <v>2.7538071124602799</v>
      </c>
      <c r="N287" s="285">
        <f>+'Var. Exced Aut. Portuaria'!O17</f>
        <v>3.2866913490888012</v>
      </c>
      <c r="O287" s="285">
        <f>+'Var. Exced Aut. Portuaria'!P17</f>
        <v>3.7975968490827827</v>
      </c>
      <c r="P287" s="285">
        <f>+'Var. Exced Aut. Portuaria'!Q17</f>
        <v>4.2536837554926956</v>
      </c>
      <c r="Q287" s="285">
        <f>+'Var. Exced Aut. Portuaria'!R17</f>
        <v>4.7159732291542591</v>
      </c>
      <c r="R287" s="285">
        <f>+'Var. Exced Aut. Portuaria'!S17</f>
        <v>5.1522033239356304</v>
      </c>
      <c r="S287" s="285">
        <f>+'Var. Exced Aut. Portuaria'!T17</f>
        <v>5.5611151438025468</v>
      </c>
      <c r="T287" s="285">
        <f>+'Var. Exced Aut. Portuaria'!U17</f>
        <v>5.9415141861437686</v>
      </c>
      <c r="U287" s="285">
        <f>+'Var. Exced Aut. Portuaria'!V17</f>
        <v>6.3258335738478655</v>
      </c>
      <c r="V287" s="285">
        <f>+'Var. Exced Aut. Portuaria'!W17</f>
        <v>6.7141053274912181</v>
      </c>
      <c r="W287" s="285">
        <f>+'Var. Exced Aut. Portuaria'!X17</f>
        <v>7.1063615461897349</v>
      </c>
      <c r="X287" s="285">
        <f>+'Var. Exced Aut. Portuaria'!Y17</f>
        <v>7.5026344027505329</v>
      </c>
      <c r="Y287" s="285">
        <f>+'Var. Exced Aut. Portuaria'!Z17</f>
        <v>7.9029561386602873</v>
      </c>
      <c r="Z287" s="285">
        <f>+'Var. Exced Aut. Portuaria'!AA17</f>
        <v>8.3073590589066875</v>
      </c>
      <c r="AA287" s="285">
        <f>+'Var. Exced Aut. Portuaria'!AB17</f>
        <v>8.7158755266292918</v>
      </c>
      <c r="AB287" s="285">
        <f>+'Var. Exced Aut. Portuaria'!AC17</f>
        <v>9.1285379575953129</v>
      </c>
      <c r="AC287" s="285">
        <f>+'Var. Exced Aut. Portuaria'!AD17</f>
        <v>9.5453788144968232</v>
      </c>
      <c r="AD287" s="285">
        <f>+'Var. Exced Aut. Portuaria'!AE17</f>
        <v>9.9664106010649238</v>
      </c>
      <c r="AE287" s="285">
        <f>+'Var. Exced Aut. Portuaria'!AF17</f>
        <v>10.391685855996814</v>
      </c>
      <c r="AF287" s="285">
        <f>+'Var. Exced Aut. Portuaria'!AG17</f>
        <v>10.821237146691413</v>
      </c>
      <c r="AG287" s="285">
        <f>+'Var. Exced Aut. Portuaria'!AH17</f>
        <v>11.255097062789231</v>
      </c>
      <c r="AH287" s="286">
        <f>+'Var. Exced Aut. Portuaria'!AI17</f>
        <v>27.552364797127169</v>
      </c>
    </row>
    <row r="290" spans="3:34" ht="15.75">
      <c r="C290" s="281" t="s">
        <v>197</v>
      </c>
    </row>
    <row r="291" spans="3:34" ht="15.75" thickBot="1"/>
    <row r="292" spans="3:34" ht="15.75" thickBot="1">
      <c r="C292" s="12"/>
      <c r="D292" s="246">
        <v>0</v>
      </c>
      <c r="E292" s="247">
        <v>1</v>
      </c>
      <c r="F292" s="247">
        <v>2</v>
      </c>
      <c r="G292" s="247">
        <v>3</v>
      </c>
      <c r="H292" s="247">
        <v>4</v>
      </c>
      <c r="I292" s="247">
        <v>5</v>
      </c>
      <c r="J292" s="247">
        <v>6</v>
      </c>
      <c r="K292" s="247">
        <v>7</v>
      </c>
      <c r="L292" s="247">
        <v>8</v>
      </c>
      <c r="M292" s="247">
        <v>9</v>
      </c>
      <c r="N292" s="247">
        <v>10</v>
      </c>
      <c r="O292" s="247">
        <v>11</v>
      </c>
      <c r="P292" s="247">
        <v>12</v>
      </c>
      <c r="Q292" s="247">
        <v>13</v>
      </c>
      <c r="R292" s="247">
        <v>14</v>
      </c>
      <c r="S292" s="248">
        <v>15</v>
      </c>
      <c r="T292" s="247">
        <v>16</v>
      </c>
      <c r="U292" s="249">
        <v>17</v>
      </c>
      <c r="V292" s="250">
        <v>18</v>
      </c>
      <c r="W292" s="250">
        <v>19</v>
      </c>
      <c r="X292" s="251">
        <v>20</v>
      </c>
      <c r="Y292" s="247">
        <v>21</v>
      </c>
      <c r="Z292" s="249">
        <v>22</v>
      </c>
      <c r="AA292" s="250">
        <v>23</v>
      </c>
      <c r="AB292" s="250">
        <v>24</v>
      </c>
      <c r="AC292" s="251">
        <v>25</v>
      </c>
      <c r="AD292" s="247">
        <v>26</v>
      </c>
      <c r="AE292" s="249">
        <v>27</v>
      </c>
      <c r="AF292" s="250">
        <v>28</v>
      </c>
      <c r="AG292" s="250">
        <v>29</v>
      </c>
      <c r="AH292" s="252">
        <v>30</v>
      </c>
    </row>
    <row r="293" spans="3:34" ht="15.75" thickBot="1">
      <c r="C293" s="13" t="s">
        <v>21</v>
      </c>
      <c r="D293" s="253">
        <f>+'Var. Exced Op. Partícipe'!E6</f>
        <v>0</v>
      </c>
      <c r="E293" s="254">
        <f>+'Var. Exced Op. Partícipe'!F6</f>
        <v>0</v>
      </c>
      <c r="F293" s="254">
        <f>+'Var. Exced Op. Partícipe'!G6</f>
        <v>2.9957681243044503</v>
      </c>
      <c r="G293" s="254">
        <f>+'Var. Exced Op. Partícipe'!H6</f>
        <v>4.2752769631425256</v>
      </c>
      <c r="H293" s="254">
        <f>+'Var. Exced Op. Partícipe'!I6</f>
        <v>5.5071551844685827</v>
      </c>
      <c r="I293" s="254">
        <f>+'Var. Exced Op. Partícipe'!J6</f>
        <v>6.6846229777183011</v>
      </c>
      <c r="J293" s="254">
        <f>+'Var. Exced Op. Partícipe'!K6</f>
        <v>7.8007950586582782</v>
      </c>
      <c r="K293" s="254">
        <f>+'Var. Exced Op. Partícipe'!L6</f>
        <v>8.8487036118422697</v>
      </c>
      <c r="L293" s="254">
        <f>+'Var. Exced Op. Partícipe'!M6</f>
        <v>9.7068465083701714</v>
      </c>
      <c r="M293" s="254">
        <f>+'Var. Exced Op. Partícipe'!N6</f>
        <v>11.755963008946917</v>
      </c>
      <c r="N293" s="254">
        <f>+'Var. Exced Op. Partícipe'!O6</f>
        <v>13.984489664846446</v>
      </c>
      <c r="O293" s="254">
        <f>+'Var. Exced Op. Partícipe'!P6</f>
        <v>16.132103919509248</v>
      </c>
      <c r="P293" s="254">
        <f>+'Var. Exced Op. Partícipe'!Q6</f>
        <v>18.069148891730837</v>
      </c>
      <c r="Q293" s="254">
        <f>+'Var. Exced Op. Partícipe'!R6</f>
        <v>20.035708681282529</v>
      </c>
      <c r="R293" s="254">
        <f>+'Var. Exced Op. Partícipe'!S6</f>
        <v>21.904485195226354</v>
      </c>
      <c r="S293" s="254">
        <f>+'Var. Exced Op. Partícipe'!T6</f>
        <v>23.670201136173798</v>
      </c>
      <c r="T293" s="254">
        <f>+'Var. Exced Op. Partícipe'!U6</f>
        <v>25.327806993707547</v>
      </c>
      <c r="U293" s="254">
        <f>+'Var. Exced Op. Partícipe'!V6</f>
        <v>27.005515231711691</v>
      </c>
      <c r="V293" s="254">
        <f>+'Var. Exced Op. Partícipe'!W6</f>
        <v>28.703555960282351</v>
      </c>
      <c r="W293" s="254">
        <f>+'Var. Exced Op. Partícipe'!X6</f>
        <v>30.422161669783033</v>
      </c>
      <c r="X293" s="254">
        <f>+'Var. Exced Op. Partícipe'!Y6</f>
        <v>32.16156725047766</v>
      </c>
      <c r="Y293" s="254">
        <f>+'Var. Exced Op. Partícipe'!Z6</f>
        <v>33.922010012217449</v>
      </c>
      <c r="Z293" s="254">
        <f>+'Var. Exced Op. Partícipe'!AA6</f>
        <v>35.703729704178038</v>
      </c>
      <c r="AA293" s="254">
        <f>+'Var. Exced Op. Partícipe'!AB6</f>
        <v>37.50696853464472</v>
      </c>
      <c r="AB293" s="254">
        <f>+'Var. Exced Op. Partícipe'!AC6</f>
        <v>39.331971190841934</v>
      </c>
      <c r="AC293" s="254">
        <f>+'Var. Exced Op. Partícipe'!AD6</f>
        <v>41.178984858804789</v>
      </c>
      <c r="AD293" s="254">
        <f>+'Var. Exced Op. Partícipe'!AE6</f>
        <v>43.048209243288589</v>
      </c>
      <c r="AE293" s="254">
        <f>+'Var. Exced Op. Partícipe'!AF6</f>
        <v>44.939946587713649</v>
      </c>
      <c r="AF293" s="254">
        <f>+'Var. Exced Op. Partícipe'!AG6</f>
        <v>46.854451694141758</v>
      </c>
      <c r="AG293" s="254">
        <f>+'Var. Exced Op. Partícipe'!AH6</f>
        <v>48.791981943280433</v>
      </c>
      <c r="AH293" s="255">
        <f>+'Var. Exced Op. Partícipe'!AI6</f>
        <v>50.752797314512094</v>
      </c>
    </row>
    <row r="294" spans="3:34" ht="15.75" thickBot="1">
      <c r="C294" s="256" t="s">
        <v>15</v>
      </c>
      <c r="D294" s="257">
        <f>+'Var. Exced Op. Partícipe'!E7</f>
        <v>0</v>
      </c>
      <c r="E294" s="257">
        <f>+'Var. Exced Op. Partícipe'!F7</f>
        <v>0</v>
      </c>
      <c r="F294" s="257">
        <f>+'Var. Exced Op. Partícipe'!G7</f>
        <v>2.9957681243044503</v>
      </c>
      <c r="G294" s="257">
        <f>+'Var. Exced Op. Partícipe'!H7</f>
        <v>4.2752769631425256</v>
      </c>
      <c r="H294" s="257">
        <f>+'Var. Exced Op. Partícipe'!I7</f>
        <v>5.5071551844685827</v>
      </c>
      <c r="I294" s="257">
        <f>+'Var. Exced Op. Partícipe'!J7</f>
        <v>6.6846229777183011</v>
      </c>
      <c r="J294" s="257">
        <f>+'Var. Exced Op. Partícipe'!K7</f>
        <v>7.8007950586582782</v>
      </c>
      <c r="K294" s="257">
        <f>+'Var. Exced Op. Partícipe'!L7</f>
        <v>8.8487036118422697</v>
      </c>
      <c r="L294" s="257">
        <f>+'Var. Exced Op. Partícipe'!M7</f>
        <v>9.7068465083701714</v>
      </c>
      <c r="M294" s="257">
        <f>+'Var. Exced Op. Partícipe'!N7</f>
        <v>11.755963008946917</v>
      </c>
      <c r="N294" s="257">
        <f>+'Var. Exced Op. Partícipe'!O7</f>
        <v>13.984489664846446</v>
      </c>
      <c r="O294" s="257">
        <f>+'Var. Exced Op. Partícipe'!P7</f>
        <v>16.132103919509248</v>
      </c>
      <c r="P294" s="257">
        <f>+'Var. Exced Op. Partícipe'!Q7</f>
        <v>18.069148891730837</v>
      </c>
      <c r="Q294" s="257">
        <f>+'Var. Exced Op. Partícipe'!R7</f>
        <v>20.035708681282529</v>
      </c>
      <c r="R294" s="257">
        <f>+'Var. Exced Op. Partícipe'!S7</f>
        <v>21.904485195226354</v>
      </c>
      <c r="S294" s="257">
        <f>+'Var. Exced Op. Partícipe'!T7</f>
        <v>23.670201136173798</v>
      </c>
      <c r="T294" s="257">
        <f>+'Var. Exced Op. Partícipe'!U7</f>
        <v>25.327806993707547</v>
      </c>
      <c r="U294" s="257">
        <f>+'Var. Exced Op. Partícipe'!V7</f>
        <v>27.005515231711691</v>
      </c>
      <c r="V294" s="257">
        <f>+'Var. Exced Op. Partícipe'!W7</f>
        <v>28.703555960282351</v>
      </c>
      <c r="W294" s="257">
        <f>+'Var. Exced Op. Partícipe'!X7</f>
        <v>30.422161669783033</v>
      </c>
      <c r="X294" s="257">
        <f>+'Var. Exced Op. Partícipe'!Y7</f>
        <v>32.16156725047766</v>
      </c>
      <c r="Y294" s="257">
        <f>+'Var. Exced Op. Partícipe'!Z7</f>
        <v>33.922010012217449</v>
      </c>
      <c r="Z294" s="257">
        <f>+'Var. Exced Op. Partícipe'!AA7</f>
        <v>35.703729704178038</v>
      </c>
      <c r="AA294" s="257">
        <f>+'Var. Exced Op. Partícipe'!AB7</f>
        <v>37.50696853464472</v>
      </c>
      <c r="AB294" s="257">
        <f>+'Var. Exced Op. Partícipe'!AC7</f>
        <v>39.331971190841934</v>
      </c>
      <c r="AC294" s="257">
        <f>+'Var. Exced Op. Partícipe'!AD7</f>
        <v>41.178984858804789</v>
      </c>
      <c r="AD294" s="257">
        <f>+'Var. Exced Op. Partícipe'!AE7</f>
        <v>43.048209243288589</v>
      </c>
      <c r="AE294" s="257">
        <f>+'Var. Exced Op. Partícipe'!AF7</f>
        <v>44.939946587713649</v>
      </c>
      <c r="AF294" s="257">
        <f>+'Var. Exced Op. Partícipe'!AG7</f>
        <v>46.854451694141758</v>
      </c>
      <c r="AG294" s="257">
        <f>+'Var. Exced Op. Partícipe'!AH7</f>
        <v>48.791981943280433</v>
      </c>
      <c r="AH294" s="258">
        <f>+'Var. Exced Op. Partícipe'!AI7</f>
        <v>50.752797314512094</v>
      </c>
    </row>
    <row r="295" spans="3:34" ht="15.75" thickBot="1">
      <c r="C295" s="13" t="s">
        <v>22</v>
      </c>
      <c r="D295" s="253">
        <f>+'Var. Exced Op. Partícipe'!E8</f>
        <v>0</v>
      </c>
      <c r="E295" s="254">
        <f>+'Var. Exced Op. Partícipe'!F8</f>
        <v>0</v>
      </c>
      <c r="F295" s="254">
        <f>+'Var. Exced Op. Partícipe'!G8</f>
        <v>-7.8706472039016512E-2</v>
      </c>
      <c r="G295" s="254">
        <f>+'Var. Exced Op. Partícipe'!H8</f>
        <v>-0.98260587017304657</v>
      </c>
      <c r="H295" s="254">
        <f>+'Var. Exced Op. Partícipe'!I8</f>
        <v>-1.865583676604222</v>
      </c>
      <c r="I295" s="254">
        <f>+'Var. Exced Op. Partícipe'!J8</f>
        <v>-2.7234102833497325</v>
      </c>
      <c r="J295" s="254">
        <f>+'Var. Exced Op. Partícipe'!K8</f>
        <v>-3.5517537902359035</v>
      </c>
      <c r="K295" s="254">
        <f>+'Var. Exced Op. Partícipe'!L8</f>
        <v>-4.3461931203520541</v>
      </c>
      <c r="L295" s="254">
        <f>+'Var. Exced Op. Partícipe'!M8</f>
        <v>-5.0309280768259059</v>
      </c>
      <c r="M295" s="254">
        <f>+'Var. Exced Op. Partícipe'!N8</f>
        <v>-6.4784759708768149</v>
      </c>
      <c r="N295" s="254">
        <f>+'Var. Exced Op. Partícipe'!O8</f>
        <v>-8.0485929662652236</v>
      </c>
      <c r="O295" s="254">
        <f>+'Var. Exced Op. Partícipe'!P8</f>
        <v>-9.5753448255905269</v>
      </c>
      <c r="P295" s="254">
        <f>+'Var. Exced Op. Partícipe'!Q8</f>
        <v>-10.97690303245116</v>
      </c>
      <c r="Q295" s="254">
        <f>+'Var. Exced Op. Partícipe'!R8</f>
        <v>-12.403689287035297</v>
      </c>
      <c r="R295" s="254">
        <f>+'Var. Exced Op. Partícipe'!S8</f>
        <v>-13.77546500491488</v>
      </c>
      <c r="S295" s="254">
        <f>+'Var. Exced Op. Partícipe'!T8</f>
        <v>-15.088496444993526</v>
      </c>
      <c r="T295" s="254">
        <f>+'Var. Exced Op. Partícipe'!U8</f>
        <v>-16.339158891668404</v>
      </c>
      <c r="U295" s="254">
        <f>+'Var. Exced Op. Partícipe'!V8</f>
        <v>-17.608581275043392</v>
      </c>
      <c r="V295" s="254">
        <f>+'Var. Exced Op. Partícipe'!W8</f>
        <v>-18.897044994169043</v>
      </c>
      <c r="W295" s="254">
        <f>+'Var. Exced Op. Partícipe'!X8</f>
        <v>-20.204835669081561</v>
      </c>
      <c r="X295" s="254">
        <f>+'Var. Exced Op. Partícipe'!Y8</f>
        <v>-21.532243204117773</v>
      </c>
      <c r="Y295" s="254">
        <f>+'Var. Exced Op. Partícipe'!Z8</f>
        <v>-22.879561852179545</v>
      </c>
      <c r="Z295" s="254">
        <f>+'Var. Exced Op. Partícipe'!AA8</f>
        <v>-24.247090279962233</v>
      </c>
      <c r="AA295" s="254">
        <f>+'Var. Exced Op. Partícipe'!AB8</f>
        <v>-25.635131634161663</v>
      </c>
      <c r="AB295" s="254">
        <f>+'Var. Exced Op. Partícipe'!AC8</f>
        <v>-27.043993608674068</v>
      </c>
      <c r="AC295" s="254">
        <f>+'Var. Exced Op. Partícipe'!AD8</f>
        <v>-28.473988512804194</v>
      </c>
      <c r="AD295" s="254">
        <f>+'Var. Exced Op. Partícipe'!AE8</f>
        <v>-29.925433340496259</v>
      </c>
      <c r="AE295" s="254">
        <f>+'Var. Exced Op. Partícipe'!AF8</f>
        <v>-31.398649840603685</v>
      </c>
      <c r="AF295" s="254">
        <f>+'Var. Exced Op. Partícipe'!AG8</f>
        <v>-32.893964588212718</v>
      </c>
      <c r="AG295" s="254">
        <f>+'Var. Exced Op. Partícipe'!AH8</f>
        <v>-34.411709057035907</v>
      </c>
      <c r="AH295" s="255">
        <f>+'Var. Exced Op. Partícipe'!AI8</f>
        <v>-35.952219692891447</v>
      </c>
    </row>
    <row r="296" spans="3:34" ht="15.75" thickBot="1">
      <c r="C296" s="256" t="s">
        <v>18</v>
      </c>
      <c r="D296" s="257">
        <f>+'Var. Exced Op. Partícipe'!E9</f>
        <v>0</v>
      </c>
      <c r="E296" s="257">
        <f>+'Var. Exced Op. Partícipe'!F9</f>
        <v>0</v>
      </c>
      <c r="F296" s="257">
        <f>+'Var. Exced Op. Partícipe'!G9</f>
        <v>-4.7466610207425521E-2</v>
      </c>
      <c r="G296" s="257">
        <f>+'Var. Exced Op. Partícipe'!H9</f>
        <v>-0.59259383146929701</v>
      </c>
      <c r="H296" s="257">
        <f>+'Var. Exced Op. Partícipe'!I9</f>
        <v>-1.1251035765243049</v>
      </c>
      <c r="I296" s="257">
        <f>+'Var. Exced Op. Partícipe'!J9</f>
        <v>-1.642445036674653</v>
      </c>
      <c r="J296" s="257">
        <f>+'Var. Exced Op. Partícipe'!K9</f>
        <v>-2.1420057124438108</v>
      </c>
      <c r="K296" s="257">
        <f>+'Var. Exced Op. Partícipe'!L9</f>
        <v>-2.6211193232962704</v>
      </c>
      <c r="L296" s="257">
        <f>+'Var. Exced Op. Partícipe'!M9</f>
        <v>-3.0340719869378385</v>
      </c>
      <c r="M296" s="257">
        <f>+'Var. Exced Op. Partícipe'!N9</f>
        <v>-3.9070648916310207</v>
      </c>
      <c r="N296" s="257">
        <f>+'Var. Exced Op. Partícipe'!O9</f>
        <v>-4.8539772543552697</v>
      </c>
      <c r="O296" s="257">
        <f>+'Var. Exced Op. Partícipe'!P9</f>
        <v>-5.7747367994423744</v>
      </c>
      <c r="P296" s="257">
        <f>+'Var. Exced Op. Partícipe'!Q9</f>
        <v>-6.6199940618323376</v>
      </c>
      <c r="Q296" s="257">
        <f>+'Var. Exced Op. Partícipe'!R9</f>
        <v>-7.4804659549453305</v>
      </c>
      <c r="R296" s="257">
        <f>+'Var. Exced Op. Partícipe'!S9</f>
        <v>-8.3077618761793897</v>
      </c>
      <c r="S296" s="257">
        <f>+'Var. Exced Op. Partícipe'!T9</f>
        <v>-9.0996300661982676</v>
      </c>
      <c r="T296" s="257">
        <f>+'Var. Exced Op. Partícipe'!U9</f>
        <v>-9.8538845171912257</v>
      </c>
      <c r="U296" s="257">
        <f>+'Var. Exced Op. Partícipe'!V9</f>
        <v>-10.61945278494907</v>
      </c>
      <c r="V296" s="257">
        <f>+'Var. Exced Op. Partícipe'!W9</f>
        <v>-11.396504576723304</v>
      </c>
      <c r="W296" s="257">
        <f>+'Var. Exced Op. Partícipe'!X9</f>
        <v>-12.185212145374145</v>
      </c>
      <c r="X296" s="257">
        <f>+'Var. Exced Op. Partícipe'!Y9</f>
        <v>-12.985750327554749</v>
      </c>
      <c r="Y296" s="257">
        <f>+'Var. Exced Op. Partícipe'!Z9</f>
        <v>-13.798296582468076</v>
      </c>
      <c r="Z296" s="257">
        <f>+'Var. Exced Op. Partícipe'!AA9</f>
        <v>-14.623031031205095</v>
      </c>
      <c r="AA296" s="257">
        <f>+'Var. Exced Op. Partícipe'!AB9</f>
        <v>-15.460136496673165</v>
      </c>
      <c r="AB296" s="257">
        <f>+'Var. Exced Op. Partícipe'!AC9</f>
        <v>-16.30979854412325</v>
      </c>
      <c r="AC296" s="257">
        <f>+'Var. Exced Op. Partícipe'!AD9</f>
        <v>-17.172205522285111</v>
      </c>
      <c r="AD296" s="257">
        <f>+'Var. Exced Op. Partícipe'!AE9</f>
        <v>-18.047548605119388</v>
      </c>
      <c r="AE296" s="257">
        <f>+'Var. Exced Op. Partícipe'!AF9</f>
        <v>-18.936021834196168</v>
      </c>
      <c r="AF296" s="257">
        <f>+'Var. Exced Op. Partícipe'!AG9</f>
        <v>-19.837822161709099</v>
      </c>
      <c r="AG296" s="257">
        <f>+'Var. Exced Op. Partícipe'!AH9</f>
        <v>-20.753149494134735</v>
      </c>
      <c r="AH296" s="258">
        <f>+'Var. Exced Op. Partícipe'!AI9</f>
        <v>-21.682206736546753</v>
      </c>
    </row>
    <row r="297" spans="3:34" ht="15.75" thickBot="1">
      <c r="C297" s="256" t="s">
        <v>19</v>
      </c>
      <c r="D297" s="259">
        <f>+'Var. Exced Op. Partícipe'!E10</f>
        <v>0</v>
      </c>
      <c r="E297" s="260">
        <f>+'Var. Exced Op. Partícipe'!F10</f>
        <v>0</v>
      </c>
      <c r="F297" s="257">
        <f>+'Var. Exced Op. Partícipe'!G10</f>
        <v>-8.7651410894393714E-3</v>
      </c>
      <c r="G297" s="257">
        <f>+'Var. Exced Op. Partícipe'!H10</f>
        <v>-0.10942783819745543</v>
      </c>
      <c r="H297" s="257">
        <f>+'Var. Exced Op. Partícipe'!I10</f>
        <v>-0.20776060361954493</v>
      </c>
      <c r="I297" s="257">
        <f>+'Var. Exced Op. Partícipe'!J10</f>
        <v>-0.3032924073404899</v>
      </c>
      <c r="J297" s="257">
        <f>+'Var. Exced Op. Partícipe'!K10</f>
        <v>-0.39554082758195375</v>
      </c>
      <c r="K297" s="257">
        <f>+'Var. Exced Op. Partícipe'!L10</f>
        <v>-0.48401351140414078</v>
      </c>
      <c r="L297" s="257">
        <f>+'Var. Exced Op. Partícipe'!M10</f>
        <v>-0.56026897486068039</v>
      </c>
      <c r="M297" s="257">
        <f>+'Var. Exced Op. Partícipe'!N10</f>
        <v>-0.72147505101141007</v>
      </c>
      <c r="N297" s="257">
        <f>+'Var. Exced Op. Partícipe'!O10</f>
        <v>-0.89633102708264922</v>
      </c>
      <c r="O297" s="257">
        <f>+'Var. Exced Op. Partícipe'!P10</f>
        <v>-1.0663576476243022</v>
      </c>
      <c r="P297" s="257">
        <f>+'Var. Exced Op. Partícipe'!Q10</f>
        <v>-1.2224420852815396</v>
      </c>
      <c r="Q297" s="257">
        <f>+'Var. Exced Op. Partícipe'!R10</f>
        <v>-1.3813360428166093</v>
      </c>
      <c r="R297" s="257">
        <f>+'Var. Exced Op. Partícipe'!S10</f>
        <v>-1.5341037555444896</v>
      </c>
      <c r="S297" s="257">
        <f>+'Var. Exced Op. Partícipe'!T10</f>
        <v>-1.6803294156332027</v>
      </c>
      <c r="T297" s="257">
        <f>+'Var. Exced Op. Partícipe'!U10</f>
        <v>-1.8196093568676981</v>
      </c>
      <c r="U297" s="257">
        <f>+'Var. Exced Op. Partícipe'!V10</f>
        <v>-1.9609784972207089</v>
      </c>
      <c r="V297" s="257">
        <f>+'Var. Exced Op. Partícipe'!W10</f>
        <v>-2.104468174679019</v>
      </c>
      <c r="W297" s="257">
        <f>+'Var. Exced Op. Partícipe'!X10</f>
        <v>-2.250110197299203</v>
      </c>
      <c r="X297" s="257">
        <f>+'Var. Exced Op. Partícipe'!Y10</f>
        <v>-2.3979368502586893</v>
      </c>
      <c r="Y297" s="257">
        <f>+'Var. Exced Op. Partícipe'!Z10</f>
        <v>-2.5479809030125709</v>
      </c>
      <c r="Z297" s="257">
        <f>+'Var. Exced Op. Partícipe'!AA10</f>
        <v>-2.7002756165577591</v>
      </c>
      <c r="AA297" s="257">
        <f>+'Var. Exced Op. Partícipe'!AB10</f>
        <v>-2.8548547508061244</v>
      </c>
      <c r="AB297" s="257">
        <f>+'Var. Exced Op. Partícipe'!AC10</f>
        <v>-3.0117525720682141</v>
      </c>
      <c r="AC297" s="257">
        <f>+'Var. Exced Op. Partícipe'!AD10</f>
        <v>-3.1710038606492397</v>
      </c>
      <c r="AD297" s="257">
        <f>+'Var. Exced Op. Partícipe'!AE10</f>
        <v>-3.3326439185589778</v>
      </c>
      <c r="AE297" s="257">
        <f>+'Var. Exced Op. Partícipe'!AF10</f>
        <v>-3.496708577337361</v>
      </c>
      <c r="AF297" s="257">
        <f>+'Var. Exced Op. Partícipe'!AG10</f>
        <v>-3.6632342059974197</v>
      </c>
      <c r="AG297" s="257">
        <f>+'Var. Exced Op. Partícipe'!AH10</f>
        <v>-3.8322577190873806</v>
      </c>
      <c r="AH297" s="258">
        <f>+'Var. Exced Op. Partícipe'!AI10</f>
        <v>-4.0038165848736904</v>
      </c>
    </row>
    <row r="298" spans="3:34" ht="15.75" thickBot="1">
      <c r="C298" s="14" t="s">
        <v>20</v>
      </c>
      <c r="D298" s="261">
        <f>+'Var. Exced Op. Partícipe'!E11</f>
        <v>0</v>
      </c>
      <c r="E298" s="257">
        <f>+'Var. Exced Op. Partícipe'!F11</f>
        <v>0</v>
      </c>
      <c r="F298" s="257">
        <f>+'Var. Exced Op. Partícipe'!G11</f>
        <v>-2.2474720742151628E-2</v>
      </c>
      <c r="G298" s="257">
        <f>+'Var. Exced Op. Partícipe'!H11</f>
        <v>-0.28058420050629412</v>
      </c>
      <c r="H298" s="257">
        <f>+'Var. Exced Op. Partícipe'!I11</f>
        <v>-0.5327194964603722</v>
      </c>
      <c r="I298" s="257">
        <f>+'Var. Exced Op. Partícipe'!J11</f>
        <v>-0.77767283933458942</v>
      </c>
      <c r="J298" s="257">
        <f>+'Var. Exced Op. Partícipe'!K11</f>
        <v>-1.0142072502101389</v>
      </c>
      <c r="K298" s="257">
        <f>+'Var. Exced Op. Partícipe'!L11</f>
        <v>-1.2410602856516424</v>
      </c>
      <c r="L298" s="257">
        <f>+'Var. Exced Op. Partícipe'!M11</f>
        <v>-1.4365871150273861</v>
      </c>
      <c r="M298" s="257">
        <f>+'Var. Exced Op. Partícipe'!N11</f>
        <v>-1.8499360282343842</v>
      </c>
      <c r="N298" s="257">
        <f>+'Var. Exced Op. Partícipe'!O11</f>
        <v>-2.2982846848273044</v>
      </c>
      <c r="O298" s="257">
        <f>+'Var. Exced Op. Partícipe'!P11</f>
        <v>-2.7342503785238503</v>
      </c>
      <c r="P298" s="257">
        <f>+'Var. Exced Op. Partícipe'!Q11</f>
        <v>-3.1344668853372832</v>
      </c>
      <c r="Q298" s="257">
        <f>+'Var. Exced Op. Partícipe'!R11</f>
        <v>-3.5418872892733568</v>
      </c>
      <c r="R298" s="257">
        <f>+'Var. Exced Op. Partícipe'!S11</f>
        <v>-3.9335993731910004</v>
      </c>
      <c r="S298" s="257">
        <f>+'Var. Exced Op. Partícipe'!T11</f>
        <v>-4.308536963162056</v>
      </c>
      <c r="T298" s="257">
        <f>+'Var. Exced Op. Partícipe'!U11</f>
        <v>-4.6656650176094798</v>
      </c>
      <c r="U298" s="257">
        <f>+'Var. Exced Op. Partícipe'!V11</f>
        <v>-5.0281499928736144</v>
      </c>
      <c r="V298" s="257">
        <f>+'Var. Exced Op. Partícipe'!W11</f>
        <v>-5.396072242766718</v>
      </c>
      <c r="W298" s="257">
        <f>+'Var. Exced Op. Partícipe'!X11</f>
        <v>-5.7695133264082141</v>
      </c>
      <c r="X298" s="257">
        <f>+'Var. Exced Op. Partícipe'!Y11</f>
        <v>-6.1485560263043322</v>
      </c>
      <c r="Y298" s="257">
        <f>+'Var. Exced Op. Partícipe'!Z11</f>
        <v>-6.533284366698898</v>
      </c>
      <c r="Z298" s="257">
        <f>+'Var. Exced Op. Partícipe'!AA11</f>
        <v>-6.923783632199382</v>
      </c>
      <c r="AA298" s="257">
        <f>+'Var. Exced Op. Partícipe'!AB11</f>
        <v>-7.3201403866823718</v>
      </c>
      <c r="AB298" s="257">
        <f>+'Var. Exced Op. Partícipe'!AC11</f>
        <v>-7.7224424924826023</v>
      </c>
      <c r="AC298" s="257">
        <f>+'Var. Exced Op. Partícipe'!AD11</f>
        <v>-8.1307791298698451</v>
      </c>
      <c r="AD298" s="257">
        <f>+'Var. Exced Op. Partícipe'!AE11</f>
        <v>-8.545240816817893</v>
      </c>
      <c r="AE298" s="257">
        <f>+'Var. Exced Op. Partícipe'!AF11</f>
        <v>-8.9659194290701567</v>
      </c>
      <c r="AF298" s="257">
        <f>+'Var. Exced Op. Partícipe'!AG11</f>
        <v>-9.392908220506202</v>
      </c>
      <c r="AG298" s="257">
        <f>+'Var. Exced Op. Partícipe'!AH11</f>
        <v>-9.8263018438137948</v>
      </c>
      <c r="AH298" s="258">
        <f>+'Var. Exced Op. Partícipe'!AI11</f>
        <v>-10.266196371471001</v>
      </c>
    </row>
    <row r="299" spans="3:34" ht="15.75" thickBot="1">
      <c r="C299" s="13" t="s">
        <v>10</v>
      </c>
      <c r="D299" s="253">
        <f>+'Var. Exced Op. Partícipe'!E12</f>
        <v>0</v>
      </c>
      <c r="E299" s="254">
        <f>+'Var. Exced Op. Partícipe'!F12</f>
        <v>-44.975000000000001</v>
      </c>
      <c r="F299" s="254">
        <f>+'Var. Exced Op. Partícipe'!G12</f>
        <v>0</v>
      </c>
      <c r="G299" s="254">
        <f>+'Var. Exced Op. Partícipe'!H12</f>
        <v>0</v>
      </c>
      <c r="H299" s="254">
        <f>+'Var. Exced Op. Partícipe'!I12</f>
        <v>0</v>
      </c>
      <c r="I299" s="254">
        <f>+'Var. Exced Op. Partícipe'!J12</f>
        <v>0</v>
      </c>
      <c r="J299" s="254">
        <f>+'Var. Exced Op. Partícipe'!K12</f>
        <v>0</v>
      </c>
      <c r="K299" s="254">
        <f>+'Var. Exced Op. Partícipe'!L12</f>
        <v>0</v>
      </c>
      <c r="L299" s="254">
        <f>+'Var. Exced Op. Partícipe'!M12</f>
        <v>0</v>
      </c>
      <c r="M299" s="254">
        <f>+'Var. Exced Op. Partícipe'!N12</f>
        <v>0</v>
      </c>
      <c r="N299" s="254">
        <f>+'Var. Exced Op. Partícipe'!O12</f>
        <v>0</v>
      </c>
      <c r="O299" s="254">
        <f>+'Var. Exced Op. Partícipe'!P12</f>
        <v>0</v>
      </c>
      <c r="P299" s="254">
        <f>+'Var. Exced Op. Partícipe'!Q12</f>
        <v>0</v>
      </c>
      <c r="Q299" s="254">
        <f>+'Var. Exced Op. Partícipe'!R12</f>
        <v>0</v>
      </c>
      <c r="R299" s="254">
        <f>+'Var. Exced Op. Partícipe'!S12</f>
        <v>0</v>
      </c>
      <c r="S299" s="254">
        <f>+'Var. Exced Op. Partícipe'!T12</f>
        <v>0</v>
      </c>
      <c r="T299" s="254">
        <f>+'Var. Exced Op. Partícipe'!U12</f>
        <v>0</v>
      </c>
      <c r="U299" s="254">
        <f>+'Var. Exced Op. Partícipe'!V12</f>
        <v>0</v>
      </c>
      <c r="V299" s="254">
        <f>+'Var. Exced Op. Partícipe'!W12</f>
        <v>0</v>
      </c>
      <c r="W299" s="254">
        <f>+'Var. Exced Op. Partícipe'!X12</f>
        <v>0</v>
      </c>
      <c r="X299" s="254">
        <f>+'Var. Exced Op. Partícipe'!Y12</f>
        <v>0</v>
      </c>
      <c r="Y299" s="254">
        <f>+'Var. Exced Op. Partícipe'!Z12</f>
        <v>0</v>
      </c>
      <c r="Z299" s="254">
        <f>+'Var. Exced Op. Partícipe'!AA12</f>
        <v>0</v>
      </c>
      <c r="AA299" s="254">
        <f>+'Var. Exced Op. Partícipe'!AB12</f>
        <v>0</v>
      </c>
      <c r="AB299" s="254">
        <f>+'Var. Exced Op. Partícipe'!AC12</f>
        <v>0</v>
      </c>
      <c r="AC299" s="254">
        <f>+'Var. Exced Op. Partícipe'!AD12</f>
        <v>0</v>
      </c>
      <c r="AD299" s="254">
        <f>+'Var. Exced Op. Partícipe'!AE12</f>
        <v>0</v>
      </c>
      <c r="AE299" s="254">
        <f>+'Var. Exced Op. Partícipe'!AF12</f>
        <v>0</v>
      </c>
      <c r="AF299" s="254">
        <f>+'Var. Exced Op. Partícipe'!AG12</f>
        <v>0</v>
      </c>
      <c r="AG299" s="254">
        <f>+'Var. Exced Op. Partícipe'!AH12</f>
        <v>0</v>
      </c>
      <c r="AH299" s="255">
        <f>+'Var. Exced Op. Partícipe'!AI12</f>
        <v>0</v>
      </c>
    </row>
    <row r="300" spans="3:34" ht="15.75" thickBot="1">
      <c r="C300" s="256" t="s">
        <v>18</v>
      </c>
      <c r="D300" s="257">
        <f>+'Var. Exced Op. Partícipe'!E13</f>
        <v>0</v>
      </c>
      <c r="E300" s="257">
        <f>+'Var. Exced Op. Partícipe'!F13</f>
        <v>-17.600000000000001</v>
      </c>
      <c r="F300" s="257">
        <f>+'Var. Exced Op. Partícipe'!G13</f>
        <v>0</v>
      </c>
      <c r="G300" s="257">
        <f>+'Var. Exced Op. Partícipe'!H13</f>
        <v>0</v>
      </c>
      <c r="H300" s="257">
        <f>+'Var. Exced Op. Partícipe'!I13</f>
        <v>0</v>
      </c>
      <c r="I300" s="257">
        <f>+'Var. Exced Op. Partícipe'!J13</f>
        <v>0</v>
      </c>
      <c r="J300" s="257">
        <f>+'Var. Exced Op. Partícipe'!K13</f>
        <v>0</v>
      </c>
      <c r="K300" s="257">
        <f>+'Var. Exced Op. Partícipe'!L13</f>
        <v>0</v>
      </c>
      <c r="L300" s="257">
        <f>+'Var. Exced Op. Partícipe'!M13</f>
        <v>0</v>
      </c>
      <c r="M300" s="257">
        <f>+'Var. Exced Op. Partícipe'!N13</f>
        <v>0</v>
      </c>
      <c r="N300" s="257">
        <f>+'Var. Exced Op. Partícipe'!O13</f>
        <v>0</v>
      </c>
      <c r="O300" s="257">
        <f>+'Var. Exced Op. Partícipe'!P13</f>
        <v>0</v>
      </c>
      <c r="P300" s="257">
        <f>+'Var. Exced Op. Partícipe'!Q13</f>
        <v>0</v>
      </c>
      <c r="Q300" s="257">
        <f>+'Var. Exced Op. Partícipe'!R13</f>
        <v>0</v>
      </c>
      <c r="R300" s="257">
        <f>+'Var. Exced Op. Partícipe'!S13</f>
        <v>0</v>
      </c>
      <c r="S300" s="257">
        <f>+'Var. Exced Op. Partícipe'!T13</f>
        <v>0</v>
      </c>
      <c r="T300" s="257">
        <f>+'Var. Exced Op. Partícipe'!U13</f>
        <v>0</v>
      </c>
      <c r="U300" s="257">
        <f>+'Var. Exced Op. Partícipe'!V13</f>
        <v>0</v>
      </c>
      <c r="V300" s="257">
        <f>+'Var. Exced Op. Partícipe'!W13</f>
        <v>0</v>
      </c>
      <c r="W300" s="257">
        <f>+'Var. Exced Op. Partícipe'!X13</f>
        <v>0</v>
      </c>
      <c r="X300" s="257">
        <f>+'Var. Exced Op. Partícipe'!Y13</f>
        <v>0</v>
      </c>
      <c r="Y300" s="257">
        <f>+'Var. Exced Op. Partícipe'!Z13</f>
        <v>0</v>
      </c>
      <c r="Z300" s="257">
        <f>+'Var. Exced Op. Partícipe'!AA13</f>
        <v>0</v>
      </c>
      <c r="AA300" s="257">
        <f>+'Var. Exced Op. Partícipe'!AB13</f>
        <v>0</v>
      </c>
      <c r="AB300" s="257">
        <f>+'Var. Exced Op. Partícipe'!AC13</f>
        <v>0</v>
      </c>
      <c r="AC300" s="257">
        <f>+'Var. Exced Op. Partícipe'!AD13</f>
        <v>0</v>
      </c>
      <c r="AD300" s="257">
        <f>+'Var. Exced Op. Partícipe'!AE13</f>
        <v>0</v>
      </c>
      <c r="AE300" s="257">
        <f>+'Var. Exced Op. Partícipe'!AF13</f>
        <v>0</v>
      </c>
      <c r="AF300" s="257">
        <f>+'Var. Exced Op. Partícipe'!AG13</f>
        <v>0</v>
      </c>
      <c r="AG300" s="257">
        <f>+'Var. Exced Op. Partícipe'!AH13</f>
        <v>0</v>
      </c>
      <c r="AH300" s="258">
        <f>+'Var. Exced Op. Partícipe'!AI13</f>
        <v>0</v>
      </c>
    </row>
    <row r="301" spans="3:34" ht="15.75" thickBot="1">
      <c r="C301" s="256" t="s">
        <v>19</v>
      </c>
      <c r="D301" s="259">
        <f>+'Var. Exced Op. Partícipe'!E14</f>
        <v>0</v>
      </c>
      <c r="E301" s="260">
        <f>+'Var. Exced Op. Partícipe'!F14</f>
        <v>-4.875</v>
      </c>
      <c r="F301" s="257">
        <f>+'Var. Exced Op. Partícipe'!G14</f>
        <v>0</v>
      </c>
      <c r="G301" s="257">
        <f>+'Var. Exced Op. Partícipe'!H14</f>
        <v>0</v>
      </c>
      <c r="H301" s="257">
        <f>+'Var. Exced Op. Partícipe'!I14</f>
        <v>0</v>
      </c>
      <c r="I301" s="257">
        <f>+'Var. Exced Op. Partícipe'!J14</f>
        <v>0</v>
      </c>
      <c r="J301" s="257">
        <f>+'Var. Exced Op. Partícipe'!K14</f>
        <v>0</v>
      </c>
      <c r="K301" s="257">
        <f>+'Var. Exced Op. Partícipe'!L14</f>
        <v>0</v>
      </c>
      <c r="L301" s="257">
        <f>+'Var. Exced Op. Partícipe'!M14</f>
        <v>0</v>
      </c>
      <c r="M301" s="257">
        <f>+'Var. Exced Op. Partícipe'!N14</f>
        <v>0</v>
      </c>
      <c r="N301" s="257">
        <f>+'Var. Exced Op. Partícipe'!O14</f>
        <v>0</v>
      </c>
      <c r="O301" s="257">
        <f>+'Var. Exced Op. Partícipe'!P14</f>
        <v>0</v>
      </c>
      <c r="P301" s="257">
        <f>+'Var. Exced Op. Partícipe'!Q14</f>
        <v>0</v>
      </c>
      <c r="Q301" s="257">
        <f>+'Var. Exced Op. Partícipe'!R14</f>
        <v>0</v>
      </c>
      <c r="R301" s="257">
        <f>+'Var. Exced Op. Partícipe'!S14</f>
        <v>0</v>
      </c>
      <c r="S301" s="257">
        <f>+'Var. Exced Op. Partícipe'!T14</f>
        <v>0</v>
      </c>
      <c r="T301" s="257">
        <f>+'Var. Exced Op. Partícipe'!U14</f>
        <v>0</v>
      </c>
      <c r="U301" s="257">
        <f>+'Var. Exced Op. Partícipe'!V14</f>
        <v>0</v>
      </c>
      <c r="V301" s="257">
        <f>+'Var. Exced Op. Partícipe'!W14</f>
        <v>0</v>
      </c>
      <c r="W301" s="257">
        <f>+'Var. Exced Op. Partícipe'!X14</f>
        <v>0</v>
      </c>
      <c r="X301" s="257">
        <f>+'Var. Exced Op. Partícipe'!Y14</f>
        <v>0</v>
      </c>
      <c r="Y301" s="257">
        <f>+'Var. Exced Op. Partícipe'!Z14</f>
        <v>0</v>
      </c>
      <c r="Z301" s="257">
        <f>+'Var. Exced Op. Partícipe'!AA14</f>
        <v>0</v>
      </c>
      <c r="AA301" s="257">
        <f>+'Var. Exced Op. Partícipe'!AB14</f>
        <v>0</v>
      </c>
      <c r="AB301" s="257">
        <f>+'Var. Exced Op. Partícipe'!AC14</f>
        <v>0</v>
      </c>
      <c r="AC301" s="257">
        <f>+'Var. Exced Op. Partícipe'!AD14</f>
        <v>0</v>
      </c>
      <c r="AD301" s="257">
        <f>+'Var. Exced Op. Partícipe'!AE14</f>
        <v>0</v>
      </c>
      <c r="AE301" s="257">
        <f>+'Var. Exced Op. Partícipe'!AF14</f>
        <v>0</v>
      </c>
      <c r="AF301" s="257">
        <f>+'Var. Exced Op. Partícipe'!AG14</f>
        <v>0</v>
      </c>
      <c r="AG301" s="257">
        <f>+'Var. Exced Op. Partícipe'!AH14</f>
        <v>0</v>
      </c>
      <c r="AH301" s="258">
        <f>+'Var. Exced Op. Partícipe'!AI14</f>
        <v>0</v>
      </c>
    </row>
    <row r="302" spans="3:34" ht="15.75" thickBot="1">
      <c r="C302" s="14" t="s">
        <v>20</v>
      </c>
      <c r="D302" s="261">
        <f>+'Var. Exced Op. Partícipe'!E15</f>
        <v>0</v>
      </c>
      <c r="E302" s="257">
        <f>+'Var. Exced Op. Partícipe'!F15</f>
        <v>-22.5</v>
      </c>
      <c r="F302" s="257">
        <f>+'Var. Exced Op. Partícipe'!G15</f>
        <v>0</v>
      </c>
      <c r="G302" s="257">
        <f>+'Var. Exced Op. Partícipe'!H15</f>
        <v>0</v>
      </c>
      <c r="H302" s="257">
        <f>+'Var. Exced Op. Partícipe'!I15</f>
        <v>0</v>
      </c>
      <c r="I302" s="257">
        <f>+'Var. Exced Op. Partícipe'!J15</f>
        <v>0</v>
      </c>
      <c r="J302" s="257">
        <f>+'Var. Exced Op. Partícipe'!K15</f>
        <v>0</v>
      </c>
      <c r="K302" s="257">
        <f>+'Var. Exced Op. Partícipe'!L15</f>
        <v>0</v>
      </c>
      <c r="L302" s="257">
        <f>+'Var. Exced Op. Partícipe'!M15</f>
        <v>0</v>
      </c>
      <c r="M302" s="257">
        <f>+'Var. Exced Op. Partícipe'!N15</f>
        <v>0</v>
      </c>
      <c r="N302" s="257">
        <f>+'Var. Exced Op. Partícipe'!O15</f>
        <v>0</v>
      </c>
      <c r="O302" s="257">
        <f>+'Var. Exced Op. Partícipe'!P15</f>
        <v>0</v>
      </c>
      <c r="P302" s="257">
        <f>+'Var. Exced Op. Partícipe'!Q15</f>
        <v>0</v>
      </c>
      <c r="Q302" s="257">
        <f>+'Var. Exced Op. Partícipe'!R15</f>
        <v>0</v>
      </c>
      <c r="R302" s="257">
        <f>+'Var. Exced Op. Partícipe'!S15</f>
        <v>0</v>
      </c>
      <c r="S302" s="257">
        <f>+'Var. Exced Op. Partícipe'!T15</f>
        <v>0</v>
      </c>
      <c r="T302" s="257">
        <f>+'Var. Exced Op. Partícipe'!U15</f>
        <v>0</v>
      </c>
      <c r="U302" s="257">
        <f>+'Var. Exced Op. Partícipe'!V15</f>
        <v>0</v>
      </c>
      <c r="V302" s="257">
        <f>+'Var. Exced Op. Partícipe'!W15</f>
        <v>0</v>
      </c>
      <c r="W302" s="257">
        <f>+'Var. Exced Op. Partícipe'!X15</f>
        <v>0</v>
      </c>
      <c r="X302" s="257">
        <f>+'Var. Exced Op. Partícipe'!Y15</f>
        <v>0</v>
      </c>
      <c r="Y302" s="257">
        <f>+'Var. Exced Op. Partícipe'!Z15</f>
        <v>0</v>
      </c>
      <c r="Z302" s="257">
        <f>+'Var. Exced Op. Partícipe'!AA15</f>
        <v>0</v>
      </c>
      <c r="AA302" s="257">
        <f>+'Var. Exced Op. Partícipe'!AB15</f>
        <v>0</v>
      </c>
      <c r="AB302" s="257">
        <f>+'Var. Exced Op. Partícipe'!AC15</f>
        <v>0</v>
      </c>
      <c r="AC302" s="257">
        <f>+'Var. Exced Op. Partícipe'!AD15</f>
        <v>0</v>
      </c>
      <c r="AD302" s="257">
        <f>+'Var. Exced Op. Partícipe'!AE15</f>
        <v>0</v>
      </c>
      <c r="AE302" s="257">
        <f>+'Var. Exced Op. Partícipe'!AF15</f>
        <v>0</v>
      </c>
      <c r="AF302" s="257">
        <f>+'Var. Exced Op. Partícipe'!AG15</f>
        <v>0</v>
      </c>
      <c r="AG302" s="257">
        <f>+'Var. Exced Op. Partícipe'!AH15</f>
        <v>0</v>
      </c>
      <c r="AH302" s="258">
        <f>+'Var. Exced Op. Partícipe'!AI15</f>
        <v>0</v>
      </c>
    </row>
    <row r="303" spans="3:34" ht="15.75" thickBot="1">
      <c r="C303" s="15" t="s">
        <v>44</v>
      </c>
      <c r="D303" s="268">
        <f>+'Var. Exced Op. Partícipe'!E16</f>
        <v>0</v>
      </c>
      <c r="E303" s="285">
        <f>+'Var. Exced Op. Partícipe'!F16</f>
        <v>-44.975000000000001</v>
      </c>
      <c r="F303" s="285">
        <f>+'Var. Exced Op. Partícipe'!G16</f>
        <v>2.9170616522654336</v>
      </c>
      <c r="G303" s="285">
        <f>+'Var. Exced Op. Partícipe'!H16</f>
        <v>3.2926710929694791</v>
      </c>
      <c r="H303" s="285">
        <f>+'Var. Exced Op. Partícipe'!I16</f>
        <v>3.6415715078643602</v>
      </c>
      <c r="I303" s="285">
        <f>+'Var. Exced Op. Partícipe'!J16</f>
        <v>3.9612126943685686</v>
      </c>
      <c r="J303" s="285">
        <f>+'Var. Exced Op. Partícipe'!K16</f>
        <v>4.2490412684223742</v>
      </c>
      <c r="K303" s="285">
        <f>+'Var. Exced Op. Partícipe'!L16</f>
        <v>4.5025104914902148</v>
      </c>
      <c r="L303" s="285">
        <f>+'Var. Exced Op. Partícipe'!M16</f>
        <v>4.6759184315442663</v>
      </c>
      <c r="M303" s="285">
        <f>+'Var. Exced Op. Partícipe'!N16</f>
        <v>5.2774870380701033</v>
      </c>
      <c r="N303" s="285">
        <f>+'Var. Exced Op. Partícipe'!O16</f>
        <v>5.9358966985812236</v>
      </c>
      <c r="O303" s="285">
        <f>+'Var. Exced Op. Partícipe'!P16</f>
        <v>6.5567590939187204</v>
      </c>
      <c r="P303" s="285">
        <f>+'Var. Exced Op. Partícipe'!Q16</f>
        <v>7.0922458592796769</v>
      </c>
      <c r="Q303" s="285">
        <f>+'Var. Exced Op. Partícipe'!R16</f>
        <v>7.6320193942472301</v>
      </c>
      <c r="R303" s="285">
        <f>+'Var. Exced Op. Partícipe'!S16</f>
        <v>8.129020190311472</v>
      </c>
      <c r="S303" s="285">
        <f>+'Var. Exced Op. Partícipe'!T16</f>
        <v>8.5817046911802741</v>
      </c>
      <c r="T303" s="285">
        <f>+'Var. Exced Op. Partícipe'!U16</f>
        <v>8.9886481020391429</v>
      </c>
      <c r="U303" s="285">
        <f>+'Var. Exced Op. Partícipe'!V16</f>
        <v>9.396933956668299</v>
      </c>
      <c r="V303" s="285">
        <f>+'Var. Exced Op. Partícipe'!W16</f>
        <v>9.8065109661133096</v>
      </c>
      <c r="W303" s="285">
        <f>+'Var. Exced Op. Partícipe'!X16</f>
        <v>10.217326000701473</v>
      </c>
      <c r="X303" s="285">
        <f>+'Var. Exced Op. Partícipe'!Y16</f>
        <v>10.629324046359885</v>
      </c>
      <c r="Y303" s="285">
        <f>+'Var. Exced Op. Partícipe'!Z16</f>
        <v>11.042448160037901</v>
      </c>
      <c r="Z303" s="285">
        <f>+'Var. Exced Op. Partícipe'!AA16</f>
        <v>11.456639424215801</v>
      </c>
      <c r="AA303" s="285">
        <f>+'Var. Exced Op. Partícipe'!AB16</f>
        <v>11.871836900483061</v>
      </c>
      <c r="AB303" s="285">
        <f>+'Var. Exced Op. Partícipe'!AC16</f>
        <v>12.287977582167867</v>
      </c>
      <c r="AC303" s="285">
        <f>+'Var. Exced Op. Partícipe'!AD16</f>
        <v>12.704996346000597</v>
      </c>
      <c r="AD303" s="285">
        <f>+'Var. Exced Op. Partícipe'!AE16</f>
        <v>13.122775902792334</v>
      </c>
      <c r="AE303" s="285">
        <f>+'Var. Exced Op. Partícipe'!AF16</f>
        <v>13.541296747109964</v>
      </c>
      <c r="AF303" s="285">
        <f>+'Var. Exced Op. Partícipe'!AG16</f>
        <v>13.96048710592904</v>
      </c>
      <c r="AG303" s="285">
        <f>+'Var. Exced Op. Partícipe'!AH16</f>
        <v>14.380272886244528</v>
      </c>
      <c r="AH303" s="286">
        <f>+'Var. Exced Op. Partícipe'!AI16</f>
        <v>14.800577621620647</v>
      </c>
    </row>
    <row r="306" spans="3:34" ht="15.75">
      <c r="C306" s="281" t="s">
        <v>207</v>
      </c>
    </row>
    <row r="307" spans="3:34" ht="15.75" thickBot="1"/>
    <row r="308" spans="3:34" ht="15.75" thickBot="1">
      <c r="C308" s="12"/>
      <c r="D308" s="246">
        <v>0</v>
      </c>
      <c r="E308" s="247">
        <v>1</v>
      </c>
      <c r="F308" s="247">
        <v>2</v>
      </c>
      <c r="G308" s="247">
        <v>3</v>
      </c>
      <c r="H308" s="247">
        <v>4</v>
      </c>
      <c r="I308" s="247">
        <v>5</v>
      </c>
      <c r="J308" s="247">
        <v>6</v>
      </c>
      <c r="K308" s="247">
        <v>7</v>
      </c>
      <c r="L308" s="247">
        <v>8</v>
      </c>
      <c r="M308" s="247">
        <v>9</v>
      </c>
      <c r="N308" s="247">
        <v>10</v>
      </c>
      <c r="O308" s="247">
        <v>11</v>
      </c>
      <c r="P308" s="247">
        <v>12</v>
      </c>
      <c r="Q308" s="247">
        <v>13</v>
      </c>
      <c r="R308" s="247">
        <v>14</v>
      </c>
      <c r="S308" s="248">
        <v>15</v>
      </c>
      <c r="T308" s="247">
        <v>16</v>
      </c>
      <c r="U308" s="249">
        <v>17</v>
      </c>
      <c r="V308" s="250">
        <v>18</v>
      </c>
      <c r="W308" s="250">
        <v>19</v>
      </c>
      <c r="X308" s="251">
        <v>20</v>
      </c>
      <c r="Y308" s="247">
        <v>21</v>
      </c>
      <c r="Z308" s="249">
        <v>22</v>
      </c>
      <c r="AA308" s="250">
        <v>23</v>
      </c>
      <c r="AB308" s="250">
        <v>24</v>
      </c>
      <c r="AC308" s="251">
        <v>25</v>
      </c>
      <c r="AD308" s="247">
        <v>26</v>
      </c>
      <c r="AE308" s="249">
        <v>27</v>
      </c>
      <c r="AF308" s="250">
        <v>28</v>
      </c>
      <c r="AG308" s="250">
        <v>29</v>
      </c>
      <c r="AH308" s="252">
        <v>30</v>
      </c>
    </row>
    <row r="309" spans="3:34" ht="15.75" thickBot="1">
      <c r="C309" s="13" t="s">
        <v>21</v>
      </c>
      <c r="D309" s="253">
        <f>+'Var. Exced Otras A. Portuaria'!E6</f>
        <v>0</v>
      </c>
      <c r="E309" s="254">
        <f>+'Var. Exced Otras A. Portuaria'!F6</f>
        <v>0</v>
      </c>
      <c r="F309" s="254">
        <f>+'Var. Exced Otras A. Portuaria'!G6</f>
        <v>-1.3529818660244197</v>
      </c>
      <c r="G309" s="254">
        <f>+'Var. Exced Otras A. Portuaria'!H6</f>
        <v>-1.8388501531557235</v>
      </c>
      <c r="H309" s="254">
        <f>+'Var. Exced Otras A. Portuaria'!I6</f>
        <v>-2.2919496248322782</v>
      </c>
      <c r="I309" s="254">
        <f>+'Var. Exced Otras A. Portuaria'!J6</f>
        <v>-2.7089579175835943</v>
      </c>
      <c r="J309" s="254">
        <f>+'Var. Exced Otras A. Portuaria'!K6</f>
        <v>-3.0865381902400477</v>
      </c>
      <c r="K309" s="254">
        <f>+'Var. Exced Otras A. Portuaria'!L6</f>
        <v>-3.4213515564277435</v>
      </c>
      <c r="L309" s="254">
        <f>+'Var. Exced Otras A. Portuaria'!M6</f>
        <v>-3.6540021224992407</v>
      </c>
      <c r="M309" s="254">
        <f>+'Var. Exced Otras A. Portuaria'!N6</f>
        <v>-4.4756868556567584</v>
      </c>
      <c r="N309" s="254">
        <f>+'Var. Exced Otras A. Portuaria'!O6</f>
        <v>-5.3815341414261235</v>
      </c>
      <c r="O309" s="254">
        <f>+'Var. Exced Otras A. Portuaria'!P6</f>
        <v>-6.2405798432912434</v>
      </c>
      <c r="P309" s="254">
        <f>+'Var. Exced Otras A. Portuaria'!Q6</f>
        <v>-6.9904107698497437</v>
      </c>
      <c r="Q309" s="254">
        <f>+'Var. Exced Otras A. Portuaria'!R6</f>
        <v>-7.7477176618951189</v>
      </c>
      <c r="R309" s="254">
        <f>+'Var. Exced Otras A. Portuaria'!S6</f>
        <v>-8.4511195118046167</v>
      </c>
      <c r="S309" s="254">
        <f>+'Var. Exced Otras A. Portuaria'!T6</f>
        <v>-9.0984871240452794</v>
      </c>
      <c r="T309" s="254">
        <f>+'Var. Exced Otras A. Portuaria'!U6</f>
        <v>-9.6878363764585202</v>
      </c>
      <c r="U309" s="254">
        <f>+'Var. Exced Otras A. Portuaria'!V6</f>
        <v>-10.28066894684124</v>
      </c>
      <c r="V309" s="254">
        <f>+'Var. Exced Otras A. Portuaria'!W6</f>
        <v>-10.876956731150749</v>
      </c>
      <c r="W309" s="254">
        <f>+'Var. Exced Otras A. Portuaria'!X6</f>
        <v>-11.476669998476503</v>
      </c>
      <c r="X309" s="254">
        <f>+'Var. Exced Otras A. Portuaria'!Y6</f>
        <v>-12.079777348557526</v>
      </c>
      <c r="Y309" s="254">
        <f>+'Var. Exced Otras A. Portuaria'!Z6</f>
        <v>-12.686245668391326</v>
      </c>
      <c r="Z309" s="254">
        <f>+'Var. Exced Otras A. Portuaria'!AA6</f>
        <v>-13.296040087916705</v>
      </c>
      <c r="AA309" s="254">
        <f>+'Var. Exced Otras A. Portuaria'!AB6</f>
        <v>-13.909123934752454</v>
      </c>
      <c r="AB309" s="254">
        <f>+'Var. Exced Otras A. Portuaria'!AC6</f>
        <v>-14.52545868797351</v>
      </c>
      <c r="AC309" s="254">
        <f>+'Var. Exced Otras A. Portuaria'!AD6</f>
        <v>-15.145003930905869</v>
      </c>
      <c r="AD309" s="254">
        <f>+'Var. Exced Otras A. Portuaria'!AE6</f>
        <v>-15.767717302921396</v>
      </c>
      <c r="AE309" s="254">
        <f>+'Var. Exced Otras A. Portuaria'!AF6</f>
        <v>-16.393554450212939</v>
      </c>
      <c r="AF309" s="254">
        <f>+'Var. Exced Otras A. Portuaria'!AG6</f>
        <v>-17.022468975530085</v>
      </c>
      <c r="AG309" s="254">
        <f>+'Var. Exced Otras A. Portuaria'!AH6</f>
        <v>-17.654412386855423</v>
      </c>
      <c r="AH309" s="255">
        <f>+'Var. Exced Otras A. Portuaria'!AI6</f>
        <v>-18.289334045001045</v>
      </c>
    </row>
    <row r="310" spans="3:34" ht="15.75" thickBot="1">
      <c r="C310" s="256" t="s">
        <v>16</v>
      </c>
      <c r="D310" s="257">
        <f>+'Var. Exced Otras A. Portuaria'!E7</f>
        <v>0</v>
      </c>
      <c r="E310" s="257">
        <f>+'Var. Exced Otras A. Portuaria'!F7</f>
        <v>0</v>
      </c>
      <c r="F310" s="257">
        <f>+'Var. Exced Otras A. Portuaria'!G7</f>
        <v>-1.0523192291301042</v>
      </c>
      <c r="G310" s="257">
        <f>+'Var. Exced Otras A. Portuaria'!H7</f>
        <v>-1.4302167857877837</v>
      </c>
      <c r="H310" s="257">
        <f>+'Var. Exced Otras A. Portuaria'!I7</f>
        <v>-1.7826274859806597</v>
      </c>
      <c r="I310" s="257">
        <f>+'Var. Exced Otras A. Portuaria'!J7</f>
        <v>-2.1069672692316845</v>
      </c>
      <c r="J310" s="257">
        <f>+'Var. Exced Otras A. Portuaria'!K7</f>
        <v>-2.4006408146311493</v>
      </c>
      <c r="K310" s="257">
        <f>+'Var. Exced Otras A. Portuaria'!L7</f>
        <v>-2.6610512105549127</v>
      </c>
      <c r="L310" s="257">
        <f>+'Var. Exced Otras A. Portuaria'!M7</f>
        <v>-2.8420016508327426</v>
      </c>
      <c r="M310" s="257">
        <f>+'Var. Exced Otras A. Portuaria'!N7</f>
        <v>-3.4810897766219226</v>
      </c>
      <c r="N310" s="257">
        <f>+'Var. Exced Otras A. Portuaria'!O7</f>
        <v>-4.185637665553652</v>
      </c>
      <c r="O310" s="257">
        <f>+'Var. Exced Otras A. Portuaria'!P7</f>
        <v>-4.8537843225598563</v>
      </c>
      <c r="P310" s="257">
        <f>+'Var. Exced Otras A. Portuaria'!Q7</f>
        <v>-5.4369861543275793</v>
      </c>
      <c r="Q310" s="257">
        <f>+'Var. Exced Otras A. Portuaria'!R7</f>
        <v>-6.0260026259184256</v>
      </c>
      <c r="R310" s="257">
        <f>+'Var. Exced Otras A. Portuaria'!S7</f>
        <v>-6.5730929536258129</v>
      </c>
      <c r="S310" s="257">
        <f>+'Var. Exced Otras A. Portuaria'!T7</f>
        <v>-7.0766010964796617</v>
      </c>
      <c r="T310" s="257">
        <f>+'Var. Exced Otras A. Portuaria'!U7</f>
        <v>-7.5349838483566272</v>
      </c>
      <c r="U310" s="257">
        <f>+'Var. Exced Otras A. Portuaria'!V7</f>
        <v>-7.996075847543187</v>
      </c>
      <c r="V310" s="257">
        <f>+'Var. Exced Otras A. Portuaria'!W7</f>
        <v>-8.4598552353394698</v>
      </c>
      <c r="W310" s="257">
        <f>+'Var. Exced Otras A. Portuaria'!X7</f>
        <v>-8.9262988877039469</v>
      </c>
      <c r="X310" s="257">
        <f>+'Var. Exced Otras A. Portuaria'!Y7</f>
        <v>-9.3953823822114089</v>
      </c>
      <c r="Y310" s="257">
        <f>+'Var. Exced Otras A. Portuaria'!Z7</f>
        <v>-9.8670799643043647</v>
      </c>
      <c r="Z310" s="257">
        <f>+'Var. Exced Otras A. Portuaria'!AA7</f>
        <v>-10.341364512824104</v>
      </c>
      <c r="AA310" s="257">
        <f>+'Var. Exced Otras A. Portuaria'!AB7</f>
        <v>-10.818207504807464</v>
      </c>
      <c r="AB310" s="257">
        <f>+'Var. Exced Otras A. Portuaria'!AC7</f>
        <v>-11.297578979534954</v>
      </c>
      <c r="AC310" s="257">
        <f>+'Var. Exced Otras A. Portuaria'!AD7</f>
        <v>-11.779447501815676</v>
      </c>
      <c r="AD310" s="257">
        <f>+'Var. Exced Otras A. Portuaria'!AE7</f>
        <v>-12.263780124494419</v>
      </c>
      <c r="AE310" s="257">
        <f>+'Var. Exced Otras A. Portuaria'!AF7</f>
        <v>-12.75054235016562</v>
      </c>
      <c r="AF310" s="257">
        <f>+'Var. Exced Otras A. Portuaria'!AG7</f>
        <v>-13.239698092078953</v>
      </c>
      <c r="AG310" s="257">
        <f>+'Var. Exced Otras A. Portuaria'!AH7</f>
        <v>-13.731209634220884</v>
      </c>
      <c r="AH310" s="258">
        <f>+'Var. Exced Otras A. Portuaria'!AI7</f>
        <v>-14.225037590556369</v>
      </c>
    </row>
    <row r="311" spans="3:34" ht="15.75" thickBot="1">
      <c r="C311" s="256" t="s">
        <v>119</v>
      </c>
      <c r="D311" s="259">
        <f>+'Var. Exced Otras A. Portuaria'!E8</f>
        <v>0</v>
      </c>
      <c r="E311" s="260">
        <f>+'Var. Exced Otras A. Portuaria'!F8</f>
        <v>0</v>
      </c>
      <c r="F311" s="257">
        <f>+'Var. Exced Otras A. Portuaria'!G8</f>
        <v>-0.30066263689431549</v>
      </c>
      <c r="G311" s="257">
        <f>+'Var. Exced Otras A. Portuaria'!H8</f>
        <v>-0.40863336736794004</v>
      </c>
      <c r="H311" s="257">
        <f>+'Var. Exced Otras A. Portuaria'!I8</f>
        <v>-0.50932213885161837</v>
      </c>
      <c r="I311" s="257">
        <f>+'Var. Exced Otras A. Portuaria'!J8</f>
        <v>-0.60199064835190963</v>
      </c>
      <c r="J311" s="257">
        <f>+'Var. Exced Otras A. Portuaria'!K8</f>
        <v>-0.68589737560889874</v>
      </c>
      <c r="K311" s="257">
        <f>+'Var. Exced Otras A. Portuaria'!L8</f>
        <v>-0.76030034587283057</v>
      </c>
      <c r="L311" s="257">
        <f>+'Var. Exced Otras A. Portuaria'!M8</f>
        <v>-0.81200047166649814</v>
      </c>
      <c r="M311" s="257">
        <f>+'Var. Exced Otras A. Portuaria'!N8</f>
        <v>-0.99459707903483507</v>
      </c>
      <c r="N311" s="257">
        <f>+'Var. Exced Otras A. Portuaria'!O8</f>
        <v>-1.1958964758724719</v>
      </c>
      <c r="O311" s="257">
        <f>+'Var. Exced Otras A. Portuaria'!P8</f>
        <v>-1.3867955207313876</v>
      </c>
      <c r="P311" s="257">
        <f>+'Var. Exced Otras A. Portuaria'!Q8</f>
        <v>-1.5534246155221649</v>
      </c>
      <c r="Q311" s="257">
        <f>+'Var. Exced Otras A. Portuaria'!R8</f>
        <v>-1.7217150359766931</v>
      </c>
      <c r="R311" s="257">
        <f>+'Var. Exced Otras A. Portuaria'!S8</f>
        <v>-1.8780265581788029</v>
      </c>
      <c r="S311" s="257">
        <f>+'Var. Exced Otras A. Portuaria'!T8</f>
        <v>-2.0218860275656172</v>
      </c>
      <c r="T311" s="257">
        <f>+'Var. Exced Otras A. Portuaria'!U8</f>
        <v>-2.1528525281018931</v>
      </c>
      <c r="U311" s="257">
        <f>+'Var. Exced Otras A. Portuaria'!V8</f>
        <v>-2.2845930992980525</v>
      </c>
      <c r="V311" s="257">
        <f>+'Var. Exced Otras A. Portuaria'!W8</f>
        <v>-2.417101495811278</v>
      </c>
      <c r="W311" s="257">
        <f>+'Var. Exced Otras A. Portuaria'!X8</f>
        <v>-2.5503711107725557</v>
      </c>
      <c r="X311" s="257">
        <f>+'Var. Exced Otras A. Portuaria'!Y8</f>
        <v>-2.6843949663461166</v>
      </c>
      <c r="Y311" s="257">
        <f>+'Var. Exced Otras A. Portuaria'!Z8</f>
        <v>-2.8191657040869611</v>
      </c>
      <c r="Z311" s="257">
        <f>+'Var. Exced Otras A. Portuaria'!AA8</f>
        <v>-2.9546755750926006</v>
      </c>
      <c r="AA311" s="257">
        <f>+'Var. Exced Otras A. Portuaria'!AB8</f>
        <v>-3.0909164299449903</v>
      </c>
      <c r="AB311" s="257">
        <f>+'Var. Exced Otras A. Portuaria'!AC8</f>
        <v>-3.2278797084385564</v>
      </c>
      <c r="AC311" s="257">
        <f>+'Var. Exced Otras A. Portuaria'!AD8</f>
        <v>-3.3655564290901925</v>
      </c>
      <c r="AD311" s="257">
        <f>+'Var. Exced Otras A. Portuaria'!AE8</f>
        <v>-3.5039371784269773</v>
      </c>
      <c r="AE311" s="257">
        <f>+'Var. Exced Otras A. Portuaria'!AF8</f>
        <v>-3.6430121000473203</v>
      </c>
      <c r="AF311" s="257">
        <f>+'Var. Exced Otras A. Portuaria'!AG8</f>
        <v>-3.7827708834511302</v>
      </c>
      <c r="AG311" s="257">
        <f>+'Var. Exced Otras A. Portuaria'!AH8</f>
        <v>-3.9232027526345385</v>
      </c>
      <c r="AH311" s="258">
        <f>+'Var. Exced Otras A. Portuaria'!AI8</f>
        <v>-4.0642964544446762</v>
      </c>
    </row>
    <row r="312" spans="3:34" ht="15.75" thickBot="1">
      <c r="C312" s="13" t="s">
        <v>22</v>
      </c>
      <c r="D312" s="253">
        <f>+'Var. Exced Otras A. Portuaria'!E9</f>
        <v>0</v>
      </c>
      <c r="E312" s="254">
        <f>+'Var. Exced Otras A. Portuaria'!F9</f>
        <v>0</v>
      </c>
      <c r="F312" s="254">
        <f>+'Var. Exced Otras A. Portuaria'!G9</f>
        <v>0.65807534650243305</v>
      </c>
      <c r="G312" s="254">
        <f>+'Var. Exced Otras A. Portuaria'!H9</f>
        <v>0.89439628282657468</v>
      </c>
      <c r="H312" s="254">
        <f>+'Var. Exced Otras A. Portuaria'!I9</f>
        <v>1.1147788314114806</v>
      </c>
      <c r="I312" s="254">
        <f>+'Var. Exced Otras A. Portuaria'!J9</f>
        <v>1.3176070315802415</v>
      </c>
      <c r="J312" s="254">
        <f>+'Var. Exced Otras A. Portuaria'!K9</f>
        <v>1.5012578808639772</v>
      </c>
      <c r="K312" s="254">
        <f>+'Var. Exced Otras A. Portuaria'!L9</f>
        <v>1.6641073820291596</v>
      </c>
      <c r="L312" s="254">
        <f>+'Var. Exced Otras A. Portuaria'!M9</f>
        <v>1.7772660323600455</v>
      </c>
      <c r="M312" s="254">
        <f>+'Var. Exced Otras A. Portuaria'!N9</f>
        <v>2.1769243567374916</v>
      </c>
      <c r="N312" s="254">
        <f>+'Var. Exced Otras A. Portuaria'!O9</f>
        <v>2.6175184115658729</v>
      </c>
      <c r="O312" s="254">
        <f>+'Var. Exced Otras A. Portuaria'!P9</f>
        <v>3.0353486960008258</v>
      </c>
      <c r="P312" s="254">
        <f>+'Var. Exced Otras A. Portuaria'!Q9</f>
        <v>3.4000581272241366</v>
      </c>
      <c r="Q312" s="254">
        <f>+'Var. Exced Otras A. Portuaria'!R9</f>
        <v>3.7684037849939869</v>
      </c>
      <c r="R312" s="254">
        <f>+'Var. Exced Otras A. Portuaria'!S9</f>
        <v>4.1105306292138559</v>
      </c>
      <c r="S312" s="254">
        <f>+'Var. Exced Otras A. Portuaria'!T9</f>
        <v>4.425403042834243</v>
      </c>
      <c r="T312" s="254">
        <f>+'Var. Exced Otras A. Portuaria'!U9</f>
        <v>4.7120559708830143</v>
      </c>
      <c r="U312" s="254">
        <f>+'Var. Exced Otras A. Portuaria'!V9</f>
        <v>5.0004031460886162</v>
      </c>
      <c r="V312" s="254">
        <f>+'Var. Exced Otras A. Portuaria'!W9</f>
        <v>5.2904308989569344</v>
      </c>
      <c r="W312" s="254">
        <f>+'Var. Exced Otras A. Portuaria'!X9</f>
        <v>5.5821247687034319</v>
      </c>
      <c r="X312" s="254">
        <f>+'Var. Exced Otras A. Portuaria'!Y9</f>
        <v>5.8754694825900584</v>
      </c>
      <c r="Y312" s="254">
        <f>+'Var. Exced Otras A. Portuaria'!Z9</f>
        <v>6.1704489348203326</v>
      </c>
      <c r="Z312" s="254">
        <f>+'Var. Exced Otras A. Portuaria'!AA9</f>
        <v>6.467046164983925</v>
      </c>
      <c r="AA312" s="254">
        <f>+'Var. Exced Otras A. Portuaria'!AB9</f>
        <v>6.7652433360421016</v>
      </c>
      <c r="AB312" s="254">
        <f>+'Var. Exced Otras A. Portuaria'!AC9</f>
        <v>7.0650217118448921</v>
      </c>
      <c r="AC312" s="254">
        <f>+'Var. Exced Otras A. Portuaria'!AD9</f>
        <v>7.3663616341711595</v>
      </c>
      <c r="AD312" s="254">
        <f>+'Var. Exced Otras A. Portuaria'!AE9</f>
        <v>7.6692424992820403</v>
      </c>
      <c r="AE312" s="254">
        <f>+'Var. Exced Otras A. Portuaria'!AF9</f>
        <v>7.973642733978572</v>
      </c>
      <c r="AF312" s="254">
        <f>+'Var. Exced Otras A. Portuaria'!AG9</f>
        <v>8.2795397711536616</v>
      </c>
      <c r="AG312" s="254">
        <f>+'Var. Exced Otras A. Portuaria'!AH9</f>
        <v>8.5869100248288444</v>
      </c>
      <c r="AH312" s="255">
        <f>+'Var. Exced Otras A. Portuaria'!AI9</f>
        <v>8.8957288646657862</v>
      </c>
    </row>
    <row r="313" spans="3:34" ht="15.75" thickBot="1">
      <c r="C313" s="256" t="s">
        <v>18</v>
      </c>
      <c r="D313" s="257">
        <f>+'Var. Exced Otras A. Portuaria'!E10</f>
        <v>0</v>
      </c>
      <c r="E313" s="257">
        <f>+'Var. Exced Otras A. Portuaria'!F10</f>
        <v>0</v>
      </c>
      <c r="F313" s="257">
        <f>+'Var. Exced Otras A. Portuaria'!G10</f>
        <v>0.39687468070049642</v>
      </c>
      <c r="G313" s="257">
        <f>+'Var. Exced Otras A. Portuaria'!H10</f>
        <v>0.53939604492567839</v>
      </c>
      <c r="H313" s="257">
        <f>+'Var. Exced Otras A. Portuaria'!I10</f>
        <v>0.67230522328413689</v>
      </c>
      <c r="I313" s="257">
        <f>+'Var. Exced Otras A. Portuaria'!J10</f>
        <v>0.79462765582452011</v>
      </c>
      <c r="J313" s="257">
        <f>+'Var. Exced Otras A. Portuaria'!K10</f>
        <v>0.90538453580374634</v>
      </c>
      <c r="K313" s="257">
        <f>+'Var. Exced Otras A. Portuaria'!L10</f>
        <v>1.0035964565521374</v>
      </c>
      <c r="L313" s="257">
        <f>+'Var. Exced Otras A. Portuaria'!M10</f>
        <v>1.0718406225997761</v>
      </c>
      <c r="M313" s="257">
        <f>+'Var. Exced Otras A. Portuaria'!N10</f>
        <v>1.3128681443259802</v>
      </c>
      <c r="N313" s="257">
        <f>+'Var. Exced Otras A. Portuaria'!O10</f>
        <v>1.5785833481516629</v>
      </c>
      <c r="O313" s="257">
        <f>+'Var. Exced Otras A. Portuaria'!P10</f>
        <v>1.8305700873654323</v>
      </c>
      <c r="P313" s="257">
        <f>+'Var. Exced Otras A. Portuaria'!Q10</f>
        <v>2.0505204924892566</v>
      </c>
      <c r="Q313" s="257">
        <f>+'Var. Exced Otras A. Portuaria'!R10</f>
        <v>2.2726638474892349</v>
      </c>
      <c r="R313" s="257">
        <f>+'Var. Exced Otras A. Portuaria'!S10</f>
        <v>2.4789950567960202</v>
      </c>
      <c r="S313" s="257">
        <f>+'Var. Exced Otras A. Portuaria'!T10</f>
        <v>2.6688895563866133</v>
      </c>
      <c r="T313" s="257">
        <f>+'Var. Exced Otras A. Portuaria'!U10</f>
        <v>2.8417653370944964</v>
      </c>
      <c r="U313" s="257">
        <f>+'Var. Exced Otras A. Portuaria'!V10</f>
        <v>3.0156628910734313</v>
      </c>
      <c r="V313" s="257">
        <f>+'Var. Exced Otras A. Portuaria'!W10</f>
        <v>3.1905739744708863</v>
      </c>
      <c r="W313" s="257">
        <f>+'Var. Exced Otras A. Portuaria'!X10</f>
        <v>3.3664898662197738</v>
      </c>
      <c r="X313" s="257">
        <f>+'Var. Exced Otras A. Portuaria'!Y10</f>
        <v>3.5434013555768713</v>
      </c>
      <c r="Y313" s="257">
        <f>+'Var. Exced Otras A. Portuaria'!Z10</f>
        <v>3.7212987293947863</v>
      </c>
      <c r="Z313" s="257">
        <f>+'Var. Exced Otras A. Portuaria'!AA10</f>
        <v>3.9001717591222307</v>
      </c>
      <c r="AA313" s="257">
        <f>+'Var. Exced Otras A. Portuaria'!AB10</f>
        <v>4.0800096875273901</v>
      </c>
      <c r="AB313" s="257">
        <f>+'Var. Exced Otras A. Portuaria'!AC10</f>
        <v>4.2608012151388959</v>
      </c>
      <c r="AC313" s="257">
        <f>+'Var. Exced Otras A. Portuaria'!AD10</f>
        <v>4.4425344863990546</v>
      </c>
      <c r="AD313" s="257">
        <f>+'Var. Exced Otras A. Portuaria'!AE10</f>
        <v>4.6251970755236069</v>
      </c>
      <c r="AE313" s="257">
        <f>+'Var. Exced Otras A. Portuaria'!AF10</f>
        <v>4.8087759720624632</v>
      </c>
      <c r="AF313" s="257">
        <f>+'Var. Exced Otras A. Portuaria'!AG10</f>
        <v>4.9932575661554921</v>
      </c>
      <c r="AG313" s="257">
        <f>+'Var. Exced Otras A. Portuaria'!AH10</f>
        <v>5.1786276334775891</v>
      </c>
      <c r="AH313" s="258">
        <f>+'Var. Exced Otras A. Portuaria'!AI10</f>
        <v>5.3648713198669729</v>
      </c>
    </row>
    <row r="314" spans="3:34" ht="15.75" thickBot="1">
      <c r="C314" s="256" t="s">
        <v>19</v>
      </c>
      <c r="D314" s="259">
        <f>+'Var. Exced Otras A. Portuaria'!E11</f>
        <v>0</v>
      </c>
      <c r="E314" s="260">
        <f>+'Var. Exced Otras A. Portuaria'!F11</f>
        <v>0</v>
      </c>
      <c r="F314" s="257">
        <f>+'Var. Exced Otras A. Portuaria'!G11</f>
        <v>7.3286517742989402E-2</v>
      </c>
      <c r="G314" s="257">
        <f>+'Var. Exced Otras A. Portuaria'!H11</f>
        <v>9.960438329593492E-2</v>
      </c>
      <c r="H314" s="257">
        <f>+'Var. Exced Otras A. Portuaria'!I11</f>
        <v>0.12414727134508209</v>
      </c>
      <c r="I314" s="257">
        <f>+'Var. Exced Otras A. Portuaria'!J11</f>
        <v>0.14673522053577789</v>
      </c>
      <c r="J314" s="257">
        <f>+'Var. Exced Otras A. Portuaria'!K11</f>
        <v>0.16718748530466906</v>
      </c>
      <c r="K314" s="257">
        <f>+'Var. Exced Otras A. Portuaria'!L11</f>
        <v>0.18532320930650265</v>
      </c>
      <c r="L314" s="257">
        <f>+'Var. Exced Otras A. Portuaria'!M11</f>
        <v>0.19792511496870865</v>
      </c>
      <c r="M314" s="257">
        <f>+'Var. Exced Otras A. Portuaria'!N11</f>
        <v>0.24243303801474067</v>
      </c>
      <c r="N314" s="257">
        <f>+'Var. Exced Otras A. Portuaria'!O11</f>
        <v>0.29149976599391503</v>
      </c>
      <c r="O314" s="257">
        <f>+'Var. Exced Otras A. Portuaria'!P11</f>
        <v>0.33803140817827582</v>
      </c>
      <c r="P314" s="257">
        <f>+'Var. Exced Otras A. Portuaria'!Q11</f>
        <v>0.3786472500335275</v>
      </c>
      <c r="Q314" s="257">
        <f>+'Var. Exced Otras A. Portuaria'!R11</f>
        <v>0.4196680400193189</v>
      </c>
      <c r="R314" s="257">
        <f>+'Var. Exced Otras A. Portuaria'!S11</f>
        <v>0.45776897355608331</v>
      </c>
      <c r="S314" s="257">
        <f>+'Var. Exced Otras A. Portuaria'!T11</f>
        <v>0.49283471921911892</v>
      </c>
      <c r="T314" s="257">
        <f>+'Var. Exced Otras A. Portuaria'!U11</f>
        <v>0.52475780372483594</v>
      </c>
      <c r="U314" s="257">
        <f>+'Var. Exced Otras A. Portuaria'!V11</f>
        <v>0.55686956795390063</v>
      </c>
      <c r="V314" s="257">
        <f>+'Var. Exced Otras A. Portuaria'!W11</f>
        <v>0.58916848960399892</v>
      </c>
      <c r="W314" s="257">
        <f>+'Var. Exced Otras A. Portuaria'!X11</f>
        <v>0.62165295825081046</v>
      </c>
      <c r="X314" s="257">
        <f>+'Var. Exced Otras A. Portuaria'!Y11</f>
        <v>0.65432127304686549</v>
      </c>
      <c r="Y314" s="257">
        <f>+'Var. Exced Otras A. Portuaria'!Z11</f>
        <v>0.68717164037119627</v>
      </c>
      <c r="Z314" s="257">
        <f>+'Var. Exced Otras A. Portuaria'!AA11</f>
        <v>0.72020217142882093</v>
      </c>
      <c r="AA314" s="257">
        <f>+'Var. Exced Otras A. Portuaria'!AB11</f>
        <v>0.75341087979909183</v>
      </c>
      <c r="AB314" s="257">
        <f>+'Var. Exced Otras A. Portuaria'!AC11</f>
        <v>0.78679567893189828</v>
      </c>
      <c r="AC314" s="257">
        <f>+'Var. Exced Otras A. Portuaria'!AD11</f>
        <v>0.82035437959073454</v>
      </c>
      <c r="AD314" s="257">
        <f>+'Var. Exced Otras A. Portuaria'!AE11</f>
        <v>0.85408468724157505</v>
      </c>
      <c r="AE314" s="257">
        <f>+'Var. Exced Otras A. Portuaria'!AF11</f>
        <v>0.88798419938653428</v>
      </c>
      <c r="AF314" s="257">
        <f>+'Var. Exced Otras A. Portuaria'!AG11</f>
        <v>0.9220504028412132</v>
      </c>
      <c r="AG314" s="257">
        <f>+'Var. Exced Otras A. Portuaria'!AH11</f>
        <v>0.9562806709546684</v>
      </c>
      <c r="AH314" s="258">
        <f>+'Var. Exced Otras A. Portuaria'!AI11</f>
        <v>0.99067226077088988</v>
      </c>
    </row>
    <row r="315" spans="3:34" ht="15.75" thickBot="1">
      <c r="C315" s="14" t="s">
        <v>20</v>
      </c>
      <c r="D315" s="261">
        <f>+'Var. Exced Otras A. Portuaria'!E12</f>
        <v>0</v>
      </c>
      <c r="E315" s="257">
        <f>+'Var. Exced Otras A. Portuaria'!F12</f>
        <v>0</v>
      </c>
      <c r="F315" s="257">
        <f>+'Var. Exced Otras A. Portuaria'!G12</f>
        <v>0.18791414805894718</v>
      </c>
      <c r="G315" s="257">
        <f>+'Var. Exced Otras A. Portuaria'!H12</f>
        <v>0.25539585460496134</v>
      </c>
      <c r="H315" s="257">
        <f>+'Var. Exced Otras A. Portuaria'!I12</f>
        <v>0.31832633678226174</v>
      </c>
      <c r="I315" s="257">
        <f>+'Var. Exced Otras A. Portuaria'!J12</f>
        <v>0.37624415521994325</v>
      </c>
      <c r="J315" s="257">
        <f>+'Var. Exced Otras A. Portuaria'!K12</f>
        <v>0.42868585975556167</v>
      </c>
      <c r="K315" s="257">
        <f>+'Var. Exced Otras A. Portuaria'!L12</f>
        <v>0.47518771617051958</v>
      </c>
      <c r="L315" s="257">
        <f>+'Var. Exced Otras A. Portuaria'!M12</f>
        <v>0.50750029479156067</v>
      </c>
      <c r="M315" s="257">
        <f>+'Var. Exced Otras A. Portuaria'!N12</f>
        <v>0.62162317439677106</v>
      </c>
      <c r="N315" s="257">
        <f>+'Var. Exced Otras A. Portuaria'!O12</f>
        <v>0.74743529742029491</v>
      </c>
      <c r="O315" s="257">
        <f>+'Var. Exced Otras A. Portuaria'!P12</f>
        <v>0.86674720045711751</v>
      </c>
      <c r="P315" s="257">
        <f>+'Var. Exced Otras A. Portuaria'!Q12</f>
        <v>0.97089038470135258</v>
      </c>
      <c r="Q315" s="257">
        <f>+'Var. Exced Otras A. Portuaria'!R12</f>
        <v>1.0760718974854331</v>
      </c>
      <c r="R315" s="257">
        <f>+'Var. Exced Otras A. Portuaria'!S12</f>
        <v>1.1737665988617521</v>
      </c>
      <c r="S315" s="257">
        <f>+'Var. Exced Otras A. Portuaria'!T12</f>
        <v>1.2636787672285101</v>
      </c>
      <c r="T315" s="257">
        <f>+'Var. Exced Otras A. Portuaria'!U12</f>
        <v>1.345532830063682</v>
      </c>
      <c r="U315" s="257">
        <f>+'Var. Exced Otras A. Portuaria'!V12</f>
        <v>1.4278706870612838</v>
      </c>
      <c r="V315" s="257">
        <f>+'Var. Exced Otras A. Portuaria'!W12</f>
        <v>1.5106884348820486</v>
      </c>
      <c r="W315" s="257">
        <f>+'Var. Exced Otras A. Portuaria'!X12</f>
        <v>1.5939819442328476</v>
      </c>
      <c r="X315" s="257">
        <f>+'Var. Exced Otras A. Portuaria'!Y12</f>
        <v>1.6777468539663218</v>
      </c>
      <c r="Y315" s="257">
        <f>+'Var. Exced Otras A. Portuaria'!Z12</f>
        <v>1.7619785650543496</v>
      </c>
      <c r="Z315" s="257">
        <f>+'Var. Exced Otras A. Portuaria'!AA12</f>
        <v>1.8466722344328743</v>
      </c>
      <c r="AA315" s="257">
        <f>+'Var. Exced Otras A. Portuaria'!AB12</f>
        <v>1.93182276871562</v>
      </c>
      <c r="AB315" s="257">
        <f>+'Var. Exced Otras A. Portuaria'!AC12</f>
        <v>2.0174248177740983</v>
      </c>
      <c r="AC315" s="257">
        <f>+'Var. Exced Otras A. Portuaria'!AD12</f>
        <v>2.1034727681813705</v>
      </c>
      <c r="AD315" s="257">
        <f>+'Var. Exced Otras A. Portuaria'!AE12</f>
        <v>2.1899607365168592</v>
      </c>
      <c r="AE315" s="257">
        <f>+'Var. Exced Otras A. Portuaria'!AF12</f>
        <v>2.276882562529575</v>
      </c>
      <c r="AF315" s="257">
        <f>+'Var. Exced Otras A. Portuaria'!AG12</f>
        <v>2.3642318021569571</v>
      </c>
      <c r="AG315" s="257">
        <f>+'Var. Exced Otras A. Portuaria'!AH12</f>
        <v>2.4520017203965856</v>
      </c>
      <c r="AH315" s="258">
        <f>+'Var. Exced Otras A. Portuaria'!AI12</f>
        <v>2.5401852840279231</v>
      </c>
    </row>
    <row r="316" spans="3:34" ht="15.75" thickBot="1">
      <c r="C316" s="15" t="s">
        <v>44</v>
      </c>
      <c r="D316" s="268">
        <f>+'Var. Exced Otras A. Portuaria'!E13</f>
        <v>0</v>
      </c>
      <c r="E316" s="285">
        <f>+'Var. Exced Otras A. Portuaria'!F13</f>
        <v>0</v>
      </c>
      <c r="F316" s="285">
        <f>+'Var. Exced Otras A. Portuaria'!G13</f>
        <v>-0.69490651952198657</v>
      </c>
      <c r="G316" s="285">
        <f>+'Var. Exced Otras A. Portuaria'!H13</f>
        <v>-0.94445387032914896</v>
      </c>
      <c r="H316" s="285">
        <f>+'Var. Exced Otras A. Portuaria'!I13</f>
        <v>-1.1771707934207976</v>
      </c>
      <c r="I316" s="285">
        <f>+'Var. Exced Otras A. Portuaria'!J13</f>
        <v>-1.3913508860033528</v>
      </c>
      <c r="J316" s="285">
        <f>+'Var. Exced Otras A. Portuaria'!K13</f>
        <v>-1.5852803093760708</v>
      </c>
      <c r="K316" s="285">
        <f>+'Var. Exced Otras A. Portuaria'!L13</f>
        <v>-1.7572441743985836</v>
      </c>
      <c r="L316" s="285">
        <f>+'Var. Exced Otras A. Portuaria'!M13</f>
        <v>-1.8767360901391952</v>
      </c>
      <c r="M316" s="285">
        <f>+'Var. Exced Otras A. Portuaria'!N13</f>
        <v>-2.2987624989192663</v>
      </c>
      <c r="N316" s="285">
        <f>+'Var. Exced Otras A. Portuaria'!O13</f>
        <v>-2.764015729860251</v>
      </c>
      <c r="O316" s="285">
        <f>+'Var. Exced Otras A. Portuaria'!P13</f>
        <v>-3.205231147290418</v>
      </c>
      <c r="P316" s="285">
        <f>+'Var. Exced Otras A. Portuaria'!Q13</f>
        <v>-3.5903526426256072</v>
      </c>
      <c r="Q316" s="285">
        <f>+'Var. Exced Otras A. Portuaria'!R13</f>
        <v>-3.9793138769011316</v>
      </c>
      <c r="R316" s="285">
        <f>+'Var. Exced Otras A. Portuaria'!S13</f>
        <v>-4.3405888825907608</v>
      </c>
      <c r="S316" s="285">
        <f>+'Var. Exced Otras A. Portuaria'!T13</f>
        <v>-4.6730840812110364</v>
      </c>
      <c r="T316" s="285">
        <f>+'Var. Exced Otras A. Portuaria'!U13</f>
        <v>-4.975780405575505</v>
      </c>
      <c r="U316" s="285">
        <f>+'Var. Exced Otras A. Portuaria'!V13</f>
        <v>-5.2802658007526242</v>
      </c>
      <c r="V316" s="285">
        <f>+'Var. Exced Otras A. Portuaria'!W13</f>
        <v>-5.5865258321938143</v>
      </c>
      <c r="W316" s="285">
        <f>+'Var. Exced Otras A. Portuaria'!X13</f>
        <v>-5.8945452297730716</v>
      </c>
      <c r="X316" s="285">
        <f>+'Var. Exced Otras A. Portuaria'!Y13</f>
        <v>-6.2043078659674675</v>
      </c>
      <c r="Y316" s="285">
        <f>+'Var. Exced Otras A. Portuaria'!Z13</f>
        <v>-6.5157967335709941</v>
      </c>
      <c r="Z316" s="285">
        <f>+'Var. Exced Otras A. Portuaria'!AA13</f>
        <v>-6.8289939229327787</v>
      </c>
      <c r="AA316" s="285">
        <f>+'Var. Exced Otras A. Portuaria'!AB13</f>
        <v>-7.1438805987103535</v>
      </c>
      <c r="AB316" s="285">
        <f>+'Var. Exced Otras A. Portuaria'!AC13</f>
        <v>-7.4604369761286184</v>
      </c>
      <c r="AC316" s="285">
        <f>+'Var. Exced Otras A. Portuaria'!AD13</f>
        <v>-7.7786422967347093</v>
      </c>
      <c r="AD316" s="285">
        <f>+'Var. Exced Otras A. Portuaria'!AE13</f>
        <v>-8.0984748036393555</v>
      </c>
      <c r="AE316" s="285">
        <f>+'Var. Exced Otras A. Portuaria'!AF13</f>
        <v>-8.4199117162343668</v>
      </c>
      <c r="AF316" s="285">
        <f>+'Var. Exced Otras A. Portuaria'!AG13</f>
        <v>-8.7429292043764217</v>
      </c>
      <c r="AG316" s="285">
        <f>+'Var. Exced Otras A. Portuaria'!AH13</f>
        <v>-9.0675023620265804</v>
      </c>
      <c r="AH316" s="286">
        <f>+'Var. Exced Otras A. Portuaria'!AI13</f>
        <v>-9.3936051803352587</v>
      </c>
    </row>
    <row r="317" spans="3:34" ht="15.75" customHeight="1"/>
    <row r="318" spans="3:34" ht="15.75" customHeight="1"/>
    <row r="319" spans="3:34" ht="15.75" customHeight="1">
      <c r="C319" s="281" t="s">
        <v>216</v>
      </c>
    </row>
    <row r="320" spans="3:34" ht="15.75" customHeight="1" thickBot="1"/>
    <row r="321" spans="3:34" ht="15.75" customHeight="1" thickBot="1">
      <c r="C321" s="12"/>
      <c r="D321" s="246">
        <v>0</v>
      </c>
      <c r="E321" s="247">
        <v>1</v>
      </c>
      <c r="F321" s="247">
        <v>2</v>
      </c>
      <c r="G321" s="247">
        <v>3</v>
      </c>
      <c r="H321" s="247">
        <v>4</v>
      </c>
      <c r="I321" s="247">
        <v>5</v>
      </c>
      <c r="J321" s="247">
        <v>6</v>
      </c>
      <c r="K321" s="247">
        <v>7</v>
      </c>
      <c r="L321" s="247">
        <v>8</v>
      </c>
      <c r="M321" s="247">
        <v>9</v>
      </c>
      <c r="N321" s="247">
        <v>10</v>
      </c>
      <c r="O321" s="247">
        <v>11</v>
      </c>
      <c r="P321" s="247">
        <v>12</v>
      </c>
      <c r="Q321" s="247">
        <v>13</v>
      </c>
      <c r="R321" s="247">
        <v>14</v>
      </c>
      <c r="S321" s="248">
        <v>15</v>
      </c>
      <c r="T321" s="247">
        <v>16</v>
      </c>
      <c r="U321" s="249">
        <v>17</v>
      </c>
      <c r="V321" s="250">
        <v>18</v>
      </c>
      <c r="W321" s="250">
        <v>19</v>
      </c>
      <c r="X321" s="251">
        <v>20</v>
      </c>
      <c r="Y321" s="247">
        <v>21</v>
      </c>
      <c r="Z321" s="249">
        <v>22</v>
      </c>
      <c r="AA321" s="250">
        <v>23</v>
      </c>
      <c r="AB321" s="250">
        <v>24</v>
      </c>
      <c r="AC321" s="251">
        <v>25</v>
      </c>
      <c r="AD321" s="247">
        <v>26</v>
      </c>
      <c r="AE321" s="249">
        <v>27</v>
      </c>
      <c r="AF321" s="250">
        <v>28</v>
      </c>
      <c r="AG321" s="250">
        <v>29</v>
      </c>
      <c r="AH321" s="252">
        <v>30</v>
      </c>
    </row>
    <row r="322" spans="3:34" ht="15.75" customHeight="1" thickBot="1">
      <c r="C322" s="454" t="s">
        <v>21</v>
      </c>
      <c r="D322" s="253">
        <f>+'Var. Exced Otros Operad'!E6</f>
        <v>0</v>
      </c>
      <c r="E322" s="254">
        <f>+'Var. Exced Otros Operad'!F6</f>
        <v>0</v>
      </c>
      <c r="F322" s="254">
        <f>+'Var. Exced Otros Operad'!G6</f>
        <v>-2.7059637320488394</v>
      </c>
      <c r="G322" s="254">
        <f>+'Var. Exced Otros Operad'!H6</f>
        <v>-3.6777003063114435</v>
      </c>
      <c r="H322" s="254">
        <f>+'Var. Exced Otros Operad'!I6</f>
        <v>-4.5838992496645599</v>
      </c>
      <c r="I322" s="254">
        <f>+'Var. Exced Otros Operad'!J6</f>
        <v>-5.4179158351671841</v>
      </c>
      <c r="J322" s="254">
        <f>+'Var. Exced Otros Operad'!K6</f>
        <v>-6.1730763804800954</v>
      </c>
      <c r="K322" s="254">
        <f>+'Var. Exced Otros Operad'!L6</f>
        <v>-6.8427031128554789</v>
      </c>
      <c r="L322" s="254">
        <f>+'Var. Exced Otros Operad'!M6</f>
        <v>-7.3080042449984699</v>
      </c>
      <c r="M322" s="254">
        <f>+'Var. Exced Otros Operad'!N6</f>
        <v>-8.9513737113135008</v>
      </c>
      <c r="N322" s="254">
        <f>+'Var. Exced Otros Operad'!O6</f>
        <v>-10.763068282852247</v>
      </c>
      <c r="O322" s="254">
        <f>+'Var. Exced Otros Operad'!P6</f>
        <v>-12.48115968658249</v>
      </c>
      <c r="P322" s="254">
        <f>+'Var. Exced Otros Operad'!Q6</f>
        <v>-13.98082153969948</v>
      </c>
      <c r="Q322" s="254">
        <f>+'Var. Exced Otros Operad'!R6</f>
        <v>-15.495435323790238</v>
      </c>
      <c r="R322" s="254">
        <f>+'Var. Exced Otros Operad'!S6</f>
        <v>-16.902239023609219</v>
      </c>
      <c r="S322" s="254">
        <f>+'Var. Exced Otros Operad'!T6</f>
        <v>-18.196974248090552</v>
      </c>
      <c r="T322" s="254">
        <f>+'Var. Exced Otros Operad'!U6</f>
        <v>-19.375672752917037</v>
      </c>
      <c r="U322" s="254">
        <f>+'Var. Exced Otros Operad'!V6</f>
        <v>-20.561337893682481</v>
      </c>
      <c r="V322" s="254">
        <f>+'Var. Exced Otros Operad'!W6</f>
        <v>-21.753913462301508</v>
      </c>
      <c r="W322" s="254">
        <f>+'Var. Exced Otros Operad'!X6</f>
        <v>-22.953339996952995</v>
      </c>
      <c r="X322" s="254">
        <f>+'Var. Exced Otros Operad'!Y6</f>
        <v>-24.159554697115048</v>
      </c>
      <c r="Y322" s="254">
        <f>+'Var. Exced Otros Operad'!Z6</f>
        <v>-25.372491336782648</v>
      </c>
      <c r="Z322" s="254">
        <f>+'Var. Exced Otros Operad'!AA6</f>
        <v>-26.592080175833406</v>
      </c>
      <c r="AA322" s="254">
        <f>+'Var. Exced Otros Operad'!AB6</f>
        <v>-27.81824786950493</v>
      </c>
      <c r="AB322" s="254">
        <f>+'Var. Exced Otros Operad'!AC6</f>
        <v>-29.05091737594703</v>
      </c>
      <c r="AC322" s="254">
        <f>+'Var. Exced Otros Operad'!AD6</f>
        <v>-30.290007861811727</v>
      </c>
      <c r="AD322" s="254">
        <f>+'Var. Exced Otros Operad'!AE6</f>
        <v>-31.535434605842799</v>
      </c>
      <c r="AE322" s="254">
        <f>+'Var. Exced Otros Operad'!AF6</f>
        <v>-32.787108900425878</v>
      </c>
      <c r="AF322" s="254">
        <f>+'Var. Exced Otros Operad'!AG6</f>
        <v>-34.044937951060177</v>
      </c>
      <c r="AG322" s="254">
        <f>+'Var. Exced Otros Operad'!AH6</f>
        <v>-35.308824773710846</v>
      </c>
      <c r="AH322" s="255">
        <f>+'Var. Exced Otros Operad'!AI6</f>
        <v>-36.57866809000209</v>
      </c>
    </row>
    <row r="323" spans="3:34" ht="15.75" customHeight="1" thickBot="1">
      <c r="C323" s="256" t="s">
        <v>15</v>
      </c>
      <c r="D323" s="257">
        <f>+'Var. Exced Otros Operad'!E7</f>
        <v>0</v>
      </c>
      <c r="E323" s="257">
        <f>+'Var. Exced Otros Operad'!F7</f>
        <v>0</v>
      </c>
      <c r="F323" s="257">
        <f>+'Var. Exced Otros Operad'!G7</f>
        <v>-2.7059637320488394</v>
      </c>
      <c r="G323" s="257">
        <f>+'Var. Exced Otros Operad'!H7</f>
        <v>-3.6777003063114435</v>
      </c>
      <c r="H323" s="257">
        <f>+'Var. Exced Otros Operad'!I7</f>
        <v>-4.5838992496645599</v>
      </c>
      <c r="I323" s="257">
        <f>+'Var. Exced Otros Operad'!J7</f>
        <v>-5.4179158351671841</v>
      </c>
      <c r="J323" s="257">
        <f>+'Var. Exced Otros Operad'!K7</f>
        <v>-6.1730763804800954</v>
      </c>
      <c r="K323" s="257">
        <f>+'Var. Exced Otros Operad'!L7</f>
        <v>-6.8427031128554789</v>
      </c>
      <c r="L323" s="257">
        <f>+'Var. Exced Otros Operad'!M7</f>
        <v>-7.3080042449984699</v>
      </c>
      <c r="M323" s="257">
        <f>+'Var. Exced Otros Operad'!N7</f>
        <v>-8.9513737113135008</v>
      </c>
      <c r="N323" s="257">
        <f>+'Var. Exced Otros Operad'!O7</f>
        <v>-10.763068282852247</v>
      </c>
      <c r="O323" s="257">
        <f>+'Var. Exced Otros Operad'!P7</f>
        <v>-12.48115968658249</v>
      </c>
      <c r="P323" s="257">
        <f>+'Var. Exced Otros Operad'!Q7</f>
        <v>-13.98082153969948</v>
      </c>
      <c r="Q323" s="257">
        <f>+'Var. Exced Otros Operad'!R7</f>
        <v>-15.495435323790238</v>
      </c>
      <c r="R323" s="257">
        <f>+'Var. Exced Otros Operad'!S7</f>
        <v>-16.902239023609219</v>
      </c>
      <c r="S323" s="257">
        <f>+'Var. Exced Otros Operad'!T7</f>
        <v>-18.196974248090552</v>
      </c>
      <c r="T323" s="257">
        <f>+'Var. Exced Otros Operad'!U7</f>
        <v>-19.375672752917037</v>
      </c>
      <c r="U323" s="257">
        <f>+'Var. Exced Otros Operad'!V7</f>
        <v>-20.561337893682481</v>
      </c>
      <c r="V323" s="257">
        <f>+'Var. Exced Otros Operad'!W7</f>
        <v>-21.753913462301508</v>
      </c>
      <c r="W323" s="257">
        <f>+'Var. Exced Otros Operad'!X7</f>
        <v>-22.953339996952995</v>
      </c>
      <c r="X323" s="257">
        <f>+'Var. Exced Otros Operad'!Y7</f>
        <v>-24.159554697115048</v>
      </c>
      <c r="Y323" s="257">
        <f>+'Var. Exced Otros Operad'!Z7</f>
        <v>-25.372491336782648</v>
      </c>
      <c r="Z323" s="257">
        <f>+'Var. Exced Otros Operad'!AA7</f>
        <v>-26.592080175833406</v>
      </c>
      <c r="AA323" s="257">
        <f>+'Var. Exced Otros Operad'!AB7</f>
        <v>-27.81824786950493</v>
      </c>
      <c r="AB323" s="257">
        <f>+'Var. Exced Otros Operad'!AC7</f>
        <v>-29.05091737594703</v>
      </c>
      <c r="AC323" s="257">
        <f>+'Var. Exced Otros Operad'!AD7</f>
        <v>-30.290007861811727</v>
      </c>
      <c r="AD323" s="257">
        <f>+'Var. Exced Otros Operad'!AE7</f>
        <v>-31.535434605842799</v>
      </c>
      <c r="AE323" s="257">
        <f>+'Var. Exced Otros Operad'!AF7</f>
        <v>-32.787108900425878</v>
      </c>
      <c r="AF323" s="257">
        <f>+'Var. Exced Otros Operad'!AG7</f>
        <v>-34.044937951060177</v>
      </c>
      <c r="AG323" s="257">
        <f>+'Var. Exced Otros Operad'!AH7</f>
        <v>-35.308824773710846</v>
      </c>
      <c r="AH323" s="258">
        <f>+'Var. Exced Otros Operad'!AI7</f>
        <v>-36.57866809000209</v>
      </c>
    </row>
    <row r="324" spans="3:34" ht="15.75" customHeight="1" thickBot="1">
      <c r="C324" s="13" t="s">
        <v>22</v>
      </c>
      <c r="D324" s="253">
        <f>+'Var. Exced Otros Operad'!E8</f>
        <v>0</v>
      </c>
      <c r="E324" s="254">
        <f>+'Var. Exced Otros Operad'!F8</f>
        <v>0</v>
      </c>
      <c r="F324" s="254">
        <f>+'Var. Exced Otros Operad'!G8</f>
        <v>-0.24098544718992657</v>
      </c>
      <c r="G324" s="254">
        <f>+'Var. Exced Otros Operad'!H8</f>
        <v>0.32340113272296683</v>
      </c>
      <c r="H324" s="254">
        <f>+'Var. Exced Otros Operad'!I8</f>
        <v>0.84711235724387735</v>
      </c>
      <c r="I324" s="254">
        <f>+'Var. Exced Otros Operad'!J8</f>
        <v>1.3260676331873584</v>
      </c>
      <c r="J324" s="254">
        <f>+'Var. Exced Otros Operad'!K8</f>
        <v>1.7561684847772174</v>
      </c>
      <c r="K324" s="254">
        <f>+'Var. Exced Otros Operad'!L8</f>
        <v>2.1333137899047836</v>
      </c>
      <c r="L324" s="254">
        <f>+'Var. Exced Otros Operad'!M8</f>
        <v>2.3846932108326993</v>
      </c>
      <c r="M324" s="254">
        <f>+'Var. Exced Otros Operad'!N8</f>
        <v>3.384649378978478</v>
      </c>
      <c r="N324" s="254">
        <f>+'Var. Exced Otros Operad'!O8</f>
        <v>4.4949463971460064</v>
      </c>
      <c r="O324" s="254">
        <f>+'Var. Exced Otros Operad'!P8</f>
        <v>5.5478787139220804</v>
      </c>
      <c r="P324" s="254">
        <f>+'Var. Exced Otros Operad'!Q8</f>
        <v>6.4669464806048245</v>
      </c>
      <c r="Q324" s="254">
        <f>+'Var. Exced Otros Operad'!R8</f>
        <v>7.3951775381848392</v>
      </c>
      <c r="R324" s="254">
        <f>+'Var. Exced Otros Operad'!S8</f>
        <v>8.2573371856189137</v>
      </c>
      <c r="S324" s="254">
        <f>+'Var. Exced Otros Operad'!T8</f>
        <v>9.0508156679422989</v>
      </c>
      <c r="T324" s="254">
        <f>+'Var. Exced Otros Operad'!U8</f>
        <v>9.7731810466252007</v>
      </c>
      <c r="U324" s="254">
        <f>+'Var. Exced Otros Operad'!V8</f>
        <v>10.49981592814331</v>
      </c>
      <c r="V324" s="254">
        <f>+'Var. Exced Otros Operad'!W8</f>
        <v>11.23068586537147</v>
      </c>
      <c r="W324" s="254">
        <f>+'Var. Exced Otros Operad'!X8</f>
        <v>11.965754417132651</v>
      </c>
      <c r="X324" s="254">
        <f>+'Var. Exced Otros Operad'!Y8</f>
        <v>12.704983096126949</v>
      </c>
      <c r="Y324" s="254">
        <f>+'Var. Exced Otros Operad'!Z8</f>
        <v>13.44833131574724</v>
      </c>
      <c r="Z324" s="254">
        <f>+'Var. Exced Otros Operad'!AA8</f>
        <v>14.195756335759501</v>
      </c>
      <c r="AA324" s="254">
        <f>+'Var. Exced Otros Operad'!AB8</f>
        <v>14.947213206826092</v>
      </c>
      <c r="AB324" s="254">
        <f>+'Var. Exced Otros Operad'!AC8</f>
        <v>15.702654713849135</v>
      </c>
      <c r="AC324" s="254">
        <f>+'Var. Exced Otros Operad'!AD8</f>
        <v>16.462031318111318</v>
      </c>
      <c r="AD324" s="254">
        <f>+'Var. Exced Otros Operad'!AE8</f>
        <v>17.225291098190752</v>
      </c>
      <c r="AE324" s="254">
        <f>+'Var. Exced Otros Operad'!AF8</f>
        <v>17.992379689626002</v>
      </c>
      <c r="AF324" s="254">
        <f>+'Var. Exced Otros Operad'!AG8</f>
        <v>18.763240223307225</v>
      </c>
      <c r="AG324" s="254">
        <f>+'Var. Exced Otros Operad'!AH8</f>
        <v>19.537813262568687</v>
      </c>
      <c r="AH324" s="255">
        <f>+'Var. Exced Otros Operad'!AI8</f>
        <v>20.316036738957777</v>
      </c>
    </row>
    <row r="325" spans="3:34" ht="15.75" customHeight="1" thickBot="1">
      <c r="C325" s="256" t="s">
        <v>18</v>
      </c>
      <c r="D325" s="257">
        <f>+'Var. Exced Otros Operad'!E9</f>
        <v>0</v>
      </c>
      <c r="E325" s="257">
        <f>+'Var. Exced Otros Operad'!F9</f>
        <v>0</v>
      </c>
      <c r="F325" s="257">
        <f>+'Var. Exced Otros Operad'!G9</f>
        <v>-0.14533445587239432</v>
      </c>
      <c r="G325" s="257">
        <f>+'Var. Exced Otros Operad'!H9</f>
        <v>0.19503803321270871</v>
      </c>
      <c r="H325" s="257">
        <f>+'Var. Exced Otros Operad'!I9</f>
        <v>0.51087986821789522</v>
      </c>
      <c r="I325" s="257">
        <f>+'Var. Exced Otros Operad'!J9</f>
        <v>0.7997301088782699</v>
      </c>
      <c r="J325" s="257">
        <f>+'Var. Exced Otros Operad'!K9</f>
        <v>1.0591170302254378</v>
      </c>
      <c r="K325" s="257">
        <f>+'Var. Exced Otros Operad'!L9</f>
        <v>1.2865673113303548</v>
      </c>
      <c r="L325" s="257">
        <f>+'Var. Exced Otros Operad'!M9</f>
        <v>1.438170205961925</v>
      </c>
      <c r="M325" s="257">
        <f>+'Var. Exced Otros Operad'!N9</f>
        <v>2.0412277237014695</v>
      </c>
      <c r="N325" s="257">
        <f>+'Var. Exced Otros Operad'!O9</f>
        <v>2.7108300373421943</v>
      </c>
      <c r="O325" s="257">
        <f>+'Var. Exced Otros Operad'!P9</f>
        <v>3.3458366201608896</v>
      </c>
      <c r="P325" s="257">
        <f>+'Var. Exced Otros Operad'!Q9</f>
        <v>3.9001116410729266</v>
      </c>
      <c r="Q325" s="257">
        <f>+'Var. Exced Otros Operad'!R9</f>
        <v>4.4599128956728666</v>
      </c>
      <c r="R325" s="257">
        <f>+'Var. Exced Otros Operad'!S9</f>
        <v>4.9798675431259696</v>
      </c>
      <c r="S325" s="257">
        <f>+'Var. Exced Otros Operad'!T9</f>
        <v>5.4584016820942702</v>
      </c>
      <c r="T325" s="257">
        <f>+'Var. Exced Otros Operad'!U9</f>
        <v>5.8940486494781332</v>
      </c>
      <c r="U325" s="257">
        <f>+'Var. Exced Otros Operad'!V9</f>
        <v>6.3322704855050453</v>
      </c>
      <c r="V325" s="257">
        <f>+'Var. Exced Otros Operad'!W9</f>
        <v>6.7730464156666317</v>
      </c>
      <c r="W325" s="257">
        <f>+'Var. Exced Otros Operad'!X9</f>
        <v>7.2163544628738325</v>
      </c>
      <c r="X325" s="257">
        <f>+'Var. Exced Otros Operad'!Y9</f>
        <v>7.6621714160537167</v>
      </c>
      <c r="Y325" s="257">
        <f>+'Var. Exced Otros Operad'!Z9</f>
        <v>8.1104727980748628</v>
      </c>
      <c r="Z325" s="257">
        <f>+'Var. Exced Otros Operad'!AA9</f>
        <v>8.5612328329880256</v>
      </c>
      <c r="AA325" s="257">
        <f>+'Var. Exced Otros Operad'!AB9</f>
        <v>9.0144244125690207</v>
      </c>
      <c r="AB325" s="257">
        <f>+'Var. Exced Otros Operad'!AC9</f>
        <v>9.4700190621500209</v>
      </c>
      <c r="AC325" s="257">
        <f>+'Var. Exced Otros Operad'!AD9</f>
        <v>9.9279869057256143</v>
      </c>
      <c r="AD325" s="257">
        <f>+'Var. Exced Otros Operad'!AE9</f>
        <v>10.388296630319493</v>
      </c>
      <c r="AE325" s="257">
        <f>+'Var. Exced Otros Operad'!AF9</f>
        <v>10.850915449597405</v>
      </c>
      <c r="AF325" s="257">
        <f>+'Var. Exced Otros Operad'!AG9</f>
        <v>11.315809066711839</v>
      </c>
      <c r="AG325" s="257">
        <f>+'Var. Exced Otros Operad'!AH9</f>
        <v>11.782941636363525</v>
      </c>
      <c r="AH325" s="258">
        <f>+'Var. Exced Otros Operad'!AI9</f>
        <v>12.252275726064772</v>
      </c>
    </row>
    <row r="326" spans="3:34" ht="15.75" customHeight="1" thickBot="1">
      <c r="C326" s="256" t="s">
        <v>19</v>
      </c>
      <c r="D326" s="259">
        <f>+'Var. Exced Otros Operad'!E10</f>
        <v>0</v>
      </c>
      <c r="E326" s="260">
        <f>+'Var. Exced Otros Operad'!F10</f>
        <v>0</v>
      </c>
      <c r="F326" s="257">
        <f>+'Var. Exced Otros Operad'!G10</f>
        <v>-2.6837328499163725E-2</v>
      </c>
      <c r="G326" s="257">
        <f>+'Var. Exced Otros Operad'!H10</f>
        <v>3.6015545905755869E-2</v>
      </c>
      <c r="H326" s="257">
        <f>+'Var. Exced Otros Operad'!I10</f>
        <v>9.4338612028872698E-2</v>
      </c>
      <c r="I326" s="257">
        <f>+'Var. Exced Otros Operad'!J10</f>
        <v>0.1476774348780896</v>
      </c>
      <c r="J326" s="257">
        <f>+'Var. Exced Otros Operad'!K10</f>
        <v>0.19557558796776553</v>
      </c>
      <c r="K326" s="257">
        <f>+'Var. Exced Otros Operad'!L10</f>
        <v>0.23757635010361666</v>
      </c>
      <c r="L326" s="257">
        <f>+'Var. Exced Otros Operad'!M10</f>
        <v>0.26557120280546909</v>
      </c>
      <c r="M326" s="257">
        <f>+'Var. Exced Otros Operad'!N10</f>
        <v>0.37693125579714637</v>
      </c>
      <c r="N326" s="257">
        <f>+'Var. Exced Otros Operad'!O10</f>
        <v>0.50057941030466657</v>
      </c>
      <c r="O326" s="257">
        <f>+'Var. Exced Otros Operad'!P10</f>
        <v>0.61783914860925504</v>
      </c>
      <c r="P326" s="257">
        <f>+'Var. Exced Otros Operad'!Q10</f>
        <v>0.72019107008448935</v>
      </c>
      <c r="Q326" s="257">
        <f>+'Var. Exced Otros Operad'!R10</f>
        <v>0.82356346084868293</v>
      </c>
      <c r="R326" s="257">
        <f>+'Var. Exced Otros Operad'!S10</f>
        <v>0.9195778133613296</v>
      </c>
      <c r="S326" s="257">
        <f>+'Var. Exced Otros Operad'!T10</f>
        <v>1.0079434924321806</v>
      </c>
      <c r="T326" s="257">
        <f>+'Var. Exced Otros Operad'!U10</f>
        <v>1.0883896653865872</v>
      </c>
      <c r="U326" s="257">
        <f>+'Var. Exced Otros Operad'!V10</f>
        <v>1.1693113112438296</v>
      </c>
      <c r="V326" s="257">
        <f>+'Var. Exced Otros Operad'!W10</f>
        <v>1.2507045938020771</v>
      </c>
      <c r="W326" s="257">
        <f>+'Var. Exced Otros Operad'!X10</f>
        <v>1.3325654547920429</v>
      </c>
      <c r="X326" s="257">
        <f>+'Var. Exced Otros Operad'!Y10</f>
        <v>1.4148896080781013</v>
      </c>
      <c r="Y326" s="257">
        <f>+'Var. Exced Otros Operad'!Z10</f>
        <v>1.4976725337354149</v>
      </c>
      <c r="Z326" s="257">
        <f>+'Var. Exced Otros Operad'!AA10</f>
        <v>1.5809094720006298</v>
      </c>
      <c r="AA326" s="257">
        <f>+'Var. Exced Otros Operad'!AB10</f>
        <v>1.6645954170937109</v>
      </c>
      <c r="AB326" s="257">
        <f>+'Var. Exced Otros Operad'!AC10</f>
        <v>1.7487251109083843</v>
      </c>
      <c r="AC326" s="257">
        <f>+'Var. Exced Otros Operad'!AD10</f>
        <v>1.8332930365686506</v>
      </c>
      <c r="AD326" s="257">
        <f>+'Var. Exced Otros Operad'!AE10</f>
        <v>1.91829341184877</v>
      </c>
      <c r="AE326" s="257">
        <f>+'Var. Exced Otros Operad'!AF10</f>
        <v>2.0037201824540665</v>
      </c>
      <c r="AF326" s="257">
        <f>+'Var. Exced Otros Operad'!AG10</f>
        <v>2.0895670151598567</v>
      </c>
      <c r="AG326" s="257">
        <f>+'Var. Exced Otros Operad'!AH10</f>
        <v>2.1758272908057648</v>
      </c>
      <c r="AH326" s="258">
        <f>+'Var. Exced Otros Operad'!AI10</f>
        <v>2.2624940971426422</v>
      </c>
    </row>
    <row r="327" spans="3:34" ht="15.75" customHeight="1" thickBot="1">
      <c r="C327" s="14" t="s">
        <v>20</v>
      </c>
      <c r="D327" s="261">
        <f>+'Var. Exced Otros Operad'!E11</f>
        <v>0</v>
      </c>
      <c r="E327" s="257">
        <f>+'Var. Exced Otros Operad'!F11</f>
        <v>0</v>
      </c>
      <c r="F327" s="257">
        <f>+'Var. Exced Otros Operad'!G11</f>
        <v>-6.8813662818368523E-2</v>
      </c>
      <c r="G327" s="257">
        <f>+'Var. Exced Otros Operad'!H11</f>
        <v>9.2347553604502225E-2</v>
      </c>
      <c r="H327" s="257">
        <f>+'Var. Exced Otros Operad'!I11</f>
        <v>0.24189387699710951</v>
      </c>
      <c r="I327" s="257">
        <f>+'Var. Exced Otros Operad'!J11</f>
        <v>0.37866008943099899</v>
      </c>
      <c r="J327" s="257">
        <f>+'Var. Exced Otros Operad'!K11</f>
        <v>0.50147586658401411</v>
      </c>
      <c r="K327" s="257">
        <f>+'Var. Exced Otros Operad'!L11</f>
        <v>0.60917012847081198</v>
      </c>
      <c r="L327" s="257">
        <f>+'Var. Exced Otros Operad'!M11</f>
        <v>0.68095180206530537</v>
      </c>
      <c r="M327" s="257">
        <f>+'Var. Exced Otros Operad'!N11</f>
        <v>0.96649039947986226</v>
      </c>
      <c r="N327" s="257">
        <f>+'Var. Exced Otros Operad'!O11</f>
        <v>1.2835369494991451</v>
      </c>
      <c r="O327" s="257">
        <f>+'Var. Exced Otros Operad'!P11</f>
        <v>1.5842029451519362</v>
      </c>
      <c r="P327" s="257">
        <f>+'Var. Exced Otros Operad'!Q11</f>
        <v>1.8466437694474087</v>
      </c>
      <c r="Q327" s="257">
        <f>+'Var. Exced Otros Operad'!R11</f>
        <v>2.1117011816632898</v>
      </c>
      <c r="R327" s="257">
        <f>+'Var. Exced Otros Operad'!S11</f>
        <v>2.3578918291316144</v>
      </c>
      <c r="S327" s="257">
        <f>+'Var. Exced Otros Operad'!T11</f>
        <v>2.5844704934158473</v>
      </c>
      <c r="T327" s="257">
        <f>+'Var. Exced Otros Operad'!U11</f>
        <v>2.7907427317604796</v>
      </c>
      <c r="U327" s="257">
        <f>+'Var. Exced Otros Operad'!V11</f>
        <v>2.9982341313944345</v>
      </c>
      <c r="V327" s="257">
        <f>+'Var. Exced Otros Operad'!W11</f>
        <v>3.2069348559027611</v>
      </c>
      <c r="W327" s="257">
        <f>+'Var. Exced Otros Operad'!X11</f>
        <v>3.416834499466777</v>
      </c>
      <c r="X327" s="257">
        <f>+'Var. Exced Otros Operad'!Y11</f>
        <v>3.6279220719951315</v>
      </c>
      <c r="Y327" s="257">
        <f>+'Var. Exced Otros Operad'!Z11</f>
        <v>3.8401859839369616</v>
      </c>
      <c r="Z327" s="257">
        <f>+'Var. Exced Otros Operad'!AA11</f>
        <v>4.0536140307708459</v>
      </c>
      <c r="AA327" s="257">
        <f>+'Var. Exced Otros Operad'!AB11</f>
        <v>4.268193377163362</v>
      </c>
      <c r="AB327" s="257">
        <f>+'Var. Exced Otros Operad'!AC11</f>
        <v>4.4839105407907294</v>
      </c>
      <c r="AC327" s="257">
        <f>+'Var. Exced Otros Operad'!AD11</f>
        <v>4.7007513758170534</v>
      </c>
      <c r="AD327" s="257">
        <f>+'Var. Exced Otros Operad'!AE11</f>
        <v>4.9187010560224875</v>
      </c>
      <c r="AE327" s="257">
        <f>+'Var. Exced Otros Operad'!AF11</f>
        <v>5.1377440575745288</v>
      </c>
      <c r="AF327" s="257">
        <f>+'Var. Exced Otros Operad'!AG11</f>
        <v>5.3578641414355301</v>
      </c>
      <c r="AG327" s="257">
        <f>+'Var. Exced Otros Operad'!AH11</f>
        <v>5.5790443353993968</v>
      </c>
      <c r="AH327" s="258">
        <f>+'Var. Exced Otros Operad'!AI11</f>
        <v>5.8012669157503653</v>
      </c>
    </row>
    <row r="328" spans="3:34" ht="15.75" thickBot="1">
      <c r="C328" s="15" t="s">
        <v>44</v>
      </c>
      <c r="D328" s="268">
        <f>+'Var. Exced Otros Operad'!E12</f>
        <v>0</v>
      </c>
      <c r="E328" s="285">
        <f>+'Var. Exced Otros Operad'!F12</f>
        <v>0</v>
      </c>
      <c r="F328" s="285">
        <f>+'Var. Exced Otros Operad'!G12</f>
        <v>-2.9469491792387661</v>
      </c>
      <c r="G328" s="285">
        <f>+'Var. Exced Otros Operad'!H12</f>
        <v>-3.3542991735884766</v>
      </c>
      <c r="H328" s="285">
        <f>+'Var. Exced Otros Operad'!I12</f>
        <v>-3.7367868924206826</v>
      </c>
      <c r="I328" s="285">
        <f>+'Var. Exced Otros Operad'!J12</f>
        <v>-4.0918482019798263</v>
      </c>
      <c r="J328" s="285">
        <f>+'Var. Exced Otros Operad'!K12</f>
        <v>-4.4169078957028782</v>
      </c>
      <c r="K328" s="285">
        <f>+'Var. Exced Otros Operad'!L12</f>
        <v>-4.7093893229506953</v>
      </c>
      <c r="L328" s="285">
        <f>+'Var. Exced Otros Operad'!M12</f>
        <v>-4.9233110341657706</v>
      </c>
      <c r="M328" s="285">
        <f>+'Var. Exced Otros Operad'!N12</f>
        <v>-5.5667243323350233</v>
      </c>
      <c r="N328" s="285">
        <f>+'Var. Exced Otros Operad'!O12</f>
        <v>-6.2681218857062415</v>
      </c>
      <c r="O328" s="285">
        <f>+'Var. Exced Otros Operad'!P12</f>
        <v>-6.9332809726604099</v>
      </c>
      <c r="P328" s="285">
        <f>+'Var. Exced Otros Operad'!Q12</f>
        <v>-7.513875059094655</v>
      </c>
      <c r="Q328" s="285">
        <f>+'Var. Exced Otros Operad'!R12</f>
        <v>-8.1002577856053986</v>
      </c>
      <c r="R328" s="285">
        <f>+'Var. Exced Otros Operad'!S12</f>
        <v>-8.6449018379903055</v>
      </c>
      <c r="S328" s="285">
        <f>+'Var. Exced Otros Operad'!T12</f>
        <v>-9.146158580148251</v>
      </c>
      <c r="T328" s="285">
        <f>+'Var. Exced Otros Operad'!U12</f>
        <v>-9.6024917062918362</v>
      </c>
      <c r="U328" s="285">
        <f>+'Var. Exced Otros Operad'!V12</f>
        <v>-10.061521965539171</v>
      </c>
      <c r="V328" s="285">
        <f>+'Var. Exced Otros Operad'!W12</f>
        <v>-10.523227596930038</v>
      </c>
      <c r="W328" s="285">
        <f>+'Var. Exced Otros Operad'!X12</f>
        <v>-10.987585579820344</v>
      </c>
      <c r="X328" s="285">
        <f>+'Var. Exced Otros Operad'!Y12</f>
        <v>-11.4545716009881</v>
      </c>
      <c r="Y328" s="285">
        <f>+'Var. Exced Otros Operad'!Z12</f>
        <v>-11.92416002103541</v>
      </c>
      <c r="Z328" s="285">
        <f>+'Var. Exced Otros Operad'!AA12</f>
        <v>-12.396323840073903</v>
      </c>
      <c r="AA328" s="285">
        <f>+'Var. Exced Otros Operad'!AB12</f>
        <v>-12.871034662678836</v>
      </c>
      <c r="AB328" s="285">
        <f>+'Var. Exced Otros Operad'!AC12</f>
        <v>-13.348262662097893</v>
      </c>
      <c r="AC328" s="285">
        <f>+'Var. Exced Otros Operad'!AD12</f>
        <v>-13.827976543700409</v>
      </c>
      <c r="AD328" s="285">
        <f>+'Var. Exced Otros Operad'!AE12</f>
        <v>-14.310143507652048</v>
      </c>
      <c r="AE328" s="285">
        <f>+'Var. Exced Otros Operad'!AF12</f>
        <v>-14.794729210799881</v>
      </c>
      <c r="AF328" s="285">
        <f>+'Var. Exced Otros Operad'!AG12</f>
        <v>-15.281697727752951</v>
      </c>
      <c r="AG328" s="285">
        <f>+'Var. Exced Otros Operad'!AH12</f>
        <v>-15.771011511142161</v>
      </c>
      <c r="AH328" s="286">
        <f>+'Var. Exced Otros Operad'!AI12</f>
        <v>-16.262631351044313</v>
      </c>
    </row>
    <row r="331" spans="3:34" ht="15.75">
      <c r="C331" s="281" t="s">
        <v>217</v>
      </c>
    </row>
    <row r="332" spans="3:34" ht="15.75" thickBot="1"/>
    <row r="333" spans="3:34" ht="15.75" thickBot="1">
      <c r="C333" s="12"/>
      <c r="D333" s="246">
        <v>0</v>
      </c>
      <c r="E333" s="247">
        <v>1</v>
      </c>
      <c r="F333" s="247">
        <v>2</v>
      </c>
      <c r="G333" s="247">
        <v>3</v>
      </c>
      <c r="H333" s="247">
        <v>4</v>
      </c>
      <c r="I333" s="247">
        <v>5</v>
      </c>
      <c r="J333" s="247">
        <v>6</v>
      </c>
      <c r="K333" s="247">
        <v>7</v>
      </c>
      <c r="L333" s="247">
        <v>8</v>
      </c>
      <c r="M333" s="247">
        <v>9</v>
      </c>
      <c r="N333" s="247">
        <v>10</v>
      </c>
      <c r="O333" s="247">
        <v>11</v>
      </c>
      <c r="P333" s="247">
        <v>12</v>
      </c>
      <c r="Q333" s="247">
        <v>13</v>
      </c>
      <c r="R333" s="247">
        <v>14</v>
      </c>
      <c r="S333" s="248">
        <v>15</v>
      </c>
      <c r="T333" s="247">
        <v>16</v>
      </c>
      <c r="U333" s="249">
        <v>17</v>
      </c>
      <c r="V333" s="250">
        <v>18</v>
      </c>
      <c r="W333" s="250">
        <v>19</v>
      </c>
      <c r="X333" s="251">
        <v>20</v>
      </c>
      <c r="Y333" s="247">
        <v>21</v>
      </c>
      <c r="Z333" s="249">
        <v>22</v>
      </c>
      <c r="AA333" s="250">
        <v>23</v>
      </c>
      <c r="AB333" s="250">
        <v>24</v>
      </c>
      <c r="AC333" s="251">
        <v>25</v>
      </c>
      <c r="AD333" s="247">
        <v>26</v>
      </c>
      <c r="AE333" s="249">
        <v>27</v>
      </c>
      <c r="AF333" s="250">
        <v>28</v>
      </c>
      <c r="AG333" s="250">
        <v>29</v>
      </c>
      <c r="AH333" s="287">
        <v>30</v>
      </c>
    </row>
    <row r="334" spans="3:34" ht="15.75" thickBot="1">
      <c r="C334" s="288" t="s">
        <v>49</v>
      </c>
      <c r="D334" s="289">
        <f>+'Var. Excedente Cliente'!E6</f>
        <v>0</v>
      </c>
      <c r="E334" s="290">
        <f>+'Var. Excedente Cliente'!F6</f>
        <v>0</v>
      </c>
      <c r="F334" s="290">
        <f>+'Var. Excedente Cliente'!G6</f>
        <v>0.7215903285463583</v>
      </c>
      <c r="G334" s="290">
        <f>+'Var. Excedente Cliente'!H6</f>
        <v>0.98072008168305269</v>
      </c>
      <c r="H334" s="290">
        <f>+'Var. Excedente Cliente'!I6</f>
        <v>1.222373133243883</v>
      </c>
      <c r="I334" s="290">
        <f>+'Var. Excedente Cliente'!J6</f>
        <v>1.4447775560445841</v>
      </c>
      <c r="J334" s="290">
        <f>+'Var. Excedente Cliente'!K6</f>
        <v>1.6461537014613581</v>
      </c>
      <c r="K334" s="290">
        <f>+'Var. Excedente Cliente'!L6</f>
        <v>1.8247208300947957</v>
      </c>
      <c r="L334" s="290">
        <f>+'Var. Excedente Cliente'!M6</f>
        <v>1.9488011319995933</v>
      </c>
      <c r="M334" s="290">
        <f>+'Var. Excedente Cliente'!N6</f>
        <v>2.3870329896836022</v>
      </c>
      <c r="N334" s="290">
        <f>+'Var. Excedente Cliente'!O6</f>
        <v>2.8701515420939328</v>
      </c>
      <c r="O334" s="290">
        <f>+'Var. Excedente Cliente'!P6</f>
        <v>3.3283092497553306</v>
      </c>
      <c r="P334" s="290">
        <f>+'Var. Excedente Cliente'!Q6</f>
        <v>3.7282190772531947</v>
      </c>
      <c r="Q334" s="290">
        <f>+'Var. Excedente Cliente'!R6</f>
        <v>4.1321160863440634</v>
      </c>
      <c r="R334" s="290">
        <f>+'Var. Excedente Cliente'!S6</f>
        <v>4.5072637396291269</v>
      </c>
      <c r="S334" s="290">
        <f>+'Var. Excedente Cliente'!T6</f>
        <v>4.8525264661574807</v>
      </c>
      <c r="T334" s="290">
        <f>+'Var. Excedente Cliente'!U6</f>
        <v>5.166846067444542</v>
      </c>
      <c r="U334" s="290">
        <f>+'Var. Excedente Cliente'!V6</f>
        <v>5.4830234383153282</v>
      </c>
      <c r="V334" s="290">
        <f>+'Var. Excedente Cliente'!W6</f>
        <v>5.8010435899470671</v>
      </c>
      <c r="W334" s="290">
        <f>+'Var. Excedente Cliente'!X6</f>
        <v>6.1208906658541338</v>
      </c>
      <c r="X334" s="290">
        <f>+'Var. Excedente Cliente'!Y6</f>
        <v>6.4425479192306794</v>
      </c>
      <c r="Y334" s="290">
        <f>+'Var. Excedente Cliente'!Z6</f>
        <v>6.7659976898087058</v>
      </c>
      <c r="Z334" s="290">
        <f>+'Var. Excedente Cliente'!AA6</f>
        <v>7.0912213802222404</v>
      </c>
      <c r="AA334" s="290">
        <f>+'Var. Excedente Cliente'!AB6</f>
        <v>7.4181994318679774</v>
      </c>
      <c r="AB334" s="290">
        <f>+'Var. Excedente Cliente'!AC6</f>
        <v>7.7469113002525383</v>
      </c>
      <c r="AC334" s="290">
        <f>+'Var. Excedente Cliente'!AD6</f>
        <v>8.0773354298164612</v>
      </c>
      <c r="AD334" s="290">
        <f>+'Var. Excedente Cliente'!AE6</f>
        <v>8.4094492282247426</v>
      </c>
      <c r="AE334" s="290">
        <f>+'Var. Excedente Cliente'!AF6</f>
        <v>8.7432290401135688</v>
      </c>
      <c r="AF334" s="290">
        <f>+'Var. Excedente Cliente'!AG6</f>
        <v>9.0786501202827115</v>
      </c>
      <c r="AG334" s="290">
        <f>+'Var. Excedente Cliente'!AH6</f>
        <v>9.4156866063228914</v>
      </c>
      <c r="AH334" s="291">
        <f>+'Var. Excedente Cliente'!AI6</f>
        <v>9.7543114906672237</v>
      </c>
    </row>
    <row r="335" spans="3:34" ht="15.75" thickBot="1">
      <c r="C335" s="292" t="s">
        <v>50</v>
      </c>
      <c r="D335" s="293">
        <f>+'Var. Excedente Cliente'!E7</f>
        <v>0</v>
      </c>
      <c r="E335" s="294">
        <f>+'Var. Excedente Cliente'!F7</f>
        <v>0</v>
      </c>
      <c r="F335" s="294">
        <f>+'Var. Excedente Cliente'!G7</f>
        <v>7.8099453493475952</v>
      </c>
      <c r="G335" s="294">
        <f>+'Var. Excedente Cliente'!H7</f>
        <v>7.9380000000000024</v>
      </c>
      <c r="H335" s="294">
        <f>+'Var. Excedente Cliente'!I7</f>
        <v>8.0681542803963104</v>
      </c>
      <c r="I335" s="294">
        <f>+'Var. Excedente Cliente'!J7</f>
        <v>8.2004426168149749</v>
      </c>
      <c r="J335" s="294">
        <f>+'Var. Excedente Cliente'!K7</f>
        <v>8.3349000000000046</v>
      </c>
      <c r="K335" s="294">
        <f>+'Var. Excedente Cliente'!L7</f>
        <v>8.4715619944161276</v>
      </c>
      <c r="L335" s="294">
        <f>+'Var. Excedente Cliente'!M7</f>
        <v>8.6104647476557243</v>
      </c>
      <c r="M335" s="294">
        <f>+'Var. Excedente Cliente'!N7</f>
        <v>8.64</v>
      </c>
      <c r="N335" s="294">
        <f>+'Var. Excedente Cliente'!O7</f>
        <v>8.64</v>
      </c>
      <c r="O335" s="294">
        <f>+'Var. Excedente Cliente'!P7</f>
        <v>8.64</v>
      </c>
      <c r="P335" s="294">
        <f>+'Var. Excedente Cliente'!Q7</f>
        <v>8.64</v>
      </c>
      <c r="Q335" s="294">
        <f>+'Var. Excedente Cliente'!R7</f>
        <v>8.64</v>
      </c>
      <c r="R335" s="294">
        <f>+'Var. Excedente Cliente'!S7</f>
        <v>8.64</v>
      </c>
      <c r="S335" s="294">
        <f>+'Var. Excedente Cliente'!T7</f>
        <v>8.64</v>
      </c>
      <c r="T335" s="294">
        <f>+'Var. Excedente Cliente'!U7</f>
        <v>8.64</v>
      </c>
      <c r="U335" s="294">
        <f>+'Var. Excedente Cliente'!V7</f>
        <v>8.64</v>
      </c>
      <c r="V335" s="294">
        <f>+'Var. Excedente Cliente'!W7</f>
        <v>8.64</v>
      </c>
      <c r="W335" s="294">
        <f>+'Var. Excedente Cliente'!X7</f>
        <v>8.64</v>
      </c>
      <c r="X335" s="294">
        <f>+'Var. Excedente Cliente'!Y7</f>
        <v>8.64</v>
      </c>
      <c r="Y335" s="294">
        <f>+'Var. Excedente Cliente'!Z7</f>
        <v>8.64</v>
      </c>
      <c r="Z335" s="294">
        <f>+'Var. Excedente Cliente'!AA7</f>
        <v>8.64</v>
      </c>
      <c r="AA335" s="294">
        <f>+'Var. Excedente Cliente'!AB7</f>
        <v>8.64</v>
      </c>
      <c r="AB335" s="294">
        <f>+'Var. Excedente Cliente'!AC7</f>
        <v>8.64</v>
      </c>
      <c r="AC335" s="294">
        <f>+'Var. Excedente Cliente'!AD7</f>
        <v>8.64</v>
      </c>
      <c r="AD335" s="294">
        <f>+'Var. Excedente Cliente'!AE7</f>
        <v>8.64</v>
      </c>
      <c r="AE335" s="294">
        <f>+'Var. Excedente Cliente'!AF7</f>
        <v>8.64</v>
      </c>
      <c r="AF335" s="294">
        <f>+'Var. Excedente Cliente'!AG7</f>
        <v>8.64</v>
      </c>
      <c r="AG335" s="294">
        <f>+'Var. Excedente Cliente'!AH7</f>
        <v>8.64</v>
      </c>
      <c r="AH335" s="295">
        <f>+'Var. Excedente Cliente'!AI7</f>
        <v>8.64</v>
      </c>
    </row>
    <row r="336" spans="3:34" ht="15.75" thickBot="1">
      <c r="C336" s="296" t="s">
        <v>53</v>
      </c>
      <c r="D336" s="297">
        <f>+'Var. Excedente Cliente'!E8</f>
        <v>0</v>
      </c>
      <c r="E336" s="298">
        <f>+'Var. Excedente Cliente'!F8</f>
        <v>0</v>
      </c>
      <c r="F336" s="298">
        <f>+'Var. Excedente Cliente'!G8</f>
        <v>8.5315356778939542</v>
      </c>
      <c r="G336" s="298">
        <f>+'Var. Excedente Cliente'!H8</f>
        <v>8.9187200816830554</v>
      </c>
      <c r="H336" s="298">
        <f>+'Var. Excedente Cliente'!I8</f>
        <v>9.2905274136401932</v>
      </c>
      <c r="I336" s="298">
        <f>+'Var. Excedente Cliente'!J8</f>
        <v>9.6452201728595597</v>
      </c>
      <c r="J336" s="298">
        <f>+'Var. Excedente Cliente'!K8</f>
        <v>9.9810537014613629</v>
      </c>
      <c r="K336" s="298">
        <f>+'Var. Excedente Cliente'!L8</f>
        <v>10.296282824510923</v>
      </c>
      <c r="L336" s="298">
        <f>+'Var. Excedente Cliente'!M8</f>
        <v>10.559265879655319</v>
      </c>
      <c r="M336" s="298">
        <f>+'Var. Excedente Cliente'!N8</f>
        <v>11.027032989683603</v>
      </c>
      <c r="N336" s="298">
        <f>+'Var. Excedente Cliente'!O8</f>
        <v>11.510151542093933</v>
      </c>
      <c r="O336" s="298">
        <f>+'Var. Excedente Cliente'!P8</f>
        <v>11.968309249755331</v>
      </c>
      <c r="P336" s="298">
        <f>+'Var. Excedente Cliente'!Q8</f>
        <v>12.368219077253194</v>
      </c>
      <c r="Q336" s="298">
        <f>+'Var. Excedente Cliente'!R8</f>
        <v>12.772116086344063</v>
      </c>
      <c r="R336" s="298">
        <f>+'Var. Excedente Cliente'!S8</f>
        <v>13.147263739629127</v>
      </c>
      <c r="S336" s="298">
        <f>+'Var. Excedente Cliente'!T8</f>
        <v>13.49252646615748</v>
      </c>
      <c r="T336" s="298">
        <f>+'Var. Excedente Cliente'!U8</f>
        <v>13.806846067444543</v>
      </c>
      <c r="U336" s="298">
        <f>+'Var. Excedente Cliente'!V8</f>
        <v>14.123023438315329</v>
      </c>
      <c r="V336" s="298">
        <f>+'Var. Excedente Cliente'!W8</f>
        <v>14.441043589947068</v>
      </c>
      <c r="W336" s="298">
        <f>+'Var. Excedente Cliente'!X8</f>
        <v>14.760890665854134</v>
      </c>
      <c r="X336" s="298">
        <f>+'Var. Excedente Cliente'!Y8</f>
        <v>15.082547919230679</v>
      </c>
      <c r="Y336" s="298">
        <f>+'Var. Excedente Cliente'!Z8</f>
        <v>15.405997689808705</v>
      </c>
      <c r="Z336" s="298">
        <f>+'Var. Excedente Cliente'!AA8</f>
        <v>15.731221380222241</v>
      </c>
      <c r="AA336" s="298">
        <f>+'Var. Excedente Cliente'!AB8</f>
        <v>16.058199431867976</v>
      </c>
      <c r="AB336" s="298">
        <f>+'Var. Excedente Cliente'!AC8</f>
        <v>16.386911300252539</v>
      </c>
      <c r="AC336" s="298">
        <f>+'Var. Excedente Cliente'!AD8</f>
        <v>16.717335429816462</v>
      </c>
      <c r="AD336" s="298">
        <f>+'Var. Excedente Cliente'!AE8</f>
        <v>17.049449228224741</v>
      </c>
      <c r="AE336" s="298">
        <f>+'Var. Excedente Cliente'!AF8</f>
        <v>17.383229040113569</v>
      </c>
      <c r="AF336" s="298">
        <f>+'Var. Excedente Cliente'!AG8</f>
        <v>17.71865012028271</v>
      </c>
      <c r="AG336" s="298">
        <f>+'Var. Excedente Cliente'!AH8</f>
        <v>18.05568660632289</v>
      </c>
      <c r="AH336" s="299">
        <f>+'Var. Excedente Cliente'!AI8</f>
        <v>18.394311490667224</v>
      </c>
    </row>
    <row r="337" spans="3:34" ht="26.25" thickBot="1">
      <c r="C337" s="455" t="s">
        <v>449</v>
      </c>
      <c r="D337" s="456">
        <f>+'Var. Excedente Cliente'!E9</f>
        <v>0</v>
      </c>
      <c r="E337" s="457">
        <f>+'Var. Excedente Cliente'!F9</f>
        <v>0</v>
      </c>
      <c r="F337" s="457">
        <f>+'Var. Excedente Cliente'!G9</f>
        <v>7.6783821101045584</v>
      </c>
      <c r="G337" s="457">
        <f>+'Var. Excedente Cliente'!H9</f>
        <v>8.0268480735147492</v>
      </c>
      <c r="H337" s="457">
        <f>+'Var. Excedente Cliente'!I9</f>
        <v>8.3614746722761755</v>
      </c>
      <c r="I337" s="457">
        <f>+'Var. Excedente Cliente'!J9</f>
        <v>8.6806981555736034</v>
      </c>
      <c r="J337" s="457">
        <f>+'Var. Excedente Cliente'!K9</f>
        <v>8.9829483313152263</v>
      </c>
      <c r="K337" s="457">
        <f>+'Var. Excedente Cliente'!L9</f>
        <v>9.2666545420598307</v>
      </c>
      <c r="L337" s="457">
        <f>+'Var. Excedente Cliente'!M9</f>
        <v>9.5033392916897874</v>
      </c>
      <c r="M337" s="457">
        <f>+'Var. Excedente Cliente'!N9</f>
        <v>9.9243296907152416</v>
      </c>
      <c r="N337" s="457">
        <f>+'Var. Excedente Cliente'!O9</f>
        <v>10.35913638788454</v>
      </c>
      <c r="O337" s="457">
        <f>+'Var. Excedente Cliente'!P9</f>
        <v>10.771478324779798</v>
      </c>
      <c r="P337" s="457">
        <f>+'Var. Excedente Cliente'!Q9</f>
        <v>11.131397169527876</v>
      </c>
      <c r="Q337" s="457">
        <f>+'Var. Excedente Cliente'!R9</f>
        <v>11.494904477709657</v>
      </c>
      <c r="R337" s="457">
        <f>+'Var. Excedente Cliente'!S9</f>
        <v>11.832537365666214</v>
      </c>
      <c r="S337" s="457">
        <f>+'Var. Excedente Cliente'!T9</f>
        <v>12.143273819541733</v>
      </c>
      <c r="T337" s="457">
        <f>+'Var. Excedente Cliente'!U9</f>
        <v>12.426161460700088</v>
      </c>
      <c r="U337" s="457">
        <f>+'Var. Excedente Cliente'!V9</f>
        <v>12.710721094483796</v>
      </c>
      <c r="V337" s="457">
        <f>+'Var. Excedente Cliente'!W9</f>
        <v>12.996939230952362</v>
      </c>
      <c r="W337" s="457">
        <f>+'Var. Excedente Cliente'!X9</f>
        <v>13.284801599268722</v>
      </c>
      <c r="X337" s="457">
        <f>+'Var. Excedente Cliente'!Y9</f>
        <v>13.574293127307611</v>
      </c>
      <c r="Y337" s="457">
        <f>+'Var. Excedente Cliente'!Z9</f>
        <v>13.865397920827835</v>
      </c>
      <c r="Z337" s="457">
        <f>+'Var. Excedente Cliente'!AA9</f>
        <v>14.158099242200016</v>
      </c>
      <c r="AA337" s="457">
        <f>+'Var. Excedente Cliente'!AB9</f>
        <v>14.45237948868118</v>
      </c>
      <c r="AB337" s="457">
        <f>+'Var. Excedente Cliente'!AC9</f>
        <v>14.748220170227285</v>
      </c>
      <c r="AC337" s="457">
        <f>+'Var. Excedente Cliente'!AD9</f>
        <v>15.045601886834817</v>
      </c>
      <c r="AD337" s="457">
        <f>+'Var. Excedente Cliente'!AE9</f>
        <v>15.344504305402269</v>
      </c>
      <c r="AE337" s="457">
        <f>+'Var. Excedente Cliente'!AF9</f>
        <v>15.644906136102213</v>
      </c>
      <c r="AF337" s="457">
        <f>+'Var. Excedente Cliente'!AG9</f>
        <v>15.946785108254439</v>
      </c>
      <c r="AG337" s="457">
        <f>+'Var. Excedente Cliente'!AH9</f>
        <v>16.250117945690604</v>
      </c>
      <c r="AH337" s="458">
        <f>+'Var. Excedente Cliente'!AI9</f>
        <v>16.554880341600501</v>
      </c>
    </row>
    <row r="341" spans="3:34" ht="15.75">
      <c r="C341" s="136" t="s">
        <v>406</v>
      </c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</row>
    <row r="342" spans="3:34" ht="15.75" thickBot="1"/>
    <row r="343" spans="3:34" ht="15.75" thickBot="1">
      <c r="C343" s="300"/>
      <c r="D343" s="246">
        <v>0</v>
      </c>
      <c r="E343" s="247">
        <v>1</v>
      </c>
      <c r="F343" s="247">
        <v>2</v>
      </c>
      <c r="G343" s="247">
        <v>3</v>
      </c>
      <c r="H343" s="247">
        <v>4</v>
      </c>
      <c r="I343" s="247">
        <v>5</v>
      </c>
      <c r="J343" s="247">
        <v>6</v>
      </c>
      <c r="K343" s="247">
        <v>7</v>
      </c>
      <c r="L343" s="247">
        <v>8</v>
      </c>
      <c r="M343" s="247">
        <v>9</v>
      </c>
      <c r="N343" s="247">
        <v>10</v>
      </c>
      <c r="O343" s="247">
        <v>11</v>
      </c>
      <c r="P343" s="247">
        <v>12</v>
      </c>
      <c r="Q343" s="247">
        <v>13</v>
      </c>
      <c r="R343" s="247">
        <v>14</v>
      </c>
      <c r="S343" s="248">
        <v>15</v>
      </c>
      <c r="T343" s="247">
        <v>16</v>
      </c>
      <c r="U343" s="249">
        <v>17</v>
      </c>
      <c r="V343" s="250">
        <v>18</v>
      </c>
      <c r="W343" s="250">
        <v>19</v>
      </c>
      <c r="X343" s="251">
        <v>20</v>
      </c>
      <c r="Y343" s="247">
        <v>21</v>
      </c>
      <c r="Z343" s="249">
        <v>22</v>
      </c>
      <c r="AA343" s="250">
        <v>23</v>
      </c>
      <c r="AB343" s="250">
        <v>24</v>
      </c>
      <c r="AC343" s="251">
        <v>25</v>
      </c>
      <c r="AD343" s="247">
        <v>26</v>
      </c>
      <c r="AE343" s="249">
        <v>27</v>
      </c>
      <c r="AF343" s="250">
        <v>28</v>
      </c>
      <c r="AG343" s="250">
        <v>29</v>
      </c>
      <c r="AH343" s="287">
        <v>30</v>
      </c>
    </row>
    <row r="344" spans="3:34" ht="15.75" thickBot="1">
      <c r="C344" s="301" t="s">
        <v>51</v>
      </c>
      <c r="D344" s="302">
        <f>+'Var. Excedente Total'!E6</f>
        <v>-62.965000000000003</v>
      </c>
      <c r="E344" s="290">
        <f>+'Var. Excedente Total'!F6</f>
        <v>0</v>
      </c>
      <c r="F344" s="290">
        <f>+'Var. Excedente Total'!G6</f>
        <v>0.74192728216546378</v>
      </c>
      <c r="G344" s="290">
        <f>+'Var. Excedente Total'!H6</f>
        <v>1.0414106828999921</v>
      </c>
      <c r="H344" s="290">
        <f>+'Var. Excedente Total'!I6</f>
        <v>1.3269690688427527</v>
      </c>
      <c r="I344" s="290">
        <f>+'Var. Excedente Total'!J6</f>
        <v>1.5968741198822669</v>
      </c>
      <c r="J344" s="290">
        <f>+'Var. Excedente Total'!K6</f>
        <v>1.8493776649104747</v>
      </c>
      <c r="K344" s="290">
        <f>+'Var. Excedente Total'!L6</f>
        <v>2.0827177553591802</v>
      </c>
      <c r="L344" s="290">
        <f>+'Var. Excedente Total'!M6</f>
        <v>2.2659482473712504</v>
      </c>
      <c r="M344" s="290">
        <f>+'Var. Excedente Total'!N6</f>
        <v>2.7538071124602799</v>
      </c>
      <c r="N344" s="290">
        <f>+'Var. Excedente Total'!O6</f>
        <v>3.2866913490888012</v>
      </c>
      <c r="O344" s="290">
        <f>+'Var. Excedente Total'!P6</f>
        <v>3.7975968490827827</v>
      </c>
      <c r="P344" s="290">
        <f>+'Var. Excedente Total'!Q6</f>
        <v>4.2536837554926956</v>
      </c>
      <c r="Q344" s="290">
        <f>+'Var. Excedente Total'!R6</f>
        <v>4.7159732291542591</v>
      </c>
      <c r="R344" s="290">
        <f>+'Var. Excedente Total'!S6</f>
        <v>5.1522033239356304</v>
      </c>
      <c r="S344" s="290">
        <f>+'Var. Excedente Total'!T6</f>
        <v>5.5611151438025468</v>
      </c>
      <c r="T344" s="290">
        <f>+'Var. Excedente Total'!U6</f>
        <v>5.9415141861437686</v>
      </c>
      <c r="U344" s="290">
        <f>+'Var. Excedente Total'!V6</f>
        <v>6.3258335738478655</v>
      </c>
      <c r="V344" s="290">
        <f>+'Var. Excedente Total'!W6</f>
        <v>6.7141053274912181</v>
      </c>
      <c r="W344" s="290">
        <f>+'Var. Excedente Total'!X6</f>
        <v>7.1063615461897349</v>
      </c>
      <c r="X344" s="290">
        <f>+'Var. Excedente Total'!Y6</f>
        <v>7.5026344027505329</v>
      </c>
      <c r="Y344" s="290">
        <f>+'Var. Excedente Total'!Z6</f>
        <v>7.9029561386602873</v>
      </c>
      <c r="Z344" s="290">
        <f>+'Var. Excedente Total'!AA6</f>
        <v>8.3073590589066875</v>
      </c>
      <c r="AA344" s="290">
        <f>+'Var. Excedente Total'!AB6</f>
        <v>8.7158755266292918</v>
      </c>
      <c r="AB344" s="290">
        <f>+'Var. Excedente Total'!AC6</f>
        <v>9.1285379575953129</v>
      </c>
      <c r="AC344" s="290">
        <f>+'Var. Excedente Total'!AD6</f>
        <v>9.5453788144968232</v>
      </c>
      <c r="AD344" s="290">
        <f>+'Var. Excedente Total'!AE6</f>
        <v>9.9664106010649238</v>
      </c>
      <c r="AE344" s="290">
        <f>+'Var. Excedente Total'!AF6</f>
        <v>10.391685855996814</v>
      </c>
      <c r="AF344" s="290">
        <f>+'Var. Excedente Total'!AG6</f>
        <v>10.821237146691413</v>
      </c>
      <c r="AG344" s="290">
        <f>+'Var. Excedente Total'!AH6</f>
        <v>11.255097062789231</v>
      </c>
      <c r="AH344" s="291">
        <f>+'Var. Excedente Total'!AI6</f>
        <v>27.552364797127169</v>
      </c>
    </row>
    <row r="345" spans="3:34" ht="15.75" thickBot="1">
      <c r="C345" s="292" t="s">
        <v>243</v>
      </c>
      <c r="D345" s="303">
        <f>+'Var. Excedente Total'!E7</f>
        <v>0</v>
      </c>
      <c r="E345" s="294">
        <f>+'Var. Excedente Total'!F7</f>
        <v>-44.975000000000001</v>
      </c>
      <c r="F345" s="294">
        <f>+'Var. Excedente Total'!G7</f>
        <v>2.9170616522654336</v>
      </c>
      <c r="G345" s="294">
        <f>+'Var. Excedente Total'!H7</f>
        <v>3.2926710929694791</v>
      </c>
      <c r="H345" s="294">
        <f>+'Var. Excedente Total'!I7</f>
        <v>3.6415715078643602</v>
      </c>
      <c r="I345" s="294">
        <f>+'Var. Excedente Total'!J7</f>
        <v>3.9612126943685686</v>
      </c>
      <c r="J345" s="294">
        <f>+'Var. Excedente Total'!K7</f>
        <v>4.2490412684223742</v>
      </c>
      <c r="K345" s="294">
        <f>+'Var. Excedente Total'!L7</f>
        <v>4.5025104914902148</v>
      </c>
      <c r="L345" s="294">
        <f>+'Var. Excedente Total'!M7</f>
        <v>4.6759184315442663</v>
      </c>
      <c r="M345" s="294">
        <f>+'Var. Excedente Total'!N7</f>
        <v>5.2774870380701033</v>
      </c>
      <c r="N345" s="294">
        <f>+'Var. Excedente Total'!O7</f>
        <v>5.9358966985812236</v>
      </c>
      <c r="O345" s="294">
        <f>+'Var. Excedente Total'!P7</f>
        <v>6.5567590939187204</v>
      </c>
      <c r="P345" s="294">
        <f>+'Var. Excedente Total'!Q7</f>
        <v>7.0922458592796769</v>
      </c>
      <c r="Q345" s="294">
        <f>+'Var. Excedente Total'!R7</f>
        <v>7.6320193942472301</v>
      </c>
      <c r="R345" s="294">
        <f>+'Var. Excedente Total'!S7</f>
        <v>8.129020190311472</v>
      </c>
      <c r="S345" s="294">
        <f>+'Var. Excedente Total'!T7</f>
        <v>8.5817046911802741</v>
      </c>
      <c r="T345" s="294">
        <f>+'Var. Excedente Total'!U7</f>
        <v>8.9886481020391429</v>
      </c>
      <c r="U345" s="294">
        <f>+'Var. Excedente Total'!V7</f>
        <v>9.396933956668299</v>
      </c>
      <c r="V345" s="294">
        <f>+'Var. Excedente Total'!W7</f>
        <v>9.8065109661133096</v>
      </c>
      <c r="W345" s="294">
        <f>+'Var. Excedente Total'!X7</f>
        <v>10.217326000701473</v>
      </c>
      <c r="X345" s="294">
        <f>+'Var. Excedente Total'!Y7</f>
        <v>10.629324046359885</v>
      </c>
      <c r="Y345" s="294">
        <f>+'Var. Excedente Total'!Z7</f>
        <v>11.042448160037901</v>
      </c>
      <c r="Z345" s="294">
        <f>+'Var. Excedente Total'!AA7</f>
        <v>11.456639424215801</v>
      </c>
      <c r="AA345" s="294">
        <f>+'Var. Excedente Total'!AB7</f>
        <v>11.871836900483061</v>
      </c>
      <c r="AB345" s="294">
        <f>+'Var. Excedente Total'!AC7</f>
        <v>12.287977582167867</v>
      </c>
      <c r="AC345" s="294">
        <f>+'Var. Excedente Total'!AD7</f>
        <v>12.704996346000597</v>
      </c>
      <c r="AD345" s="294">
        <f>+'Var. Excedente Total'!AE7</f>
        <v>13.122775902792334</v>
      </c>
      <c r="AE345" s="294">
        <f>+'Var. Excedente Total'!AF7</f>
        <v>13.541296747109964</v>
      </c>
      <c r="AF345" s="294">
        <f>+'Var. Excedente Total'!AG7</f>
        <v>13.96048710592904</v>
      </c>
      <c r="AG345" s="294">
        <f>+'Var. Excedente Total'!AH7</f>
        <v>14.380272886244528</v>
      </c>
      <c r="AH345" s="295">
        <f>+'Var. Excedente Total'!AI7</f>
        <v>14.800577621620647</v>
      </c>
    </row>
    <row r="346" spans="3:34" ht="15.75" thickBot="1">
      <c r="C346" s="304" t="s">
        <v>204</v>
      </c>
      <c r="D346" s="305">
        <f>+'Var. Excedente Total'!E8</f>
        <v>0</v>
      </c>
      <c r="E346" s="306">
        <f>+'Var. Excedente Total'!F8</f>
        <v>0</v>
      </c>
      <c r="F346" s="306">
        <f>+'Var. Excedente Total'!G8</f>
        <v>-0.69490651952198657</v>
      </c>
      <c r="G346" s="306">
        <f>+'Var. Excedente Total'!H8</f>
        <v>-0.94445387032914896</v>
      </c>
      <c r="H346" s="306">
        <f>+'Var. Excedente Total'!I8</f>
        <v>-1.1771707934207976</v>
      </c>
      <c r="I346" s="306">
        <f>+'Var. Excedente Total'!J8</f>
        <v>-1.3913508860033528</v>
      </c>
      <c r="J346" s="306">
        <f>+'Var. Excedente Total'!K8</f>
        <v>-1.5852803093760708</v>
      </c>
      <c r="K346" s="306">
        <f>+'Var. Excedente Total'!L8</f>
        <v>-1.7572441743985836</v>
      </c>
      <c r="L346" s="306">
        <f>+'Var. Excedente Total'!M8</f>
        <v>-1.8767360901391952</v>
      </c>
      <c r="M346" s="306">
        <f>+'Var. Excedente Total'!N8</f>
        <v>-2.2987624989192663</v>
      </c>
      <c r="N346" s="306">
        <f>+'Var. Excedente Total'!O8</f>
        <v>-2.764015729860251</v>
      </c>
      <c r="O346" s="306">
        <f>+'Var. Excedente Total'!P8</f>
        <v>-3.205231147290418</v>
      </c>
      <c r="P346" s="306">
        <f>+'Var. Excedente Total'!Q8</f>
        <v>-3.5903526426256072</v>
      </c>
      <c r="Q346" s="306">
        <f>+'Var. Excedente Total'!R8</f>
        <v>-3.9793138769011316</v>
      </c>
      <c r="R346" s="306">
        <f>+'Var. Excedente Total'!S8</f>
        <v>-4.3405888825907608</v>
      </c>
      <c r="S346" s="306">
        <f>+'Var. Excedente Total'!T8</f>
        <v>-4.6730840812110364</v>
      </c>
      <c r="T346" s="306">
        <f>+'Var. Excedente Total'!U8</f>
        <v>-4.975780405575505</v>
      </c>
      <c r="U346" s="306">
        <f>+'Var. Excedente Total'!V8</f>
        <v>-5.2802658007526242</v>
      </c>
      <c r="V346" s="306">
        <f>+'Var. Excedente Total'!W8</f>
        <v>-5.5865258321938143</v>
      </c>
      <c r="W346" s="306">
        <f>+'Var. Excedente Total'!X8</f>
        <v>-5.8945452297730716</v>
      </c>
      <c r="X346" s="306">
        <f>+'Var. Excedente Total'!Y8</f>
        <v>-6.2043078659674675</v>
      </c>
      <c r="Y346" s="306">
        <f>+'Var. Excedente Total'!Z8</f>
        <v>-6.5157967335709941</v>
      </c>
      <c r="Z346" s="306">
        <f>+'Var. Excedente Total'!AA8</f>
        <v>-6.8289939229327787</v>
      </c>
      <c r="AA346" s="306">
        <f>+'Var. Excedente Total'!AB8</f>
        <v>-7.1438805987103535</v>
      </c>
      <c r="AB346" s="306">
        <f>+'Var. Excedente Total'!AC8</f>
        <v>-7.4604369761286184</v>
      </c>
      <c r="AC346" s="306">
        <f>+'Var. Excedente Total'!AD8</f>
        <v>-7.7786422967347093</v>
      </c>
      <c r="AD346" s="306">
        <f>+'Var. Excedente Total'!AE8</f>
        <v>-8.0984748036393555</v>
      </c>
      <c r="AE346" s="306">
        <f>+'Var. Excedente Total'!AF8</f>
        <v>-8.4199117162343668</v>
      </c>
      <c r="AF346" s="306">
        <f>+'Var. Excedente Total'!AG8</f>
        <v>-8.7429292043764217</v>
      </c>
      <c r="AG346" s="306">
        <f>+'Var. Excedente Total'!AH8</f>
        <v>-9.0675023620265804</v>
      </c>
      <c r="AH346" s="307">
        <f>+'Var. Excedente Total'!AI8</f>
        <v>-9.3936051803352587</v>
      </c>
    </row>
    <row r="347" spans="3:34" ht="15.75" thickBot="1">
      <c r="C347" s="292" t="s">
        <v>244</v>
      </c>
      <c r="D347" s="303">
        <f>+'Var. Excedente Total'!E9</f>
        <v>0</v>
      </c>
      <c r="E347" s="294">
        <f>+'Var. Excedente Total'!F9</f>
        <v>0</v>
      </c>
      <c r="F347" s="294">
        <f>+'Var. Excedente Total'!G9</f>
        <v>-2.9469491792387661</v>
      </c>
      <c r="G347" s="294">
        <f>+'Var. Excedente Total'!H9</f>
        <v>-3.3542991735884766</v>
      </c>
      <c r="H347" s="294">
        <f>+'Var. Excedente Total'!I9</f>
        <v>-3.7367868924206826</v>
      </c>
      <c r="I347" s="294">
        <f>+'Var. Excedente Total'!J9</f>
        <v>-4.0918482019798263</v>
      </c>
      <c r="J347" s="294">
        <f>+'Var. Excedente Total'!K9</f>
        <v>-4.4169078957028782</v>
      </c>
      <c r="K347" s="294">
        <f>+'Var. Excedente Total'!L9</f>
        <v>-4.7093893229506953</v>
      </c>
      <c r="L347" s="294">
        <f>+'Var. Excedente Total'!M9</f>
        <v>-4.9233110341657706</v>
      </c>
      <c r="M347" s="294">
        <f>+'Var. Excedente Total'!N9</f>
        <v>-5.5667243323350233</v>
      </c>
      <c r="N347" s="294">
        <f>+'Var. Excedente Total'!O9</f>
        <v>-6.2681218857062415</v>
      </c>
      <c r="O347" s="294">
        <f>+'Var. Excedente Total'!P9</f>
        <v>-6.9332809726604099</v>
      </c>
      <c r="P347" s="294">
        <f>+'Var. Excedente Total'!Q9</f>
        <v>-7.513875059094655</v>
      </c>
      <c r="Q347" s="294">
        <f>+'Var. Excedente Total'!R9</f>
        <v>-8.1002577856053986</v>
      </c>
      <c r="R347" s="294">
        <f>+'Var. Excedente Total'!S9</f>
        <v>-8.6449018379903055</v>
      </c>
      <c r="S347" s="294">
        <f>+'Var. Excedente Total'!T9</f>
        <v>-9.146158580148251</v>
      </c>
      <c r="T347" s="294">
        <f>+'Var. Excedente Total'!U9</f>
        <v>-9.6024917062918362</v>
      </c>
      <c r="U347" s="294">
        <f>+'Var. Excedente Total'!V9</f>
        <v>-10.061521965539171</v>
      </c>
      <c r="V347" s="294">
        <f>+'Var. Excedente Total'!W9</f>
        <v>-10.523227596930038</v>
      </c>
      <c r="W347" s="294">
        <f>+'Var. Excedente Total'!X9</f>
        <v>-10.987585579820344</v>
      </c>
      <c r="X347" s="294">
        <f>+'Var. Excedente Total'!Y9</f>
        <v>-11.4545716009881</v>
      </c>
      <c r="Y347" s="294">
        <f>+'Var. Excedente Total'!Z9</f>
        <v>-11.92416002103541</v>
      </c>
      <c r="Z347" s="294">
        <f>+'Var. Excedente Total'!AA9</f>
        <v>-12.396323840073903</v>
      </c>
      <c r="AA347" s="294">
        <f>+'Var. Excedente Total'!AB9</f>
        <v>-12.871034662678836</v>
      </c>
      <c r="AB347" s="294">
        <f>+'Var. Excedente Total'!AC9</f>
        <v>-13.348262662097893</v>
      </c>
      <c r="AC347" s="294">
        <f>+'Var. Excedente Total'!AD9</f>
        <v>-13.827976543700409</v>
      </c>
      <c r="AD347" s="294">
        <f>+'Var. Excedente Total'!AE9</f>
        <v>-14.310143507652048</v>
      </c>
      <c r="AE347" s="294">
        <f>+'Var. Excedente Total'!AF9</f>
        <v>-14.794729210799881</v>
      </c>
      <c r="AF347" s="294">
        <f>+'Var. Excedente Total'!AG9</f>
        <v>-15.281697727752951</v>
      </c>
      <c r="AG347" s="294">
        <f>+'Var. Excedente Total'!AH9</f>
        <v>-15.771011511142161</v>
      </c>
      <c r="AH347" s="295">
        <f>+'Var. Excedente Total'!AI9</f>
        <v>-16.262631351044313</v>
      </c>
    </row>
    <row r="348" spans="3:34" ht="26.25" thickBot="1">
      <c r="C348" s="292" t="s">
        <v>450</v>
      </c>
      <c r="D348" s="303">
        <f>+'Var. Excedente Total'!E10</f>
        <v>0</v>
      </c>
      <c r="E348" s="294">
        <f>+'Var. Excedente Total'!F10</f>
        <v>0</v>
      </c>
      <c r="F348" s="294">
        <f>+'Var. Excedente Total'!G10</f>
        <v>7.6783821101045584</v>
      </c>
      <c r="G348" s="294">
        <f>+'Var. Excedente Total'!H10</f>
        <v>8.0268480735147492</v>
      </c>
      <c r="H348" s="294">
        <f>+'Var. Excedente Total'!I10</f>
        <v>8.3614746722761755</v>
      </c>
      <c r="I348" s="294">
        <f>+'Var. Excedente Total'!J10</f>
        <v>8.6806981555736034</v>
      </c>
      <c r="J348" s="294">
        <f>+'Var. Excedente Total'!K10</f>
        <v>8.9829483313152263</v>
      </c>
      <c r="K348" s="294">
        <f>+'Var. Excedente Total'!L10</f>
        <v>9.2666545420598307</v>
      </c>
      <c r="L348" s="294">
        <f>+'Var. Excedente Total'!M10</f>
        <v>9.5033392916897874</v>
      </c>
      <c r="M348" s="294">
        <f>+'Var. Excedente Total'!N10</f>
        <v>9.9243296907152416</v>
      </c>
      <c r="N348" s="294">
        <f>+'Var. Excedente Total'!O10</f>
        <v>10.35913638788454</v>
      </c>
      <c r="O348" s="294">
        <f>+'Var. Excedente Total'!P10</f>
        <v>10.771478324779798</v>
      </c>
      <c r="P348" s="294">
        <f>+'Var. Excedente Total'!Q10</f>
        <v>11.131397169527876</v>
      </c>
      <c r="Q348" s="294">
        <f>+'Var. Excedente Total'!R10</f>
        <v>11.494904477709657</v>
      </c>
      <c r="R348" s="294">
        <f>+'Var. Excedente Total'!S10</f>
        <v>11.832537365666214</v>
      </c>
      <c r="S348" s="294">
        <f>+'Var. Excedente Total'!T10</f>
        <v>12.143273819541733</v>
      </c>
      <c r="T348" s="294">
        <f>+'Var. Excedente Total'!U10</f>
        <v>12.426161460700088</v>
      </c>
      <c r="U348" s="294">
        <f>+'Var. Excedente Total'!V10</f>
        <v>12.710721094483796</v>
      </c>
      <c r="V348" s="294">
        <f>+'Var. Excedente Total'!W10</f>
        <v>12.996939230952362</v>
      </c>
      <c r="W348" s="294">
        <f>+'Var. Excedente Total'!X10</f>
        <v>13.284801599268722</v>
      </c>
      <c r="X348" s="294">
        <f>+'Var. Excedente Total'!Y10</f>
        <v>13.574293127307611</v>
      </c>
      <c r="Y348" s="294">
        <f>+'Var. Excedente Total'!Z10</f>
        <v>13.865397920827835</v>
      </c>
      <c r="Z348" s="294">
        <f>+'Var. Excedente Total'!AA10</f>
        <v>14.158099242200016</v>
      </c>
      <c r="AA348" s="294">
        <f>+'Var. Excedente Total'!AB10</f>
        <v>14.45237948868118</v>
      </c>
      <c r="AB348" s="294">
        <f>+'Var. Excedente Total'!AC10</f>
        <v>14.748220170227285</v>
      </c>
      <c r="AC348" s="294">
        <f>+'Var. Excedente Total'!AD10</f>
        <v>15.045601886834817</v>
      </c>
      <c r="AD348" s="294">
        <f>+'Var. Excedente Total'!AE10</f>
        <v>15.344504305402269</v>
      </c>
      <c r="AE348" s="294">
        <f>+'Var. Excedente Total'!AF10</f>
        <v>15.644906136102213</v>
      </c>
      <c r="AF348" s="294">
        <f>+'Var. Excedente Total'!AG10</f>
        <v>15.946785108254439</v>
      </c>
      <c r="AG348" s="294">
        <f>+'Var. Excedente Total'!AH10</f>
        <v>16.250117945690604</v>
      </c>
      <c r="AH348" s="295">
        <f>+'Var. Excedente Total'!AI10</f>
        <v>16.554880341600501</v>
      </c>
    </row>
    <row r="349" spans="3:34" ht="15.75" thickBot="1">
      <c r="C349" s="308" t="s">
        <v>52</v>
      </c>
      <c r="D349" s="309">
        <f>+'Var. Excedente Total'!E11</f>
        <v>-62.965000000000003</v>
      </c>
      <c r="E349" s="310">
        <f>+'Var. Excedente Total'!F11</f>
        <v>-44.975000000000001</v>
      </c>
      <c r="F349" s="310">
        <f>+'Var. Excedente Total'!G11</f>
        <v>7.6955153457747025</v>
      </c>
      <c r="G349" s="310">
        <f>+'Var. Excedente Total'!H11</f>
        <v>8.0621768054665939</v>
      </c>
      <c r="H349" s="310">
        <f>+'Var. Excedente Total'!I11</f>
        <v>8.4160575631418073</v>
      </c>
      <c r="I349" s="310">
        <f>+'Var. Excedente Total'!J11</f>
        <v>8.7555858818412613</v>
      </c>
      <c r="J349" s="310">
        <f>+'Var. Excedente Total'!K11</f>
        <v>9.0791790595691282</v>
      </c>
      <c r="K349" s="310">
        <f>+'Var. Excedente Total'!L11</f>
        <v>9.3852492915599477</v>
      </c>
      <c r="L349" s="310">
        <f>+'Var. Excedente Total'!M11</f>
        <v>9.6451588463003368</v>
      </c>
      <c r="M349" s="310">
        <f>+'Var. Excedente Total'!N11</f>
        <v>10.090137009991336</v>
      </c>
      <c r="N349" s="310">
        <f>+'Var. Excedente Total'!O11</f>
        <v>10.549586819988074</v>
      </c>
      <c r="O349" s="310">
        <f>+'Var. Excedente Total'!P11</f>
        <v>10.987322147830472</v>
      </c>
      <c r="P349" s="310">
        <f>+'Var. Excedente Total'!Q11</f>
        <v>11.373099082579985</v>
      </c>
      <c r="Q349" s="310">
        <f>+'Var. Excedente Total'!R11</f>
        <v>11.763325438604616</v>
      </c>
      <c r="R349" s="310">
        <f>+'Var. Excedente Total'!S11</f>
        <v>12.128270159332253</v>
      </c>
      <c r="S349" s="310">
        <f>+'Var. Excedente Total'!T11</f>
        <v>12.466850993165266</v>
      </c>
      <c r="T349" s="310">
        <f>+'Var. Excedente Total'!U11</f>
        <v>12.778051637015661</v>
      </c>
      <c r="U349" s="310">
        <f>+'Var. Excedente Total'!V11</f>
        <v>13.091700858708167</v>
      </c>
      <c r="V349" s="310">
        <f>+'Var. Excedente Total'!W11</f>
        <v>13.407802095433038</v>
      </c>
      <c r="W349" s="310">
        <f>+'Var. Excedente Total'!X11</f>
        <v>13.726358336566511</v>
      </c>
      <c r="X349" s="310">
        <f>+'Var. Excedente Total'!Y11</f>
        <v>14.047372109462462</v>
      </c>
      <c r="Y349" s="310">
        <f>+'Var. Excedente Total'!Z11</f>
        <v>14.370845464919618</v>
      </c>
      <c r="Z349" s="310">
        <f>+'Var. Excedente Total'!AA11</f>
        <v>14.696779962315828</v>
      </c>
      <c r="AA349" s="310">
        <f>+'Var. Excedente Total'!AB11</f>
        <v>15.025176654404342</v>
      </c>
      <c r="AB349" s="310">
        <f>+'Var. Excedente Total'!AC11</f>
        <v>15.356036071763954</v>
      </c>
      <c r="AC349" s="310">
        <f>+'Var. Excedente Total'!AD11</f>
        <v>15.689358206897118</v>
      </c>
      <c r="AD349" s="310">
        <f>+'Var. Excedente Total'!AE11</f>
        <v>16.025072497968125</v>
      </c>
      <c r="AE349" s="310">
        <f>+'Var. Excedente Total'!AF11</f>
        <v>16.363247812174745</v>
      </c>
      <c r="AF349" s="310">
        <f>+'Var. Excedente Total'!AG11</f>
        <v>16.703882428745519</v>
      </c>
      <c r="AG349" s="310">
        <f>+'Var. Excedente Total'!AH11</f>
        <v>17.046974021555624</v>
      </c>
      <c r="AH349" s="311">
        <f>+'Var. Excedente Total'!AI11</f>
        <v>33.25158622896874</v>
      </c>
    </row>
    <row r="354" spans="2:34" ht="15.75">
      <c r="C354" s="136" t="s">
        <v>322</v>
      </c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</row>
    <row r="356" spans="2:34" ht="15.75">
      <c r="C356" s="281" t="s">
        <v>323</v>
      </c>
    </row>
    <row r="357" spans="2:34" ht="15.75" thickBot="1"/>
    <row r="358" spans="2:34" ht="15.75" thickBot="1">
      <c r="B358" s="118"/>
      <c r="C358" s="312"/>
      <c r="D358" s="313" t="s">
        <v>54</v>
      </c>
      <c r="E358" s="314" t="s">
        <v>58</v>
      </c>
      <c r="F358" s="315" t="s">
        <v>250</v>
      </c>
      <c r="G358" s="188" t="s">
        <v>251</v>
      </c>
    </row>
    <row r="359" spans="2:34" ht="15.75" customHeight="1" thickBot="1">
      <c r="C359" s="517" t="s">
        <v>252</v>
      </c>
      <c r="D359" s="518"/>
      <c r="E359" s="518"/>
      <c r="F359" s="518"/>
      <c r="G359" s="519"/>
    </row>
    <row r="360" spans="2:34" ht="15.75" thickBot="1">
      <c r="C360" s="316" t="s">
        <v>249</v>
      </c>
      <c r="D360" s="317" t="str">
        <f>+'Análisis Sensibilidad'!D9</f>
        <v xml:space="preserve">0 pp </v>
      </c>
      <c r="E360" s="318" t="str">
        <f>+'Análisis Sensibilidad'!E9</f>
        <v xml:space="preserve">0,25 pp </v>
      </c>
      <c r="F360" s="318" t="str">
        <f>+'Análisis Sensibilidad'!F9</f>
        <v xml:space="preserve">-0,25 pp </v>
      </c>
      <c r="G360" s="318" t="str">
        <f>+'Análisis Sensibilidad'!G9</f>
        <v xml:space="preserve">-0,5 pp </v>
      </c>
    </row>
    <row r="361" spans="2:34" ht="15.75" customHeight="1" thickBot="1">
      <c r="C361" s="520" t="s">
        <v>61</v>
      </c>
      <c r="D361" s="521"/>
      <c r="E361" s="521"/>
      <c r="F361" s="521"/>
      <c r="G361" s="522"/>
    </row>
    <row r="362" spans="2:34" ht="15.75" thickBot="1">
      <c r="C362" s="319" t="s">
        <v>253</v>
      </c>
      <c r="D362" s="320" t="str">
        <f>+'Análisis Sensibilidad'!D11</f>
        <v>10,9 M€</v>
      </c>
      <c r="E362" s="320" t="str">
        <f>+'Análisis Sensibilidad'!E11</f>
        <v>24,9 M€</v>
      </c>
      <c r="F362" s="320" t="str">
        <f>+'Análisis Sensibilidad'!F11</f>
        <v>-4,6 M€</v>
      </c>
      <c r="G362" s="321" t="str">
        <f>+'Análisis Sensibilidad'!G11</f>
        <v>-19,5 M€</v>
      </c>
    </row>
    <row r="363" spans="2:34" ht="15.75" thickBot="1">
      <c r="C363" s="319" t="s">
        <v>254</v>
      </c>
      <c r="D363" s="322">
        <f>+'Análisis Sensibilidad'!D12</f>
        <v>4.349450583909073E-2</v>
      </c>
      <c r="E363" s="322">
        <f>+'Análisis Sensibilidad'!E12</f>
        <v>5.2404169983382425E-2</v>
      </c>
      <c r="F363" s="322">
        <f>+'Análisis Sensibilidad'!F12</f>
        <v>3.2305943434954909E-2</v>
      </c>
      <c r="G363" s="323">
        <f>+'Análisis Sensibilidad'!G12</f>
        <v>1.9494425513383398E-2</v>
      </c>
    </row>
    <row r="364" spans="2:34" ht="15.75" thickBot="1">
      <c r="C364" s="324" t="s">
        <v>255</v>
      </c>
      <c r="D364" s="325" t="str">
        <f>+'Análisis Sensibilidad'!D13</f>
        <v>44,2 M€</v>
      </c>
      <c r="E364" s="325" t="str">
        <f>+'Análisis Sensibilidad'!E13</f>
        <v>60,3 M€</v>
      </c>
      <c r="F364" s="325" t="str">
        <f>+'Análisis Sensibilidad'!F13</f>
        <v>26,6 M€</v>
      </c>
      <c r="G364" s="326" t="str">
        <f>+'Análisis Sensibilidad'!G13</f>
        <v>9,7 M€</v>
      </c>
    </row>
    <row r="365" spans="2:34" ht="15.75" thickBot="1">
      <c r="C365" s="324" t="s">
        <v>256</v>
      </c>
      <c r="D365" s="327">
        <f>+'Análisis Sensibilidad'!D14</f>
        <v>9.0324012420651606E-2</v>
      </c>
      <c r="E365" s="327">
        <f>+'Análisis Sensibilidad'!E14</f>
        <v>0.10325759977332921</v>
      </c>
      <c r="F365" s="327">
        <f>+'Análisis Sensibilidad'!F14</f>
        <v>7.4390110978689458E-2</v>
      </c>
      <c r="G365" s="328">
        <f>+'Análisis Sensibilidad'!G14</f>
        <v>5.493022616198559E-2</v>
      </c>
    </row>
    <row r="366" spans="2:34" ht="15.75" thickBot="1">
      <c r="C366" s="329" t="s">
        <v>62</v>
      </c>
      <c r="D366" s="330" t="str">
        <f>+'Análisis Sensibilidad'!D15</f>
        <v>-4,2 M€</v>
      </c>
      <c r="E366" s="320" t="str">
        <f>+'Análisis Sensibilidad'!E15</f>
        <v>6,6 M€</v>
      </c>
      <c r="F366" s="320" t="str">
        <f>+'Análisis Sensibilidad'!F15</f>
        <v>-15,9 M€</v>
      </c>
      <c r="G366" s="321" t="str">
        <f>+'Análisis Sensibilidad'!G15</f>
        <v>-27,2 M€</v>
      </c>
    </row>
    <row r="367" spans="2:34" ht="15.75" thickBot="1">
      <c r="C367" s="329" t="s">
        <v>63</v>
      </c>
      <c r="D367" s="331">
        <f>+'Análisis Sensibilidad'!D16</f>
        <v>4.5609513978346679E-2</v>
      </c>
      <c r="E367" s="322">
        <f>+'Análisis Sensibilidad'!E16</f>
        <v>5.6522402745949836E-2</v>
      </c>
      <c r="F367" s="322">
        <f>+'Análisis Sensibilidad'!F16</f>
        <v>3.1792204374824759E-2</v>
      </c>
      <c r="G367" s="323">
        <f>+'Análisis Sensibilidad'!G16</f>
        <v>1.5707821868539657E-2</v>
      </c>
    </row>
    <row r="368" spans="2:34" ht="15.75" thickBot="1">
      <c r="C368" s="332" t="s">
        <v>257</v>
      </c>
      <c r="D368" s="333" t="str">
        <f>+'Análisis Sensibilidad'!D17</f>
        <v>19,9 M€</v>
      </c>
      <c r="E368" s="325" t="str">
        <f>+'Análisis Sensibilidad'!E17</f>
        <v>28,6 M€</v>
      </c>
      <c r="F368" s="325" t="str">
        <f>+'Análisis Sensibilidad'!F17</f>
        <v>10,6 M€</v>
      </c>
      <c r="G368" s="326" t="str">
        <f>+'Análisis Sensibilidad'!G17</f>
        <v>1,7 M€</v>
      </c>
    </row>
    <row r="369" spans="3:7" ht="15.75" thickBot="1">
      <c r="C369" s="332" t="s">
        <v>258</v>
      </c>
      <c r="D369" s="334">
        <f>+'Análisis Sensibilidad'!D18</f>
        <v>0.15441852872487968</v>
      </c>
      <c r="E369" s="327">
        <f>+'Análisis Sensibilidad'!E18</f>
        <v>0.17877694115872389</v>
      </c>
      <c r="F369" s="327">
        <f>+'Análisis Sensibilidad'!F18</f>
        <v>0.12443688990313868</v>
      </c>
      <c r="G369" s="328">
        <f>+'Análisis Sensibilidad'!G18</f>
        <v>8.471209354499315E-2</v>
      </c>
    </row>
    <row r="370" spans="3:7" ht="15.75" thickBot="1">
      <c r="C370" s="329" t="s">
        <v>64</v>
      </c>
      <c r="D370" s="330" t="str">
        <f>+'Análisis Sensibilidad'!D19</f>
        <v>101,3 M€</v>
      </c>
      <c r="E370" s="320" t="str">
        <f>+'Análisis Sensibilidad'!E19</f>
        <v>116,1 M€</v>
      </c>
      <c r="F370" s="320" t="str">
        <f>+'Análisis Sensibilidad'!F19</f>
        <v>85,2 M€</v>
      </c>
      <c r="G370" s="321" t="str">
        <f>+'Análisis Sensibilidad'!G19</f>
        <v>69,8 M€</v>
      </c>
    </row>
    <row r="371" spans="3:7" ht="15.75" thickBot="1">
      <c r="C371" s="329" t="s">
        <v>65</v>
      </c>
      <c r="D371" s="331">
        <f>+'Análisis Sensibilidad'!D20</f>
        <v>8.7525656882944336E-2</v>
      </c>
      <c r="E371" s="322">
        <f>+'Análisis Sensibilidad'!E20</f>
        <v>9.2930689332396843E-2</v>
      </c>
      <c r="F371" s="322">
        <f>+'Análisis Sensibilidad'!F20</f>
        <v>8.1484262858085396E-2</v>
      </c>
      <c r="G371" s="323">
        <f>+'Análisis Sensibilidad'!G20</f>
        <v>7.514592583498067E-2</v>
      </c>
    </row>
    <row r="374" spans="3:7" ht="15.75">
      <c r="C374" s="281" t="s">
        <v>324</v>
      </c>
    </row>
    <row r="376" spans="3:7" ht="15.75" thickBot="1">
      <c r="C376" s="312"/>
      <c r="D376" s="313" t="s">
        <v>54</v>
      </c>
      <c r="E376" s="314" t="s">
        <v>58</v>
      </c>
      <c r="F376" s="315" t="s">
        <v>250</v>
      </c>
      <c r="G376" s="188" t="s">
        <v>251</v>
      </c>
    </row>
    <row r="377" spans="3:7" ht="15.75" thickBot="1">
      <c r="C377" s="517" t="s">
        <v>252</v>
      </c>
      <c r="D377" s="518"/>
      <c r="E377" s="518"/>
      <c r="F377" s="518"/>
      <c r="G377" s="519"/>
    </row>
    <row r="378" spans="3:7" ht="19.5" customHeight="1" thickBot="1">
      <c r="C378" s="316" t="s">
        <v>259</v>
      </c>
      <c r="D378" s="317">
        <f>+'Análisis Sensibilidad'!D26</f>
        <v>0</v>
      </c>
      <c r="E378" s="318">
        <f>+'Análisis Sensibilidad'!E26</f>
        <v>-0.1</v>
      </c>
      <c r="F378" s="318">
        <f>+'Análisis Sensibilidad'!F26</f>
        <v>0.1</v>
      </c>
      <c r="G378" s="318">
        <f>+'Análisis Sensibilidad'!G26</f>
        <v>0.2</v>
      </c>
    </row>
    <row r="379" spans="3:7" ht="15.75" customHeight="1" thickBot="1">
      <c r="C379" s="520" t="s">
        <v>61</v>
      </c>
      <c r="D379" s="521"/>
      <c r="E379" s="521"/>
      <c r="F379" s="521"/>
      <c r="G379" s="522"/>
    </row>
    <row r="380" spans="3:7" ht="15.75" thickBot="1">
      <c r="C380" s="319" t="s">
        <v>253</v>
      </c>
      <c r="D380" s="320" t="str">
        <f>+'Análisis Sensibilidad'!D28</f>
        <v>10,9 M€</v>
      </c>
      <c r="E380" s="320" t="str">
        <f>+'Análisis Sensibilidad'!E28</f>
        <v>16,7 M€</v>
      </c>
      <c r="F380" s="320" t="str">
        <f>+'Análisis Sensibilidad'!F28</f>
        <v>5,1 M€</v>
      </c>
      <c r="G380" s="321" t="str">
        <f>+'Análisis Sensibilidad'!G28</f>
        <v>-0,8 M€</v>
      </c>
    </row>
    <row r="381" spans="3:7" ht="15.75" thickBot="1">
      <c r="C381" s="319" t="s">
        <v>254</v>
      </c>
      <c r="D381" s="322">
        <f>+'Análisis Sensibilidad'!D29</f>
        <v>4.349450583909073E-2</v>
      </c>
      <c r="E381" s="322">
        <f>+'Análisis Sensibilidad'!E29</f>
        <v>4.8460690116023962E-2</v>
      </c>
      <c r="F381" s="322">
        <f>+'Análisis Sensibilidad'!F29</f>
        <v>3.9177495244399563E-2</v>
      </c>
      <c r="G381" s="323">
        <f>+'Análisis Sensibilidad'!G29</f>
        <v>3.5381211631731906E-2</v>
      </c>
    </row>
    <row r="382" spans="3:7" ht="15.75" thickBot="1">
      <c r="C382" s="324" t="s">
        <v>255</v>
      </c>
      <c r="D382" s="325" t="str">
        <f>+'Análisis Sensibilidad'!D30</f>
        <v>44,2 M€</v>
      </c>
      <c r="E382" s="325" t="str">
        <f>+'Análisis Sensibilidad'!E30</f>
        <v>48,8 M€</v>
      </c>
      <c r="F382" s="325" t="str">
        <f>+'Análisis Sensibilidad'!F30</f>
        <v>39,5 M€</v>
      </c>
      <c r="G382" s="326" t="str">
        <f>+'Análisis Sensibilidad'!G30</f>
        <v>34,9 M€</v>
      </c>
    </row>
    <row r="383" spans="3:7" ht="15.75" thickBot="1">
      <c r="C383" s="324" t="s">
        <v>256</v>
      </c>
      <c r="D383" s="327">
        <f>+'Análisis Sensibilidad'!D31</f>
        <v>9.0324012420651606E-2</v>
      </c>
      <c r="E383" s="327">
        <f>+'Análisis Sensibilidad'!E31</f>
        <v>9.9501483222292783E-2</v>
      </c>
      <c r="F383" s="327">
        <f>+'Análisis Sensibilidad'!F31</f>
        <v>8.2397731313589698E-2</v>
      </c>
      <c r="G383" s="328">
        <f>+'Análisis Sensibilidad'!G31</f>
        <v>7.5444876399877486E-2</v>
      </c>
    </row>
    <row r="384" spans="3:7" ht="15.75" thickBot="1">
      <c r="C384" s="329" t="s">
        <v>62</v>
      </c>
      <c r="D384" s="330" t="str">
        <f>+'Análisis Sensibilidad'!D32</f>
        <v>-4,2 M€</v>
      </c>
      <c r="E384" s="320" t="str">
        <f>+'Análisis Sensibilidad'!E32</f>
        <v>1,5 M€</v>
      </c>
      <c r="F384" s="320" t="str">
        <f>+'Análisis Sensibilidad'!F32</f>
        <v>-9,9 M€</v>
      </c>
      <c r="G384" s="321" t="str">
        <f>+'Análisis Sensibilidad'!G32</f>
        <v>-15,6 M€</v>
      </c>
    </row>
    <row r="385" spans="3:7" ht="15.75" thickBot="1">
      <c r="C385" s="329" t="s">
        <v>63</v>
      </c>
      <c r="D385" s="331">
        <f>+'Análisis Sensibilidad'!D33</f>
        <v>4.5609513978346679E-2</v>
      </c>
      <c r="E385" s="322">
        <f>+'Análisis Sensibilidad'!E33</f>
        <v>5.169473205578963E-2</v>
      </c>
      <c r="F385" s="322">
        <f>+'Análisis Sensibilidad'!F33</f>
        <v>4.0297687355382708E-2</v>
      </c>
      <c r="G385" s="323">
        <f>+'Análisis Sensibilidad'!G33</f>
        <v>3.5608780440892794E-2</v>
      </c>
    </row>
    <row r="386" spans="3:7" ht="15.75" thickBot="1">
      <c r="C386" s="332" t="s">
        <v>257</v>
      </c>
      <c r="D386" s="333" t="str">
        <f>+'Análisis Sensibilidad'!D34</f>
        <v>19,9 M€</v>
      </c>
      <c r="E386" s="325" t="str">
        <f>+'Análisis Sensibilidad'!E34</f>
        <v>23,1 M€</v>
      </c>
      <c r="F386" s="325" t="str">
        <f>+'Análisis Sensibilidad'!F34</f>
        <v>16,6 M€</v>
      </c>
      <c r="G386" s="326" t="str">
        <f>+'Análisis Sensibilidad'!G34</f>
        <v>13,4 M€</v>
      </c>
    </row>
    <row r="387" spans="3:7" ht="15.75" thickBot="1">
      <c r="C387" s="332" t="s">
        <v>258</v>
      </c>
      <c r="D387" s="334">
        <f>+'Análisis Sensibilidad'!D35</f>
        <v>0.15441852872487968</v>
      </c>
      <c r="E387" s="327">
        <f>+'Análisis Sensibilidad'!E35</f>
        <v>0.17508962279462023</v>
      </c>
      <c r="F387" s="327">
        <f>+'Análisis Sensibilidad'!F35</f>
        <v>0.13691436054937645</v>
      </c>
      <c r="G387" s="328">
        <f>+'Análisis Sensibilidad'!G35</f>
        <v>0.12179115189632113</v>
      </c>
    </row>
    <row r="388" spans="3:7" ht="15.75" thickBot="1">
      <c r="C388" s="329" t="s">
        <v>64</v>
      </c>
      <c r="D388" s="330" t="str">
        <f>+'Análisis Sensibilidad'!D36</f>
        <v>101,3 M€</v>
      </c>
      <c r="E388" s="320" t="str">
        <f>+'Análisis Sensibilidad'!E36</f>
        <v>111 M€</v>
      </c>
      <c r="F388" s="320" t="str">
        <f>+'Análisis Sensibilidad'!F36</f>
        <v>91,7 M€</v>
      </c>
      <c r="G388" s="321" t="str">
        <f>+'Análisis Sensibilidad'!G36</f>
        <v>82 M€</v>
      </c>
    </row>
    <row r="389" spans="3:7" ht="15.75" thickBot="1">
      <c r="C389" s="329" t="s">
        <v>65</v>
      </c>
      <c r="D389" s="331">
        <f>+'Análisis Sensibilidad'!D37</f>
        <v>8.7525656882944336E-2</v>
      </c>
      <c r="E389" s="322">
        <f>+'Análisis Sensibilidad'!E37</f>
        <v>9.7062425213974249E-2</v>
      </c>
      <c r="F389" s="322">
        <f>+'Análisis Sensibilidad'!F37</f>
        <v>7.936626067679052E-2</v>
      </c>
      <c r="G389" s="323">
        <f>+'Análisis Sensibilidad'!G37</f>
        <v>7.2276217844133794E-2</v>
      </c>
    </row>
  </sheetData>
  <mergeCells count="7">
    <mergeCell ref="C16:AH16"/>
    <mergeCell ref="C9:AH9"/>
    <mergeCell ref="C23:AH23"/>
    <mergeCell ref="C377:G377"/>
    <mergeCell ref="C379:G379"/>
    <mergeCell ref="C359:G359"/>
    <mergeCell ref="C361:G3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B1:AH111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70.5703125" customWidth="1"/>
    <col min="5" max="5" width="11.42578125" customWidth="1"/>
    <col min="6" max="6" width="11.85546875" customWidth="1"/>
    <col min="7" max="7" width="11.5703125" customWidth="1"/>
    <col min="15" max="18" width="11.42578125" hidden="1" customWidth="1"/>
    <col min="20" max="23" width="11.42578125" hidden="1" customWidth="1"/>
    <col min="25" max="28" width="11.42578125" hidden="1" customWidth="1"/>
    <col min="30" max="33" width="11.42578125" hidden="1" customWidth="1"/>
  </cols>
  <sheetData>
    <row r="1" spans="2:3" ht="25.5" customHeight="1">
      <c r="C1" s="484" t="s">
        <v>70</v>
      </c>
    </row>
    <row r="3" spans="2:3" ht="15.75" thickBot="1"/>
    <row r="4" spans="2:3" ht="15.75" thickBot="1">
      <c r="B4" s="127"/>
      <c r="C4" s="193" t="s">
        <v>326</v>
      </c>
    </row>
    <row r="5" spans="2:3">
      <c r="B5" s="127"/>
      <c r="C5" s="194" t="s">
        <v>327</v>
      </c>
    </row>
    <row r="6" spans="2:3">
      <c r="B6" s="127"/>
      <c r="C6" s="452" t="str">
        <f>+'Datos Proyecto'!D6</f>
        <v>Puerto 1</v>
      </c>
    </row>
    <row r="7" spans="2:3">
      <c r="B7" s="127"/>
      <c r="C7" s="195" t="s">
        <v>328</v>
      </c>
    </row>
    <row r="8" spans="2:3">
      <c r="B8" s="127"/>
      <c r="C8" s="452" t="str">
        <f>+'Datos Proyecto'!D7</f>
        <v>Ampliación de una terminal de contenedores</v>
      </c>
    </row>
    <row r="9" spans="2:3">
      <c r="B9" s="127"/>
      <c r="C9" s="196" t="s">
        <v>329</v>
      </c>
    </row>
    <row r="10" spans="2:3" ht="15.75" thickBot="1">
      <c r="B10" s="127"/>
      <c r="C10" s="197" t="str">
        <f>+'Datos Proyecto'!D8</f>
        <v>N/A</v>
      </c>
    </row>
    <row r="13" spans="2:3" ht="15.75" thickBot="1"/>
    <row r="14" spans="2:3" ht="15.75" thickBot="1">
      <c r="B14" s="127"/>
      <c r="C14" s="193" t="s">
        <v>330</v>
      </c>
    </row>
    <row r="15" spans="2:3">
      <c r="B15" s="127"/>
      <c r="C15" s="194" t="s">
        <v>331</v>
      </c>
    </row>
    <row r="16" spans="2:3" ht="30" customHeight="1" thickBot="1">
      <c r="B16" s="127"/>
      <c r="C16" s="452" t="str">
        <f>+'Descripción del Proyecto'!D5</f>
        <v>España en ámbito de transporte, sin perjuicio de la consideración de externalidades que afectan directamente a la sociedad en general</v>
      </c>
    </row>
    <row r="17" spans="2:34">
      <c r="B17" s="127"/>
      <c r="C17" s="194" t="s">
        <v>332</v>
      </c>
    </row>
    <row r="18" spans="2:34" ht="30.75" customHeight="1" thickBot="1">
      <c r="B18" s="127"/>
      <c r="C18" s="452" t="str">
        <f>+'Datos Proyecto'!D22</f>
        <v>La actual terminal de contenedores está congestionada, y se requiere su ampliación en previsión de un aumento de la demanda en los próximos años</v>
      </c>
    </row>
    <row r="19" spans="2:34">
      <c r="B19" s="127"/>
      <c r="C19" s="194" t="s">
        <v>333</v>
      </c>
    </row>
    <row r="20" spans="2:34" ht="15.75" thickBot="1">
      <c r="B20" s="127"/>
      <c r="C20" s="197" t="str">
        <f>+'Descripción del Proyecto'!C23</f>
        <v xml:space="preserve">Autoridad Portuaria </v>
      </c>
    </row>
    <row r="21" spans="2:34" ht="15.75" thickBot="1">
      <c r="B21" s="127"/>
      <c r="C21" s="197" t="str">
        <f>+'Descripción del Proyecto'!C24</f>
        <v>Inversor/ Operador Partícipe</v>
      </c>
    </row>
    <row r="22" spans="2:34" ht="15.75" thickBot="1">
      <c r="B22" s="127"/>
      <c r="C22" s="197" t="str">
        <f>+'Descripción del Proyecto'!C25</f>
        <v>Otra Autoridades Portuarias</v>
      </c>
    </row>
    <row r="23" spans="2:34" ht="35.25" customHeight="1" thickBot="1">
      <c r="B23" s="127"/>
      <c r="C23" s="197" t="str">
        <f>+'Descripción del Proyecto'!C26</f>
        <v>Otros Operadores 1; Operadores de terminales de contenedores de Otras Autoridades Portuarias</v>
      </c>
    </row>
    <row r="24" spans="2:34" ht="19.5" customHeight="1" thickBot="1">
      <c r="B24" s="127"/>
      <c r="C24" s="197" t="str">
        <f>+'Descripción del Proyecto'!C27</f>
        <v>Consumidores/ Clientes</v>
      </c>
    </row>
    <row r="27" spans="2:34" ht="15.75" thickBot="1"/>
    <row r="28" spans="2:34" ht="15.75" thickBot="1">
      <c r="C28" s="193" t="s">
        <v>492</v>
      </c>
    </row>
    <row r="29" spans="2:34" ht="36.75" customHeight="1" thickBot="1">
      <c r="C29" s="194" t="s">
        <v>446</v>
      </c>
    </row>
    <row r="30" spans="2:34" ht="20.100000000000001" customHeight="1" thickBot="1">
      <c r="C30" s="160"/>
      <c r="D30" s="161">
        <v>0</v>
      </c>
      <c r="E30" s="162">
        <v>1</v>
      </c>
      <c r="F30" s="162">
        <v>2</v>
      </c>
      <c r="G30" s="162">
        <v>3</v>
      </c>
      <c r="H30" s="162">
        <v>4</v>
      </c>
      <c r="I30" s="162">
        <v>5</v>
      </c>
      <c r="J30" s="162">
        <v>6</v>
      </c>
      <c r="K30" s="162">
        <v>7</v>
      </c>
      <c r="L30" s="162">
        <v>8</v>
      </c>
      <c r="M30" s="162">
        <v>9</v>
      </c>
      <c r="N30" s="162">
        <v>10</v>
      </c>
      <c r="O30" s="162">
        <v>11</v>
      </c>
      <c r="P30" s="162">
        <v>12</v>
      </c>
      <c r="Q30" s="162">
        <v>13</v>
      </c>
      <c r="R30" s="162">
        <v>14</v>
      </c>
      <c r="S30" s="163">
        <v>15</v>
      </c>
      <c r="T30" s="162">
        <v>16</v>
      </c>
      <c r="U30" s="162">
        <v>17</v>
      </c>
      <c r="V30" s="162">
        <v>18</v>
      </c>
      <c r="W30" s="162">
        <v>19</v>
      </c>
      <c r="X30" s="163">
        <v>20</v>
      </c>
      <c r="Y30" s="162">
        <v>21</v>
      </c>
      <c r="Z30" s="162">
        <v>22</v>
      </c>
      <c r="AA30" s="162">
        <v>23</v>
      </c>
      <c r="AB30" s="162">
        <v>24</v>
      </c>
      <c r="AC30" s="163">
        <v>25</v>
      </c>
      <c r="AD30" s="162">
        <v>26</v>
      </c>
      <c r="AE30" s="162">
        <v>27</v>
      </c>
      <c r="AF30" s="162">
        <v>28</v>
      </c>
      <c r="AG30" s="162">
        <v>29</v>
      </c>
      <c r="AH30" s="164">
        <v>30</v>
      </c>
    </row>
    <row r="31" spans="2:34" ht="20.100000000000001" customHeight="1">
      <c r="B31" s="127"/>
      <c r="C31" s="198" t="s">
        <v>106</v>
      </c>
      <c r="D31" s="359">
        <f>+'Resultados Detallados'!D24</f>
        <v>1050.0000000000002</v>
      </c>
      <c r="E31" s="360">
        <f>+'Resultados Detallados'!E24</f>
        <v>1067.2161746555964</v>
      </c>
      <c r="F31" s="360">
        <f>+'Resultados Detallados'!F24</f>
        <v>1084.7146318538325</v>
      </c>
      <c r="G31" s="360">
        <f>+'Resultados Detallados'!G24</f>
        <v>1102.5000000000005</v>
      </c>
      <c r="H31" s="360">
        <f>+'Resultados Detallados'!H24</f>
        <v>1120.5769833883764</v>
      </c>
      <c r="I31" s="360">
        <f>+'Resultados Detallados'!I24</f>
        <v>1138.9503634465243</v>
      </c>
      <c r="J31" s="360">
        <f>+'Resultados Detallados'!J24</f>
        <v>1157.6250000000007</v>
      </c>
      <c r="K31" s="360">
        <f>+'Resultados Detallados'!K24</f>
        <v>1176.6058325577956</v>
      </c>
      <c r="L31" s="360">
        <f>+'Resultados Detallados'!L24</f>
        <v>1195.8978816188508</v>
      </c>
      <c r="M31" s="360">
        <f>+'Resultados Detallados'!M24</f>
        <v>1200</v>
      </c>
      <c r="N31" s="360">
        <f>+'Resultados Detallados'!N24</f>
        <v>1200</v>
      </c>
      <c r="O31" s="360">
        <f>+'Resultados Detallados'!O24</f>
        <v>1200</v>
      </c>
      <c r="P31" s="360">
        <f>+'Resultados Detallados'!P24</f>
        <v>1200</v>
      </c>
      <c r="Q31" s="360">
        <f>+'Resultados Detallados'!Q24</f>
        <v>1200</v>
      </c>
      <c r="R31" s="360">
        <f>+'Resultados Detallados'!R24</f>
        <v>1200</v>
      </c>
      <c r="S31" s="360">
        <f>+'Resultados Detallados'!S24</f>
        <v>1200</v>
      </c>
      <c r="T31" s="360">
        <f>+'Resultados Detallados'!T24</f>
        <v>1200</v>
      </c>
      <c r="U31" s="360">
        <f>+'Resultados Detallados'!U24</f>
        <v>1200</v>
      </c>
      <c r="V31" s="360">
        <f>+'Resultados Detallados'!V24</f>
        <v>1200</v>
      </c>
      <c r="W31" s="360">
        <f>+'Resultados Detallados'!W24</f>
        <v>1200</v>
      </c>
      <c r="X31" s="360">
        <f>+'Resultados Detallados'!X24</f>
        <v>1200</v>
      </c>
      <c r="Y31" s="360">
        <f>+'Resultados Detallados'!Y24</f>
        <v>1200</v>
      </c>
      <c r="Z31" s="360">
        <f>+'Resultados Detallados'!Z24</f>
        <v>1200</v>
      </c>
      <c r="AA31" s="360">
        <f>+'Resultados Detallados'!AA24</f>
        <v>1200</v>
      </c>
      <c r="AB31" s="360">
        <f>+'Resultados Detallados'!AB24</f>
        <v>1200</v>
      </c>
      <c r="AC31" s="360">
        <f>+'Resultados Detallados'!AC24</f>
        <v>1200</v>
      </c>
      <c r="AD31" s="360">
        <f>+'Resultados Detallados'!AD24</f>
        <v>1200.001</v>
      </c>
      <c r="AE31" s="360">
        <f>+'Resultados Detallados'!AE24</f>
        <v>1200.002</v>
      </c>
      <c r="AF31" s="360">
        <f>+'Resultados Detallados'!AF24</f>
        <v>1200.0029999999999</v>
      </c>
      <c r="AG31" s="360">
        <f>+'Resultados Detallados'!AG24</f>
        <v>1200.0039999999999</v>
      </c>
      <c r="AH31" s="361">
        <f>+'Resultados Detallados'!AH24</f>
        <v>1200.0050000000001</v>
      </c>
    </row>
    <row r="32" spans="2:34" ht="20.100000000000001" customHeight="1">
      <c r="B32" s="127"/>
      <c r="C32" s="199" t="s">
        <v>307</v>
      </c>
      <c r="D32" s="362">
        <f>+'Resultados Detallados'!D25</f>
        <v>1050.0000000000002</v>
      </c>
      <c r="E32" s="363">
        <f>+'Resultados Detallados'!E25</f>
        <v>1067.2161746555964</v>
      </c>
      <c r="F32" s="363">
        <f>+'Resultados Detallados'!F25</f>
        <v>1120.5769833883764</v>
      </c>
      <c r="G32" s="363">
        <f>+'Resultados Detallados'!G25</f>
        <v>1155.3148698734158</v>
      </c>
      <c r="H32" s="363">
        <f>+'Resultados Detallados'!H25</f>
        <v>1189.9743159696184</v>
      </c>
      <c r="I32" s="363">
        <f>+'Resultados Detallados'!I25</f>
        <v>1224.4835711327376</v>
      </c>
      <c r="J32" s="363">
        <f>+'Resultados Detallados'!J25</f>
        <v>1258.7691111244542</v>
      </c>
      <c r="K32" s="363">
        <f>+'Resultados Detallados'!K25</f>
        <v>1292.7558771248143</v>
      </c>
      <c r="L32" s="363">
        <f>+'Resultados Detallados'!L25</f>
        <v>1325.0747740529343</v>
      </c>
      <c r="M32" s="363">
        <f>+'Resultados Detallados'!M25</f>
        <v>1355.5514938561516</v>
      </c>
      <c r="N32" s="363">
        <f>+'Resultados Detallados'!N25</f>
        <v>1384.0180752271308</v>
      </c>
      <c r="O32" s="363">
        <f>+'Resultados Detallados'!O25</f>
        <v>1411.6984367316734</v>
      </c>
      <c r="P32" s="363">
        <f>+'Resultados Detallados'!P25</f>
        <v>1437.1090085928438</v>
      </c>
      <c r="Q32" s="363">
        <f>+'Resultados Detallados'!Q25</f>
        <v>1462.976970747515</v>
      </c>
      <c r="R32" s="363">
        <f>+'Resultados Detallados'!R25</f>
        <v>1487.8475792502229</v>
      </c>
      <c r="S32" s="363">
        <f>+'Resultados Detallados'!S25</f>
        <v>1511.6531405182263</v>
      </c>
      <c r="T32" s="363">
        <f>+'Resultados Detallados'!T25</f>
        <v>1534.3279376259995</v>
      </c>
      <c r="U32" s="363">
        <f>+'Resultados Detallados'!U25</f>
        <v>1557.3428566903892</v>
      </c>
      <c r="V32" s="363">
        <f>+'Resultados Detallados'!V25</f>
        <v>1580.7029995407449</v>
      </c>
      <c r="W32" s="363">
        <f>+'Resultados Detallados'!W25</f>
        <v>1604.4135445338559</v>
      </c>
      <c r="X32" s="363">
        <f>+'Resultados Detallados'!X25</f>
        <v>1628.4797477018637</v>
      </c>
      <c r="Y32" s="363">
        <f>+'Resultados Detallados'!Y25</f>
        <v>1652.9069439173918</v>
      </c>
      <c r="Z32" s="363">
        <f>+'Resultados Detallados'!Z25</f>
        <v>1677.7005480761525</v>
      </c>
      <c r="AA32" s="363">
        <f>+'Resultados Detallados'!AA25</f>
        <v>1702.8660562972946</v>
      </c>
      <c r="AB32" s="363">
        <f>+'Resultados Detallados'!AB25</f>
        <v>1728.4090471417539</v>
      </c>
      <c r="AC32" s="363">
        <f>+'Resultados Detallados'!AC25</f>
        <v>1754.3351828488801</v>
      </c>
      <c r="AD32" s="363">
        <f>+'Resultados Detallados'!AD25</f>
        <v>1780.6502105916131</v>
      </c>
      <c r="AE32" s="363">
        <f>+'Resultados Detallados'!AE25</f>
        <v>1807.3599637504872</v>
      </c>
      <c r="AF32" s="363">
        <f>+'Resultados Detallados'!AF25</f>
        <v>1834.4703632067444</v>
      </c>
      <c r="AG32" s="363">
        <f>+'Resultados Detallados'!AG25</f>
        <v>1861.9874186548452</v>
      </c>
      <c r="AH32" s="364">
        <f>+'Resultados Detallados'!AH25</f>
        <v>1889.9172299346678</v>
      </c>
    </row>
    <row r="33" spans="2:34" ht="20.100000000000001" customHeight="1" thickBot="1">
      <c r="B33" s="127"/>
      <c r="C33" s="200" t="s">
        <v>308</v>
      </c>
      <c r="D33" s="365">
        <f>+'Resultados Detallados'!D26</f>
        <v>0</v>
      </c>
      <c r="E33" s="366">
        <f>+'Resultados Detallados'!E26</f>
        <v>0</v>
      </c>
      <c r="F33" s="366">
        <f>+'Resultados Detallados'!F26</f>
        <v>35.862351534543997</v>
      </c>
      <c r="G33" s="366">
        <f>+'Resultados Detallados'!G26</f>
        <v>52.814869873415368</v>
      </c>
      <c r="H33" s="366">
        <f>+'Resultados Detallados'!H26</f>
        <v>69.397332581241955</v>
      </c>
      <c r="I33" s="366">
        <f>+'Resultados Detallados'!I26</f>
        <v>85.533207686213316</v>
      </c>
      <c r="J33" s="366">
        <f>+'Resultados Detallados'!J26</f>
        <v>101.14411112445342</v>
      </c>
      <c r="K33" s="366">
        <f>+'Resultados Detallados'!K26</f>
        <v>116.15004456701874</v>
      </c>
      <c r="L33" s="366">
        <f>+'Resultados Detallados'!L26</f>
        <v>129.17689243408356</v>
      </c>
      <c r="M33" s="366">
        <f>+'Resultados Detallados'!M26</f>
        <v>155.55149385615172</v>
      </c>
      <c r="N33" s="366">
        <f>+'Resultados Detallados'!N26</f>
        <v>184.01807522713079</v>
      </c>
      <c r="O33" s="366">
        <f>+'Resultados Detallados'!O26</f>
        <v>211.6984367316735</v>
      </c>
      <c r="P33" s="366">
        <f>+'Resultados Detallados'!P26</f>
        <v>237.10900859284379</v>
      </c>
      <c r="Q33" s="366">
        <f>+'Resultados Detallados'!Q26</f>
        <v>262.976970747515</v>
      </c>
      <c r="R33" s="366">
        <f>+'Resultados Detallados'!R26</f>
        <v>287.84757925022291</v>
      </c>
      <c r="S33" s="366">
        <f>+'Resultados Detallados'!S26</f>
        <v>311.65314051822639</v>
      </c>
      <c r="T33" s="366">
        <f>+'Resultados Detallados'!T26</f>
        <v>334.32793762599965</v>
      </c>
      <c r="U33" s="366">
        <f>+'Resultados Detallados'!U26</f>
        <v>357.34285669038928</v>
      </c>
      <c r="V33" s="366">
        <f>+'Resultados Detallados'!V26</f>
        <v>380.70299954074494</v>
      </c>
      <c r="W33" s="366">
        <f>+'Resultados Detallados'!W26</f>
        <v>404.41354453385588</v>
      </c>
      <c r="X33" s="366">
        <f>+'Resultados Detallados'!X26</f>
        <v>428.4797477018638</v>
      </c>
      <c r="Y33" s="366">
        <f>+'Resultados Detallados'!Y26</f>
        <v>452.90694391739169</v>
      </c>
      <c r="Z33" s="366">
        <f>+'Resultados Detallados'!Z26</f>
        <v>477.70054807615247</v>
      </c>
      <c r="AA33" s="366">
        <f>+'Resultados Detallados'!AA26</f>
        <v>502.86605629729462</v>
      </c>
      <c r="AB33" s="366">
        <f>+'Resultados Detallados'!AB26</f>
        <v>528.40904714175383</v>
      </c>
      <c r="AC33" s="366">
        <f>+'Resultados Detallados'!AC26</f>
        <v>554.33518284888021</v>
      </c>
      <c r="AD33" s="366">
        <f>+'Resultados Detallados'!AD26</f>
        <v>580.64921059161315</v>
      </c>
      <c r="AE33" s="366">
        <f>+'Resultados Detallados'!AE26</f>
        <v>607.3579637504871</v>
      </c>
      <c r="AF33" s="366">
        <f>+'Resultados Detallados'!AF26</f>
        <v>634.46736320674449</v>
      </c>
      <c r="AG33" s="366">
        <f>+'Resultados Detallados'!AG26</f>
        <v>661.9834186548452</v>
      </c>
      <c r="AH33" s="367">
        <f>+'Resultados Detallados'!AH26</f>
        <v>689.91222993466795</v>
      </c>
    </row>
    <row r="34" spans="2:34" ht="20.100000000000001" customHeight="1">
      <c r="B34" s="127"/>
      <c r="C34" s="201" t="s">
        <v>309</v>
      </c>
      <c r="D34" s="368">
        <f>+'Resultados Detallados'!D27</f>
        <v>0</v>
      </c>
      <c r="E34" s="369">
        <f>+'Resultados Detallados'!E27</f>
        <v>0</v>
      </c>
      <c r="F34" s="369">
        <f>+'Resultados Detallados'!F27</f>
        <v>30.066263689431594</v>
      </c>
      <c r="G34" s="369">
        <f>+'Resultados Detallados'!G27</f>
        <v>40.863336736793862</v>
      </c>
      <c r="H34" s="369">
        <f>+'Resultados Detallados'!H27</f>
        <v>50.932213885161794</v>
      </c>
      <c r="I34" s="369">
        <f>+'Resultados Detallados'!I27</f>
        <v>60.199064835191002</v>
      </c>
      <c r="J34" s="369">
        <f>+'Resultados Detallados'!J27</f>
        <v>68.589737560889915</v>
      </c>
      <c r="K34" s="369">
        <f>+'Resultados Detallados'!K27</f>
        <v>76.030034587283154</v>
      </c>
      <c r="L34" s="369">
        <f>+'Resultados Detallados'!L27</f>
        <v>81.200047166649725</v>
      </c>
      <c r="M34" s="369">
        <f>+'Resultados Detallados'!M27</f>
        <v>99.459707903483419</v>
      </c>
      <c r="N34" s="369">
        <f>+'Resultados Detallados'!N27</f>
        <v>119.5896475872472</v>
      </c>
      <c r="O34" s="369">
        <f>+'Resultados Detallados'!O27</f>
        <v>138.67955207313878</v>
      </c>
      <c r="P34" s="369">
        <f>+'Resultados Detallados'!P27</f>
        <v>155.34246155221643</v>
      </c>
      <c r="Q34" s="369">
        <f>+'Resultados Detallados'!Q27</f>
        <v>172.1715035976693</v>
      </c>
      <c r="R34" s="369">
        <f>+'Resultados Detallados'!R27</f>
        <v>187.80265581788029</v>
      </c>
      <c r="S34" s="369">
        <f>+'Resultados Detallados'!S27</f>
        <v>202.18860275656172</v>
      </c>
      <c r="T34" s="369">
        <f>+'Resultados Detallados'!T27</f>
        <v>215.28525281018926</v>
      </c>
      <c r="U34" s="369">
        <f>+'Resultados Detallados'!U27</f>
        <v>228.45930992980533</v>
      </c>
      <c r="V34" s="369">
        <f>+'Resultados Detallados'!V27</f>
        <v>241.71014958112781</v>
      </c>
      <c r="W34" s="369">
        <f>+'Resultados Detallados'!W27</f>
        <v>255.03711107725556</v>
      </c>
      <c r="X34" s="369">
        <f>+'Resultados Detallados'!X27</f>
        <v>268.4394966346116</v>
      </c>
      <c r="Y34" s="369">
        <f>+'Resultados Detallados'!Y27</f>
        <v>281.91657040869609</v>
      </c>
      <c r="Z34" s="369">
        <f>+'Resultados Detallados'!Z27</f>
        <v>295.46755750926002</v>
      </c>
      <c r="AA34" s="369">
        <f>+'Resultados Detallados'!AA27</f>
        <v>309.09164299449907</v>
      </c>
      <c r="AB34" s="369">
        <f>+'Resultados Detallados'!AB27</f>
        <v>322.78797084385576</v>
      </c>
      <c r="AC34" s="369">
        <f>+'Resultados Detallados'!AC27</f>
        <v>336.55564290901924</v>
      </c>
      <c r="AD34" s="369">
        <f>+'Resultados Detallados'!AD27</f>
        <v>350.39371784269764</v>
      </c>
      <c r="AE34" s="369">
        <f>+'Resultados Detallados'!AE27</f>
        <v>364.30121000473201</v>
      </c>
      <c r="AF34" s="369">
        <f>+'Resultados Detallados'!AF27</f>
        <v>378.27708834511299</v>
      </c>
      <c r="AG34" s="369">
        <f>+'Resultados Detallados'!AG27</f>
        <v>392.32027526345382</v>
      </c>
      <c r="AH34" s="370">
        <f>+'Resultados Detallados'!AH27</f>
        <v>406.42964544446767</v>
      </c>
    </row>
    <row r="35" spans="2:34" ht="20.100000000000001" customHeight="1">
      <c r="B35" s="127"/>
      <c r="C35" s="202" t="s">
        <v>310</v>
      </c>
      <c r="D35" s="371">
        <f>+'Resultados Detallados'!D28</f>
        <v>0</v>
      </c>
      <c r="E35" s="372">
        <f>+'Resultados Detallados'!E28</f>
        <v>0</v>
      </c>
      <c r="F35" s="372">
        <f>+'Resultados Detallados'!F28</f>
        <v>0</v>
      </c>
      <c r="G35" s="372">
        <f>+'Resultados Detallados'!G28</f>
        <v>0</v>
      </c>
      <c r="H35" s="372">
        <f>+'Resultados Detallados'!H28</f>
        <v>0</v>
      </c>
      <c r="I35" s="372">
        <f>+'Resultados Detallados'!I28</f>
        <v>0</v>
      </c>
      <c r="J35" s="372">
        <f>+'Resultados Detallados'!J28</f>
        <v>0</v>
      </c>
      <c r="K35" s="372">
        <f>+'Resultados Detallados'!K28</f>
        <v>0</v>
      </c>
      <c r="L35" s="372">
        <f>+'Resultados Detallados'!L28</f>
        <v>0</v>
      </c>
      <c r="M35" s="372">
        <f>+'Resultados Detallados'!M28</f>
        <v>0</v>
      </c>
      <c r="N35" s="372">
        <f>+'Resultados Detallados'!N28</f>
        <v>0</v>
      </c>
      <c r="O35" s="372">
        <f>+'Resultados Detallados'!O28</f>
        <v>0</v>
      </c>
      <c r="P35" s="372">
        <f>+'Resultados Detallados'!P28</f>
        <v>0</v>
      </c>
      <c r="Q35" s="372">
        <f>+'Resultados Detallados'!Q28</f>
        <v>0</v>
      </c>
      <c r="R35" s="372">
        <f>+'Resultados Detallados'!R28</f>
        <v>0</v>
      </c>
      <c r="S35" s="372">
        <f>+'Resultados Detallados'!S28</f>
        <v>0</v>
      </c>
      <c r="T35" s="372">
        <f>+'Resultados Detallados'!T28</f>
        <v>0</v>
      </c>
      <c r="U35" s="372">
        <f>+'Resultados Detallados'!U28</f>
        <v>0</v>
      </c>
      <c r="V35" s="372">
        <f>+'Resultados Detallados'!V28</f>
        <v>0</v>
      </c>
      <c r="W35" s="372">
        <f>+'Resultados Detallados'!W28</f>
        <v>0</v>
      </c>
      <c r="X35" s="372">
        <f>+'Resultados Detallados'!X28</f>
        <v>0</v>
      </c>
      <c r="Y35" s="372">
        <f>+'Resultados Detallados'!Y28</f>
        <v>0</v>
      </c>
      <c r="Z35" s="372">
        <f>+'Resultados Detallados'!Z28</f>
        <v>0</v>
      </c>
      <c r="AA35" s="372">
        <f>+'Resultados Detallados'!AA28</f>
        <v>0</v>
      </c>
      <c r="AB35" s="372">
        <f>+'Resultados Detallados'!AB28</f>
        <v>0</v>
      </c>
      <c r="AC35" s="372">
        <f>+'Resultados Detallados'!AC28</f>
        <v>0</v>
      </c>
      <c r="AD35" s="372">
        <f>+'Resultados Detallados'!AD28</f>
        <v>0</v>
      </c>
      <c r="AE35" s="372">
        <f>+'Resultados Detallados'!AE28</f>
        <v>0</v>
      </c>
      <c r="AF35" s="372">
        <f>+'Resultados Detallados'!AF28</f>
        <v>0</v>
      </c>
      <c r="AG35" s="372">
        <f>+'Resultados Detallados'!AG28</f>
        <v>0</v>
      </c>
      <c r="AH35" s="373">
        <f>+'Resultados Detallados'!AH28</f>
        <v>0</v>
      </c>
    </row>
    <row r="36" spans="2:34" ht="20.100000000000001" customHeight="1" thickBot="1">
      <c r="B36" s="127"/>
      <c r="C36" s="203" t="s">
        <v>311</v>
      </c>
      <c r="D36" s="374">
        <f>+'Resultados Detallados'!D29</f>
        <v>0</v>
      </c>
      <c r="E36" s="375">
        <f>+'Resultados Detallados'!E29</f>
        <v>0</v>
      </c>
      <c r="F36" s="375">
        <f>+'Resultados Detallados'!F29</f>
        <v>5.7960878451122912</v>
      </c>
      <c r="G36" s="375">
        <f>+'Resultados Detallados'!G29</f>
        <v>11.951533136621544</v>
      </c>
      <c r="H36" s="375">
        <f>+'Resultados Detallados'!H29</f>
        <v>18.465118696080289</v>
      </c>
      <c r="I36" s="375">
        <f>+'Resultados Detallados'!I29</f>
        <v>25.33414285102215</v>
      </c>
      <c r="J36" s="375">
        <f>+'Resultados Detallados'!J29</f>
        <v>32.554373563563466</v>
      </c>
      <c r="K36" s="375">
        <f>+'Resultados Detallados'!K29</f>
        <v>40.120009979735613</v>
      </c>
      <c r="L36" s="375">
        <f>+'Resultados Detallados'!L29</f>
        <v>47.976845267433838</v>
      </c>
      <c r="M36" s="375">
        <f>+'Resultados Detallados'!M29</f>
        <v>56.091785952668353</v>
      </c>
      <c r="N36" s="375">
        <f>+'Resultados Detallados'!N29</f>
        <v>64.428427639883679</v>
      </c>
      <c r="O36" s="375">
        <f>+'Resultados Detallados'!O29</f>
        <v>73.018884658534816</v>
      </c>
      <c r="P36" s="375">
        <f>+'Resultados Detallados'!P29</f>
        <v>81.766547040627316</v>
      </c>
      <c r="Q36" s="375">
        <f>+'Resultados Detallados'!Q29</f>
        <v>90.80546714984574</v>
      </c>
      <c r="R36" s="375">
        <f>+'Resultados Detallados'!R29</f>
        <v>100.04492343234253</v>
      </c>
      <c r="S36" s="375">
        <f>+'Resultados Detallados'!S29</f>
        <v>109.46453776166464</v>
      </c>
      <c r="T36" s="375">
        <f>+'Resultados Detallados'!T29</f>
        <v>119.04268481581026</v>
      </c>
      <c r="U36" s="375">
        <f>+'Resultados Detallados'!U29</f>
        <v>128.8835467605839</v>
      </c>
      <c r="V36" s="375">
        <f>+'Resultados Detallados'!V29</f>
        <v>138.99284995961719</v>
      </c>
      <c r="W36" s="375">
        <f>+'Resultados Detallados'!W29</f>
        <v>149.37643345660032</v>
      </c>
      <c r="X36" s="375">
        <f>+'Resultados Detallados'!X29</f>
        <v>160.04025106725209</v>
      </c>
      <c r="Y36" s="375">
        <f>+'Resultados Detallados'!Y29</f>
        <v>170.9903735086956</v>
      </c>
      <c r="Z36" s="375">
        <f>+'Resultados Detallados'!Z29</f>
        <v>182.23299056689231</v>
      </c>
      <c r="AA36" s="375">
        <f>+'Resultados Detallados'!AA29</f>
        <v>193.77441330279549</v>
      </c>
      <c r="AB36" s="375">
        <f>+'Resultados Detallados'!AB29</f>
        <v>205.62107629789818</v>
      </c>
      <c r="AC36" s="375">
        <f>+'Resultados Detallados'!AC29</f>
        <v>217.77953993986088</v>
      </c>
      <c r="AD36" s="375">
        <f>+'Resultados Detallados'!AD29</f>
        <v>230.2554927489154</v>
      </c>
      <c r="AE36" s="375">
        <f>+'Resultados Detallados'!AE29</f>
        <v>243.05675374575512</v>
      </c>
      <c r="AF36" s="375">
        <f>+'Resultados Detallados'!AF29</f>
        <v>256.19027486163151</v>
      </c>
      <c r="AG36" s="375">
        <f>+'Resultados Detallados'!AG29</f>
        <v>269.66314339139137</v>
      </c>
      <c r="AH36" s="376">
        <f>+'Resultados Detallados'!AH29</f>
        <v>283.48258449020017</v>
      </c>
    </row>
    <row r="37" spans="2:34" ht="15.75" thickBot="1">
      <c r="C37" s="194" t="s">
        <v>334</v>
      </c>
    </row>
    <row r="38" spans="2:34" ht="20.100000000000001" customHeight="1" thickBot="1">
      <c r="C38" s="160"/>
      <c r="D38" s="161">
        <v>0</v>
      </c>
      <c r="E38" s="162">
        <v>1</v>
      </c>
      <c r="F38" s="162">
        <v>2</v>
      </c>
      <c r="G38" s="162">
        <v>3</v>
      </c>
      <c r="H38" s="162">
        <v>4</v>
      </c>
      <c r="I38" s="162">
        <v>5</v>
      </c>
      <c r="J38" s="162">
        <v>6</v>
      </c>
      <c r="K38" s="162">
        <v>7</v>
      </c>
      <c r="L38" s="162">
        <v>8</v>
      </c>
      <c r="M38" s="162">
        <v>9</v>
      </c>
      <c r="N38" s="162">
        <v>10</v>
      </c>
      <c r="O38" s="162">
        <v>11</v>
      </c>
      <c r="P38" s="162">
        <v>12</v>
      </c>
      <c r="Q38" s="162">
        <v>13</v>
      </c>
      <c r="R38" s="162">
        <v>14</v>
      </c>
      <c r="S38" s="163">
        <v>15</v>
      </c>
      <c r="T38" s="162">
        <v>16</v>
      </c>
      <c r="U38" s="162">
        <v>17</v>
      </c>
      <c r="V38" s="162">
        <v>18</v>
      </c>
      <c r="W38" s="162">
        <v>19</v>
      </c>
      <c r="X38" s="163">
        <v>20</v>
      </c>
      <c r="Y38" s="162">
        <v>21</v>
      </c>
      <c r="Z38" s="162">
        <v>22</v>
      </c>
      <c r="AA38" s="162">
        <v>23</v>
      </c>
      <c r="AB38" s="162">
        <v>24</v>
      </c>
      <c r="AC38" s="163">
        <v>25</v>
      </c>
      <c r="AD38" s="162">
        <v>26</v>
      </c>
      <c r="AE38" s="162">
        <v>27</v>
      </c>
      <c r="AF38" s="162">
        <v>28</v>
      </c>
      <c r="AG38" s="162">
        <v>29</v>
      </c>
      <c r="AH38" s="164">
        <v>30</v>
      </c>
    </row>
    <row r="39" spans="2:34" ht="20.100000000000001" customHeight="1">
      <c r="C39" s="198" t="s">
        <v>106</v>
      </c>
      <c r="D39" s="174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6"/>
    </row>
    <row r="40" spans="2:34" ht="20.100000000000001" customHeight="1">
      <c r="C40" s="199" t="s">
        <v>307</v>
      </c>
      <c r="D40" s="177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9"/>
    </row>
    <row r="41" spans="2:34" ht="20.100000000000001" customHeight="1" thickBot="1">
      <c r="C41" s="200" t="s">
        <v>308</v>
      </c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2"/>
    </row>
    <row r="42" spans="2:34" ht="20.100000000000001" customHeight="1">
      <c r="C42" s="201" t="s">
        <v>309</v>
      </c>
      <c r="D42" s="165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7"/>
    </row>
    <row r="43" spans="2:34" ht="20.100000000000001" customHeight="1">
      <c r="C43" s="202" t="s">
        <v>310</v>
      </c>
      <c r="D43" s="168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70"/>
    </row>
    <row r="44" spans="2:34" ht="20.100000000000001" customHeight="1" thickBot="1">
      <c r="C44" s="203" t="s">
        <v>311</v>
      </c>
      <c r="D44" s="171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3"/>
    </row>
    <row r="47" spans="2:34" ht="15.75" thickBot="1"/>
    <row r="48" spans="2:34" ht="15.75" thickBot="1">
      <c r="C48" s="193" t="s">
        <v>335</v>
      </c>
    </row>
    <row r="49" spans="2:5" ht="15.75" thickBot="1">
      <c r="C49" s="194" t="s">
        <v>336</v>
      </c>
    </row>
    <row r="50" spans="2:5" ht="39.75" thickBot="1">
      <c r="C50" s="204"/>
      <c r="D50" s="205" t="s">
        <v>68</v>
      </c>
      <c r="E50" s="206" t="s">
        <v>266</v>
      </c>
    </row>
    <row r="51" spans="2:5">
      <c r="C51" s="207" t="s">
        <v>267</v>
      </c>
      <c r="D51" s="459">
        <f>+'Resultados Rentabilidad'!D7</f>
        <v>3.5849999999999993E-2</v>
      </c>
      <c r="E51" s="460">
        <f>+'Resultados Rentabilidad'!E7</f>
        <v>4.0487500000000003E-2</v>
      </c>
    </row>
    <row r="52" spans="2:5">
      <c r="C52" s="208" t="s">
        <v>337</v>
      </c>
      <c r="D52" s="461" t="str">
        <f>+'Resultados Rentabilidad'!D8</f>
        <v>10,9 M€</v>
      </c>
      <c r="E52" s="462" t="str">
        <f>+'Resultados Rentabilidad'!E8</f>
        <v>44,2 M€</v>
      </c>
    </row>
    <row r="53" spans="2:5">
      <c r="C53" s="208" t="s">
        <v>268</v>
      </c>
      <c r="D53" s="463">
        <f>+'Resultados Rentabilidad'!D9</f>
        <v>4.349450583909073E-2</v>
      </c>
      <c r="E53" s="464">
        <f>+'Resultados Rentabilidad'!E9</f>
        <v>9.0324012420651606E-2</v>
      </c>
    </row>
    <row r="54" spans="2:5" ht="15.75" thickBot="1">
      <c r="C54" s="209" t="s">
        <v>395</v>
      </c>
      <c r="D54" s="465">
        <f>+'Resultados Rentabilidad'!D10</f>
        <v>21.379398534026972</v>
      </c>
      <c r="E54" s="466">
        <f>+'Resultados Rentabilidad'!E10</f>
        <v>13.505134191614136</v>
      </c>
    </row>
    <row r="55" spans="2:5" ht="15.75" thickBot="1">
      <c r="C55" s="194" t="s">
        <v>338</v>
      </c>
    </row>
    <row r="56" spans="2:5" ht="39.75" thickBot="1">
      <c r="B56" s="63"/>
      <c r="C56" s="204"/>
      <c r="D56" s="205" t="s">
        <v>68</v>
      </c>
      <c r="E56" s="206" t="s">
        <v>266</v>
      </c>
    </row>
    <row r="57" spans="2:5">
      <c r="C57" s="207" t="s">
        <v>277</v>
      </c>
      <c r="D57" s="459">
        <f>+'Resultados Rentabilidad'!D17</f>
        <v>0.05</v>
      </c>
      <c r="E57" s="460">
        <f>+'Resultados Rentabilidad'!E17</f>
        <v>7.4999999999999997E-2</v>
      </c>
    </row>
    <row r="58" spans="2:5">
      <c r="C58" s="208" t="s">
        <v>339</v>
      </c>
      <c r="D58" s="461" t="str">
        <f>+'Resultados Rentabilidad'!D18</f>
        <v>-4,2 M€</v>
      </c>
      <c r="E58" s="462" t="str">
        <f>+'Resultados Rentabilidad'!E18</f>
        <v>19,9 M€</v>
      </c>
    </row>
    <row r="59" spans="2:5">
      <c r="C59" s="208" t="s">
        <v>278</v>
      </c>
      <c r="D59" s="463">
        <f>+'Resultados Rentabilidad'!D19</f>
        <v>4.5609513978346679E-2</v>
      </c>
      <c r="E59" s="464">
        <f>+'Resultados Rentabilidad'!E19</f>
        <v>0.15441852872487968</v>
      </c>
    </row>
    <row r="60" spans="2:5" ht="15.75" thickBot="1">
      <c r="C60" s="209" t="s">
        <v>396</v>
      </c>
      <c r="D60" s="465">
        <f>+'Resultados Rentabilidad'!D20</f>
        <v>22.790705767833391</v>
      </c>
      <c r="E60" s="466">
        <f>+'Resultados Rentabilidad'!E20</f>
        <v>9.8235422710108331</v>
      </c>
    </row>
    <row r="63" spans="2:5" ht="15.75" thickBot="1"/>
    <row r="64" spans="2:5" ht="15.75" thickBot="1">
      <c r="C64" s="193" t="s">
        <v>494</v>
      </c>
    </row>
    <row r="65" spans="3:34" ht="15.75" thickBot="1">
      <c r="C65" s="194" t="s">
        <v>340</v>
      </c>
    </row>
    <row r="66" spans="3:34" ht="20.100000000000001" customHeight="1" thickBot="1">
      <c r="C66" s="183"/>
      <c r="D66" s="184">
        <v>0</v>
      </c>
      <c r="E66" s="185">
        <v>1</v>
      </c>
      <c r="F66" s="185">
        <v>2</v>
      </c>
      <c r="G66" s="185">
        <v>3</v>
      </c>
      <c r="H66" s="185">
        <v>4</v>
      </c>
      <c r="I66" s="185">
        <v>5</v>
      </c>
      <c r="J66" s="185">
        <v>6</v>
      </c>
      <c r="K66" s="185">
        <v>7</v>
      </c>
      <c r="L66" s="185">
        <v>8</v>
      </c>
      <c r="M66" s="185">
        <v>9</v>
      </c>
      <c r="N66" s="185">
        <v>10</v>
      </c>
      <c r="O66" s="185">
        <v>11</v>
      </c>
      <c r="P66" s="185">
        <v>12</v>
      </c>
      <c r="Q66" s="185">
        <v>13</v>
      </c>
      <c r="R66" s="185">
        <v>14</v>
      </c>
      <c r="S66" s="186">
        <v>15</v>
      </c>
      <c r="T66" s="185">
        <v>16</v>
      </c>
      <c r="U66" s="185">
        <v>17</v>
      </c>
      <c r="V66" s="185">
        <v>18</v>
      </c>
      <c r="W66" s="185">
        <v>19</v>
      </c>
      <c r="X66" s="186">
        <v>20</v>
      </c>
      <c r="Y66" s="185">
        <v>21</v>
      </c>
      <c r="Z66" s="185">
        <v>22</v>
      </c>
      <c r="AA66" s="185">
        <v>23</v>
      </c>
      <c r="AB66" s="185">
        <v>24</v>
      </c>
      <c r="AC66" s="186">
        <v>25</v>
      </c>
      <c r="AD66" s="185">
        <v>26</v>
      </c>
      <c r="AE66" s="185">
        <v>27</v>
      </c>
      <c r="AF66" s="185">
        <v>28</v>
      </c>
      <c r="AG66" s="185">
        <v>29</v>
      </c>
      <c r="AH66" s="187">
        <v>30</v>
      </c>
    </row>
    <row r="67" spans="3:34" ht="20.100000000000001" customHeight="1">
      <c r="C67" s="210" t="s">
        <v>314</v>
      </c>
      <c r="D67" s="392">
        <f>+'Resultados Detallados'!D239</f>
        <v>70</v>
      </c>
      <c r="E67" s="393">
        <f>+'Resultados Detallados'!E239</f>
        <v>0</v>
      </c>
      <c r="F67" s="393">
        <f>+'Resultados Detallados'!F239</f>
        <v>1.5683677322542369</v>
      </c>
      <c r="G67" s="393">
        <f>+'Resultados Detallados'!G239</f>
        <v>2.2842112785609885</v>
      </c>
      <c r="H67" s="393">
        <f>+'Resultados Detallados'!H239</f>
        <v>2.9908813885987326</v>
      </c>
      <c r="I67" s="393">
        <f>+'Resultados Detallados'!I239</f>
        <v>3.6821587973765881</v>
      </c>
      <c r="J67" s="393">
        <f>+'Resultados Detallados'!J239</f>
        <v>4.355988703770131</v>
      </c>
      <c r="K67" s="393">
        <f>+'Resultados Detallados'!K239</f>
        <v>5.007839553554855</v>
      </c>
      <c r="L67" s="393">
        <f>+'Resultados Detallados'!L239</f>
        <v>5.5701188096807748</v>
      </c>
      <c r="M67" s="393">
        <f>+'Resultados Detallados'!M239</f>
        <v>6.8023141117133124</v>
      </c>
      <c r="N67" s="393">
        <f>+'Resultados Detallados'!N239</f>
        <v>8.1599076620952857</v>
      </c>
      <c r="O67" s="393">
        <f>+'Resultados Detallados'!O239</f>
        <v>9.4998186464657781</v>
      </c>
      <c r="P67" s="393">
        <f>+'Resultados Detallados'!P239</f>
        <v>10.746790301651023</v>
      </c>
      <c r="Q67" s="393">
        <f>+'Resultados Detallados'!Q239</f>
        <v>12.036387442038432</v>
      </c>
      <c r="R67" s="393">
        <f>+'Resultados Detallados'!R239</f>
        <v>13.295107812744581</v>
      </c>
      <c r="S67" s="393">
        <f>+'Resultados Detallados'!S239</f>
        <v>14.518435686136186</v>
      </c>
      <c r="T67" s="393">
        <f>+'Resultados Detallados'!T239</f>
        <v>15.701825773559385</v>
      </c>
      <c r="U67" s="393">
        <f>+'Resultados Detallados'!U239</f>
        <v>16.92102488359648</v>
      </c>
      <c r="V67" s="393">
        <f>+'Resultados Detallados'!V239</f>
        <v>18.176940366612868</v>
      </c>
      <c r="W67" s="393">
        <f>+'Resultados Detallados'!W239</f>
        <v>19.470501109458716</v>
      </c>
      <c r="X67" s="393">
        <f>+'Resultados Detallados'!X239</f>
        <v>20.802658030302322</v>
      </c>
      <c r="Y67" s="393">
        <f>+'Resultados Detallados'!Y239</f>
        <v>22.174384584585965</v>
      </c>
      <c r="Z67" s="393">
        <f>+'Resultados Detallados'!Z239</f>
        <v>23.586677282349243</v>
      </c>
      <c r="AA67" s="393">
        <f>+'Resultados Detallados'!AA239</f>
        <v>25.040556217170433</v>
      </c>
      <c r="AB67" s="393">
        <f>+'Resultados Detallados'!AB239</f>
        <v>26.537065606980995</v>
      </c>
      <c r="AC67" s="393">
        <f>+'Resultados Detallados'!AC239</f>
        <v>28.077274347014772</v>
      </c>
      <c r="AD67" s="393">
        <f>+'Resultados Detallados'!AD239</f>
        <v>29.662250412656068</v>
      </c>
      <c r="AE67" s="393">
        <f>+'Resultados Detallados'!AE239</f>
        <v>31.293139401722506</v>
      </c>
      <c r="AF67" s="393">
        <f>+'Resultados Detallados'!AF239</f>
        <v>32.971087676584823</v>
      </c>
      <c r="AG67" s="393">
        <f>+'Resultados Detallados'!AG239</f>
        <v>34.697268615377354</v>
      </c>
      <c r="AH67" s="394">
        <f>+'Resultados Detallados'!AH239</f>
        <v>36.472883229737263</v>
      </c>
    </row>
    <row r="68" spans="3:34" ht="20.100000000000001" customHeight="1">
      <c r="C68" s="211" t="s">
        <v>33</v>
      </c>
      <c r="D68" s="377">
        <f>+'Resultados Detallados'!D240</f>
        <v>70</v>
      </c>
      <c r="E68" s="378">
        <f>+'Resultados Detallados'!E240</f>
        <v>0</v>
      </c>
      <c r="F68" s="378">
        <f>+'Resultados Detallados'!F240</f>
        <v>0</v>
      </c>
      <c r="G68" s="378">
        <f>+'Resultados Detallados'!G240</f>
        <v>0</v>
      </c>
      <c r="H68" s="378">
        <f>+'Resultados Detallados'!H240</f>
        <v>0</v>
      </c>
      <c r="I68" s="378">
        <f>+'Resultados Detallados'!I240</f>
        <v>0</v>
      </c>
      <c r="J68" s="378">
        <f>+'Resultados Detallados'!J240</f>
        <v>0</v>
      </c>
      <c r="K68" s="378">
        <f>+'Resultados Detallados'!K240</f>
        <v>0</v>
      </c>
      <c r="L68" s="378">
        <f>+'Resultados Detallados'!L240</f>
        <v>0</v>
      </c>
      <c r="M68" s="378">
        <f>+'Resultados Detallados'!M240</f>
        <v>0</v>
      </c>
      <c r="N68" s="378">
        <f>+'Resultados Detallados'!N240</f>
        <v>0</v>
      </c>
      <c r="O68" s="378">
        <f>+'Resultados Detallados'!O240</f>
        <v>0</v>
      </c>
      <c r="P68" s="378">
        <f>+'Resultados Detallados'!P240</f>
        <v>0</v>
      </c>
      <c r="Q68" s="378">
        <f>+'Resultados Detallados'!Q240</f>
        <v>0</v>
      </c>
      <c r="R68" s="378">
        <f>+'Resultados Detallados'!R240</f>
        <v>0</v>
      </c>
      <c r="S68" s="378">
        <f>+'Resultados Detallados'!S240</f>
        <v>0</v>
      </c>
      <c r="T68" s="378">
        <f>+'Resultados Detallados'!T240</f>
        <v>0</v>
      </c>
      <c r="U68" s="378">
        <f>+'Resultados Detallados'!U240</f>
        <v>0</v>
      </c>
      <c r="V68" s="378">
        <f>+'Resultados Detallados'!V240</f>
        <v>0</v>
      </c>
      <c r="W68" s="378">
        <f>+'Resultados Detallados'!W240</f>
        <v>0</v>
      </c>
      <c r="X68" s="378">
        <f>+'Resultados Detallados'!X240</f>
        <v>0</v>
      </c>
      <c r="Y68" s="378">
        <f>+'Resultados Detallados'!Y240</f>
        <v>0</v>
      </c>
      <c r="Z68" s="378">
        <f>+'Resultados Detallados'!Z240</f>
        <v>0</v>
      </c>
      <c r="AA68" s="378">
        <f>+'Resultados Detallados'!AA240</f>
        <v>0</v>
      </c>
      <c r="AB68" s="378">
        <f>+'Resultados Detallados'!AB240</f>
        <v>0</v>
      </c>
      <c r="AC68" s="378">
        <f>+'Resultados Detallados'!AC240</f>
        <v>0</v>
      </c>
      <c r="AD68" s="378">
        <f>+'Resultados Detallados'!AD240</f>
        <v>0</v>
      </c>
      <c r="AE68" s="378">
        <f>+'Resultados Detallados'!AE240</f>
        <v>0</v>
      </c>
      <c r="AF68" s="378">
        <f>+'Resultados Detallados'!AF240</f>
        <v>0</v>
      </c>
      <c r="AG68" s="378">
        <f>+'Resultados Detallados'!AG240</f>
        <v>0</v>
      </c>
      <c r="AH68" s="379">
        <f>+'Resultados Detallados'!AH240</f>
        <v>0</v>
      </c>
    </row>
    <row r="69" spans="3:34" ht="20.100000000000001" customHeight="1">
      <c r="C69" s="211" t="s">
        <v>315</v>
      </c>
      <c r="D69" s="377">
        <f>+'Resultados Detallados'!D241</f>
        <v>0</v>
      </c>
      <c r="E69" s="378">
        <f>+'Resultados Detallados'!E241</f>
        <v>0</v>
      </c>
      <c r="F69" s="378">
        <f>+'Resultados Detallados'!F241</f>
        <v>1.5683677322542369</v>
      </c>
      <c r="G69" s="378">
        <f>+'Resultados Detallados'!G241</f>
        <v>2.2842112785609885</v>
      </c>
      <c r="H69" s="378">
        <f>+'Resultados Detallados'!H241</f>
        <v>2.9908813885987326</v>
      </c>
      <c r="I69" s="378">
        <f>+'Resultados Detallados'!I241</f>
        <v>3.6821587973765881</v>
      </c>
      <c r="J69" s="378">
        <f>+'Resultados Detallados'!J241</f>
        <v>4.355988703770131</v>
      </c>
      <c r="K69" s="378">
        <f>+'Resultados Detallados'!K241</f>
        <v>5.007839553554855</v>
      </c>
      <c r="L69" s="378">
        <f>+'Resultados Detallados'!L241</f>
        <v>5.5701188096807748</v>
      </c>
      <c r="M69" s="378">
        <f>+'Resultados Detallados'!M241</f>
        <v>6.8023141117133124</v>
      </c>
      <c r="N69" s="378">
        <f>+'Resultados Detallados'!N241</f>
        <v>8.1599076620952857</v>
      </c>
      <c r="O69" s="378">
        <f>+'Resultados Detallados'!O241</f>
        <v>9.4998186464657781</v>
      </c>
      <c r="P69" s="378">
        <f>+'Resultados Detallados'!P241</f>
        <v>10.746790301651023</v>
      </c>
      <c r="Q69" s="378">
        <f>+'Resultados Detallados'!Q241</f>
        <v>12.036387442038432</v>
      </c>
      <c r="R69" s="378">
        <f>+'Resultados Detallados'!R241</f>
        <v>13.295107812744581</v>
      </c>
      <c r="S69" s="378">
        <f>+'Resultados Detallados'!S241</f>
        <v>14.518435686136186</v>
      </c>
      <c r="T69" s="378">
        <f>+'Resultados Detallados'!T241</f>
        <v>15.701825773559385</v>
      </c>
      <c r="U69" s="378">
        <f>+'Resultados Detallados'!U241</f>
        <v>16.92102488359648</v>
      </c>
      <c r="V69" s="378">
        <f>+'Resultados Detallados'!V241</f>
        <v>18.176940366612868</v>
      </c>
      <c r="W69" s="378">
        <f>+'Resultados Detallados'!W241</f>
        <v>19.470501109458716</v>
      </c>
      <c r="X69" s="378">
        <f>+'Resultados Detallados'!X241</f>
        <v>20.802658030302322</v>
      </c>
      <c r="Y69" s="378">
        <f>+'Resultados Detallados'!Y241</f>
        <v>22.174384584585965</v>
      </c>
      <c r="Z69" s="378">
        <f>+'Resultados Detallados'!Z241</f>
        <v>23.586677282349243</v>
      </c>
      <c r="AA69" s="378">
        <f>+'Resultados Detallados'!AA241</f>
        <v>25.040556217170433</v>
      </c>
      <c r="AB69" s="378">
        <f>+'Resultados Detallados'!AB241</f>
        <v>26.537065606980995</v>
      </c>
      <c r="AC69" s="378">
        <f>+'Resultados Detallados'!AC241</f>
        <v>28.077274347014772</v>
      </c>
      <c r="AD69" s="378">
        <f>+'Resultados Detallados'!AD241</f>
        <v>29.662250412656068</v>
      </c>
      <c r="AE69" s="378">
        <f>+'Resultados Detallados'!AE241</f>
        <v>31.293139401722506</v>
      </c>
      <c r="AF69" s="378">
        <f>+'Resultados Detallados'!AF241</f>
        <v>32.971087676584823</v>
      </c>
      <c r="AG69" s="378">
        <f>+'Resultados Detallados'!AG241</f>
        <v>34.697268615377354</v>
      </c>
      <c r="AH69" s="379">
        <f>+'Resultados Detallados'!AH241</f>
        <v>36.472883229737263</v>
      </c>
    </row>
    <row r="70" spans="3:34" ht="20.100000000000001" customHeight="1">
      <c r="C70" s="212" t="s">
        <v>316</v>
      </c>
      <c r="D70" s="392">
        <f>+'Resultados Detallados'!D242</f>
        <v>-70</v>
      </c>
      <c r="E70" s="393">
        <f>+'Resultados Detallados'!E242</f>
        <v>0</v>
      </c>
      <c r="F70" s="393">
        <f>+'Resultados Detallados'!F242</f>
        <v>-1.0180448517846927</v>
      </c>
      <c r="G70" s="393">
        <f>+'Resultados Detallados'!G242</f>
        <v>-1.5092883430282433</v>
      </c>
      <c r="H70" s="393">
        <f>+'Resultados Detallados'!H242</f>
        <v>-1.9984504940617382</v>
      </c>
      <c r="I70" s="393">
        <f>+'Resultados Detallados'!I242</f>
        <v>-4.1646007931118154</v>
      </c>
      <c r="J70" s="393">
        <f>+'Resultados Detallados'!J242</f>
        <v>-4.6406065437572064</v>
      </c>
      <c r="K70" s="393">
        <f>+'Resultados Detallados'!K242</f>
        <v>-5.1067012386859858</v>
      </c>
      <c r="L70" s="393">
        <f>+'Resultados Detallados'!L242</f>
        <v>-5.5205035036246333</v>
      </c>
      <c r="M70" s="393">
        <f>+'Resultados Detallados'!M242</f>
        <v>-6.3544098329986447</v>
      </c>
      <c r="N70" s="393">
        <f>+'Resultados Detallados'!N242</f>
        <v>-7.2694006281972143</v>
      </c>
      <c r="O70" s="393">
        <f>+'Resultados Detallados'!O242</f>
        <v>-8.1767761129709182</v>
      </c>
      <c r="P70" s="393">
        <f>+'Resultados Detallados'!P242</f>
        <v>-9.0290120604032911</v>
      </c>
      <c r="Q70" s="393">
        <f>+'Resultados Detallados'!Q242</f>
        <v>-9.9116104042022446</v>
      </c>
      <c r="R70" s="393">
        <f>+'Resultados Detallados'!R242</f>
        <v>-10.77818328052363</v>
      </c>
      <c r="S70" s="393">
        <f>+'Resultados Detallados'!S242</f>
        <v>-11.625823864938866</v>
      </c>
      <c r="T70" s="393">
        <f>+'Resultados Detallados'!T242</f>
        <v>-12.451590998219949</v>
      </c>
      <c r="U70" s="393">
        <f>+'Resultados Detallados'!U242</f>
        <v>-13.30356286367334</v>
      </c>
      <c r="V70" s="393">
        <f>+'Resultados Detallados'!V242</f>
        <v>-14.182444820074982</v>
      </c>
      <c r="W70" s="393">
        <f>+'Resultados Detallados'!W242</f>
        <v>-15.088960226434988</v>
      </c>
      <c r="X70" s="393">
        <f>+'Resultados Detallados'!X242</f>
        <v>-16.02385089221173</v>
      </c>
      <c r="Y70" s="393">
        <f>+'Resultados Detallados'!Y242</f>
        <v>-16.987877538695884</v>
      </c>
      <c r="Z70" s="393">
        <f>+'Resultados Detallados'!Z242</f>
        <v>-17.981820271840334</v>
      </c>
      <c r="AA70" s="393">
        <f>+'Resultados Detallados'!AA242</f>
        <v>-19.006479066819107</v>
      </c>
      <c r="AB70" s="393">
        <f>+'Resultados Detallados'!AB242</f>
        <v>-20.062674264605164</v>
      </c>
      <c r="AC70" s="393">
        <f>+'Resultados Detallados'!AC242</f>
        <v>-19.468245104336752</v>
      </c>
      <c r="AD70" s="393">
        <f>+'Resultados Detallados'!AD242</f>
        <v>-20.590054226566146</v>
      </c>
      <c r="AE70" s="393">
        <f>+'Resultados Detallados'!AE242</f>
        <v>-21.745988043180585</v>
      </c>
      <c r="AF70" s="393">
        <f>+'Resultados Detallados'!AF242</f>
        <v>-22.936953573882388</v>
      </c>
      <c r="AG70" s="393">
        <f>+'Resultados Detallados'!AG242</f>
        <v>-24.163880877989751</v>
      </c>
      <c r="AH70" s="394">
        <f>+'Resultados Detallados'!AH242</f>
        <v>-25.42772362963057</v>
      </c>
    </row>
    <row r="71" spans="3:34" ht="20.100000000000001" customHeight="1">
      <c r="C71" s="213" t="s">
        <v>66</v>
      </c>
      <c r="D71" s="380">
        <f>+'Resultados Detallados'!D243</f>
        <v>0</v>
      </c>
      <c r="E71" s="381">
        <f>+'Resultados Detallados'!E243</f>
        <v>0</v>
      </c>
      <c r="F71" s="381">
        <f>+'Resultados Detallados'!F243</f>
        <v>-0.92092904934889075</v>
      </c>
      <c r="G71" s="381">
        <f>+'Resultados Detallados'!G243</f>
        <v>-1.3725372367577591</v>
      </c>
      <c r="H71" s="381">
        <f>+'Resultados Detallados'!H243</f>
        <v>-1.8233156303199156</v>
      </c>
      <c r="I71" s="381">
        <f>+'Resultados Detallados'!I243</f>
        <v>-2.2697352905622199</v>
      </c>
      <c r="J71" s="381">
        <f>+'Resultados Detallados'!J243</f>
        <v>-2.710830896075584</v>
      </c>
      <c r="K71" s="381">
        <f>+'Resultados Detallados'!K243</f>
        <v>-3.1441450930886083</v>
      </c>
      <c r="L71" s="381">
        <f>+'Resultados Detallados'!L243</f>
        <v>-3.5317455360530317</v>
      </c>
      <c r="M71" s="381">
        <f>+'Resultados Detallados'!M243</f>
        <v>-4.295365576134361</v>
      </c>
      <c r="N71" s="381">
        <f>+'Resultados Detallados'!N243</f>
        <v>-5.132250002771154</v>
      </c>
      <c r="O71" s="381">
        <f>+'Resultados Detallados'!O243</f>
        <v>-5.9632956934983659</v>
      </c>
      <c r="P71" s="381">
        <f>+'Resultados Detallados'!P243</f>
        <v>-6.7458723983861137</v>
      </c>
      <c r="Q71" s="381">
        <f>+'Resultados Detallados'!Q243</f>
        <v>-7.5566474251400457</v>
      </c>
      <c r="R71" s="381">
        <f>+'Resultados Detallados'!R243</f>
        <v>-8.3540178024523559</v>
      </c>
      <c r="S71" s="381">
        <f>+'Resultados Detallados'!S243</f>
        <v>-9.1353606299894086</v>
      </c>
      <c r="T71" s="381">
        <f>+'Resultados Detallados'!T243</f>
        <v>-9.8980178301865909</v>
      </c>
      <c r="U71" s="381">
        <f>+'Resultados Detallados'!U243</f>
        <v>-10.685184887772269</v>
      </c>
      <c r="V71" s="381">
        <f>+'Resultados Detallados'!V243</f>
        <v>-11.497531515947781</v>
      </c>
      <c r="W71" s="381">
        <f>+'Resultados Detallados'!W243</f>
        <v>-12.335744804104403</v>
      </c>
      <c r="X71" s="381">
        <f>+'Resultados Detallados'!X243</f>
        <v>-13.200529660163463</v>
      </c>
      <c r="Y71" s="381">
        <f>+'Resultados Detallados'!Y243</f>
        <v>-14.092609264094763</v>
      </c>
      <c r="Z71" s="381">
        <f>+'Resultados Detallados'!Z243</f>
        <v>-15.012725532894716</v>
      </c>
      <c r="AA71" s="381">
        <f>+'Resultados Detallados'!AA243</f>
        <v>-15.961639597313068</v>
      </c>
      <c r="AB71" s="381">
        <f>+'Resultados Detallados'!AB243</f>
        <v>-16.940132290624209</v>
      </c>
      <c r="AC71" s="381">
        <f>+'Resultados Detallados'!AC243</f>
        <v>-17.949004649746517</v>
      </c>
      <c r="AD71" s="381">
        <f>+'Resultados Detallados'!AD243</f>
        <v>-18.989078429020868</v>
      </c>
      <c r="AE71" s="381">
        <f>+'Resultados Detallados'!AE243</f>
        <v>-20.061196626967302</v>
      </c>
      <c r="AF71" s="381">
        <f>+'Resultados Detallados'!AF243</f>
        <v>-21.166224026346661</v>
      </c>
      <c r="AG71" s="381">
        <f>+'Resultados Detallados'!AG243</f>
        <v>-22.305047747862524</v>
      </c>
      <c r="AH71" s="382">
        <f>+'Resultados Detallados'!AH243</f>
        <v>-23.478577817847036</v>
      </c>
    </row>
    <row r="72" spans="3:34" ht="20.100000000000001" customHeight="1">
      <c r="C72" s="213" t="s">
        <v>11</v>
      </c>
      <c r="D72" s="383">
        <f>+'Resultados Detallados'!D244</f>
        <v>-70</v>
      </c>
      <c r="E72" s="384">
        <f>+'Resultados Detallados'!E244</f>
        <v>0</v>
      </c>
      <c r="F72" s="384">
        <f>+'Resultados Detallados'!F244</f>
        <v>0</v>
      </c>
      <c r="G72" s="384">
        <f>+'Resultados Detallados'!G244</f>
        <v>0</v>
      </c>
      <c r="H72" s="384">
        <f>+'Resultados Detallados'!H244</f>
        <v>0</v>
      </c>
      <c r="I72" s="384">
        <f>+'Resultados Detallados'!I244</f>
        <v>0</v>
      </c>
      <c r="J72" s="384">
        <f>+'Resultados Detallados'!J244</f>
        <v>0</v>
      </c>
      <c r="K72" s="384">
        <f>+'Resultados Detallados'!K244</f>
        <v>0</v>
      </c>
      <c r="L72" s="384">
        <f>+'Resultados Detallados'!L244</f>
        <v>0</v>
      </c>
      <c r="M72" s="384">
        <f>+'Resultados Detallados'!M244</f>
        <v>0</v>
      </c>
      <c r="N72" s="384">
        <f>+'Resultados Detallados'!N244</f>
        <v>0</v>
      </c>
      <c r="O72" s="384">
        <f>+'Resultados Detallados'!O244</f>
        <v>0</v>
      </c>
      <c r="P72" s="384">
        <f>+'Resultados Detallados'!P244</f>
        <v>0</v>
      </c>
      <c r="Q72" s="384">
        <f>+'Resultados Detallados'!Q244</f>
        <v>0</v>
      </c>
      <c r="R72" s="384">
        <f>+'Resultados Detallados'!R244</f>
        <v>0</v>
      </c>
      <c r="S72" s="384">
        <f>+'Resultados Detallados'!S244</f>
        <v>0</v>
      </c>
      <c r="T72" s="384">
        <f>+'Resultados Detallados'!T244</f>
        <v>0</v>
      </c>
      <c r="U72" s="384">
        <f>+'Resultados Detallados'!U244</f>
        <v>0</v>
      </c>
      <c r="V72" s="384">
        <f>+'Resultados Detallados'!V244</f>
        <v>0</v>
      </c>
      <c r="W72" s="384">
        <f>+'Resultados Detallados'!W244</f>
        <v>0</v>
      </c>
      <c r="X72" s="384">
        <f>+'Resultados Detallados'!X244</f>
        <v>0</v>
      </c>
      <c r="Y72" s="384">
        <f>+'Resultados Detallados'!Y244</f>
        <v>0</v>
      </c>
      <c r="Z72" s="384">
        <f>+'Resultados Detallados'!Z244</f>
        <v>0</v>
      </c>
      <c r="AA72" s="384">
        <f>+'Resultados Detallados'!AA244</f>
        <v>0</v>
      </c>
      <c r="AB72" s="384">
        <f>+'Resultados Detallados'!AB244</f>
        <v>0</v>
      </c>
      <c r="AC72" s="384">
        <f>+'Resultados Detallados'!AC244</f>
        <v>0</v>
      </c>
      <c r="AD72" s="384">
        <f>+'Resultados Detallados'!AD244</f>
        <v>0</v>
      </c>
      <c r="AE72" s="384">
        <f>+'Resultados Detallados'!AE244</f>
        <v>0</v>
      </c>
      <c r="AF72" s="384">
        <f>+'Resultados Detallados'!AF244</f>
        <v>0</v>
      </c>
      <c r="AG72" s="384">
        <f>+'Resultados Detallados'!AG244</f>
        <v>0</v>
      </c>
      <c r="AH72" s="385">
        <f>+'Resultados Detallados'!AH244</f>
        <v>0</v>
      </c>
    </row>
    <row r="73" spans="3:34" ht="20.100000000000001" customHeight="1">
      <c r="C73" s="214" t="s">
        <v>174</v>
      </c>
      <c r="D73" s="386">
        <f>+'Resultados Detallados'!D245</f>
        <v>0</v>
      </c>
      <c r="E73" s="387">
        <f>+'Resultados Detallados'!E245</f>
        <v>0</v>
      </c>
      <c r="F73" s="387">
        <f>+'Resultados Detallados'!F245</f>
        <v>-9.7115802435801923E-2</v>
      </c>
      <c r="G73" s="387">
        <f>+'Resultados Detallados'!G245</f>
        <v>-0.13675110627048442</v>
      </c>
      <c r="H73" s="387">
        <f>+'Resultados Detallados'!H245</f>
        <v>-0.17513486374182255</v>
      </c>
      <c r="I73" s="387">
        <f>+'Resultados Detallados'!I245</f>
        <v>-0.21186352602215522</v>
      </c>
      <c r="J73" s="387">
        <f>+'Resultados Detallados'!J245</f>
        <v>-0.24677367115418203</v>
      </c>
      <c r="K73" s="387">
        <f>+'Resultados Detallados'!K245</f>
        <v>-0.27955416906993702</v>
      </c>
      <c r="L73" s="387">
        <f>+'Resultados Detallados'!L245</f>
        <v>-0.30575599104416146</v>
      </c>
      <c r="M73" s="387">
        <f>+'Resultados Detallados'!M245</f>
        <v>-0.37604228033684267</v>
      </c>
      <c r="N73" s="387">
        <f>+'Resultados Detallados'!N245</f>
        <v>-0.45414864889861978</v>
      </c>
      <c r="O73" s="387">
        <f>+'Resultados Detallados'!O245</f>
        <v>-0.53047844294511193</v>
      </c>
      <c r="P73" s="387">
        <f>+'Resultados Detallados'!P245</f>
        <v>-0.60013768548973645</v>
      </c>
      <c r="Q73" s="387">
        <f>+'Resultados Detallados'!Q245</f>
        <v>-0.67196100253475799</v>
      </c>
      <c r="R73" s="387">
        <f>+'Resultados Detallados'!R245</f>
        <v>-0.74116350154383359</v>
      </c>
      <c r="S73" s="387">
        <f>+'Resultados Detallados'!S245</f>
        <v>-0.80746125842201677</v>
      </c>
      <c r="T73" s="387">
        <f>+'Resultados Detallados'!T245</f>
        <v>-0.870571191505919</v>
      </c>
      <c r="U73" s="387">
        <f>+'Resultados Detallados'!U245</f>
        <v>-0.93537599937363158</v>
      </c>
      <c r="V73" s="387">
        <f>+'Resultados Detallados'!V245</f>
        <v>-1.0019113275997626</v>
      </c>
      <c r="W73" s="387">
        <f>+'Resultados Detallados'!W245</f>
        <v>-1.0702134458031467</v>
      </c>
      <c r="X73" s="387">
        <f>+'Resultados Detallados'!X245</f>
        <v>-1.1403192555208292</v>
      </c>
      <c r="Y73" s="387">
        <f>+'Resultados Detallados'!Y245</f>
        <v>-1.2122662980736805</v>
      </c>
      <c r="Z73" s="387">
        <f>+'Resultados Detallados'!Z245</f>
        <v>-1.286092762418179</v>
      </c>
      <c r="AA73" s="387">
        <f>+'Resultados Detallados'!AA245</f>
        <v>-1.3618374929786046</v>
      </c>
      <c r="AB73" s="387">
        <f>+'Resultados Detallados'!AB245</f>
        <v>-1.4395399974535177</v>
      </c>
      <c r="AC73" s="387">
        <f>+'Resultados Detallados'!AC245</f>
        <v>-1.5192404545902383</v>
      </c>
      <c r="AD73" s="387">
        <f>+'Resultados Detallados'!AD245</f>
        <v>-1.6009757975452803</v>
      </c>
      <c r="AE73" s="387">
        <f>+'Resultados Detallados'!AE245</f>
        <v>-1.6847914162132802</v>
      </c>
      <c r="AF73" s="387">
        <f>+'Resultados Detallados'!AF245</f>
        <v>-1.7707295475357245</v>
      </c>
      <c r="AG73" s="387">
        <f>+'Resultados Detallados'!AG245</f>
        <v>-1.8588331301272238</v>
      </c>
      <c r="AH73" s="385">
        <f>+'Resultados Detallados'!AH245</f>
        <v>-1.9491458117835345</v>
      </c>
    </row>
    <row r="74" spans="3:34" ht="20.100000000000001" customHeight="1">
      <c r="C74" s="214" t="s">
        <v>524</v>
      </c>
      <c r="D74" s="386">
        <f>+'Resultados Detallados'!D246</f>
        <v>0</v>
      </c>
      <c r="E74" s="387">
        <f>+'Resultados Detallados'!E246</f>
        <v>0</v>
      </c>
      <c r="F74" s="387">
        <f>+'Resultados Detallados'!F246</f>
        <v>0</v>
      </c>
      <c r="G74" s="387">
        <f>+'Resultados Detallados'!G246</f>
        <v>0</v>
      </c>
      <c r="H74" s="387">
        <f>+'Resultados Detallados'!H246</f>
        <v>0</v>
      </c>
      <c r="I74" s="387">
        <f>+'Resultados Detallados'!I246</f>
        <v>-0.89637694980350191</v>
      </c>
      <c r="J74" s="387">
        <f>+'Resultados Detallados'!J246</f>
        <v>-0.92506101219721404</v>
      </c>
      <c r="K74" s="387">
        <f>+'Resultados Detallados'!K246</f>
        <v>-0.95466296458752486</v>
      </c>
      <c r="L74" s="387">
        <f>+'Resultados Detallados'!L246</f>
        <v>-0.98521217945432571</v>
      </c>
      <c r="M74" s="387">
        <f>+'Resultados Detallados'!M246</f>
        <v>-1.0167389691968642</v>
      </c>
      <c r="N74" s="387">
        <f>+'Resultados Detallados'!N246</f>
        <v>-1.0492746162111639</v>
      </c>
      <c r="O74" s="387">
        <f>+'Resultados Detallados'!O246</f>
        <v>-1.0828514039299211</v>
      </c>
      <c r="P74" s="387">
        <f>+'Resultados Detallados'!P246</f>
        <v>-1.1175026488556787</v>
      </c>
      <c r="Q74" s="387">
        <f>+'Resultados Detallados'!Q246</f>
        <v>-1.1532627336190604</v>
      </c>
      <c r="R74" s="387">
        <f>+'Resultados Detallados'!R246</f>
        <v>-1.1901671410948702</v>
      </c>
      <c r="S74" s="387">
        <f>+'Resultados Detallados'!S246</f>
        <v>-1.2282524896099061</v>
      </c>
      <c r="T74" s="387">
        <f>+'Resultados Detallados'!T246</f>
        <v>-1.2675565692774231</v>
      </c>
      <c r="U74" s="387">
        <f>+'Resultados Detallados'!U246</f>
        <v>-1.3081183794943005</v>
      </c>
      <c r="V74" s="387">
        <f>+'Resultados Detallados'!V246</f>
        <v>-1.3499781676381184</v>
      </c>
      <c r="W74" s="387">
        <f>+'Resultados Detallados'!W246</f>
        <v>-1.3931774690025378</v>
      </c>
      <c r="X74" s="387">
        <f>+'Resultados Detallados'!X246</f>
        <v>-1.4377591480106193</v>
      </c>
      <c r="Y74" s="387">
        <f>+'Resultados Detallados'!Y246</f>
        <v>-1.483767440746959</v>
      </c>
      <c r="Z74" s="387">
        <f>+'Resultados Detallados'!Z246</f>
        <v>-1.5312479988508618</v>
      </c>
      <c r="AA74" s="387">
        <f>+'Resultados Detallados'!AA246</f>
        <v>-1.5802479348140892</v>
      </c>
      <c r="AB74" s="387">
        <f>+'Resultados Detallados'!AB246</f>
        <v>-1.6308158687281402</v>
      </c>
      <c r="AC74" s="387">
        <f>+'Resultados Detallados'!AC246</f>
        <v>0</v>
      </c>
      <c r="AD74" s="387">
        <f>+'Resultados Detallados'!AD246</f>
        <v>0</v>
      </c>
      <c r="AE74" s="387">
        <f>+'Resultados Detallados'!AE246</f>
        <v>0</v>
      </c>
      <c r="AF74" s="387">
        <f>+'Resultados Detallados'!AF246</f>
        <v>0</v>
      </c>
      <c r="AG74" s="387">
        <f>+'Resultados Detallados'!AG246</f>
        <v>0</v>
      </c>
      <c r="AH74" s="385">
        <f>+'Resultados Detallados'!AH246</f>
        <v>0</v>
      </c>
    </row>
    <row r="75" spans="3:34" ht="20.100000000000001" customHeight="1" thickBot="1">
      <c r="C75" s="500" t="s">
        <v>180</v>
      </c>
      <c r="D75" s="501">
        <f>+'Resultados Detallados'!D247</f>
        <v>0</v>
      </c>
      <c r="E75" s="502">
        <f>+'Resultados Detallados'!E247</f>
        <v>0</v>
      </c>
      <c r="F75" s="503">
        <f>+'Resultados Detallados'!F247</f>
        <v>0</v>
      </c>
      <c r="G75" s="501">
        <f>+'Resultados Detallados'!G247</f>
        <v>0</v>
      </c>
      <c r="H75" s="502">
        <f>+'Resultados Detallados'!H247</f>
        <v>0</v>
      </c>
      <c r="I75" s="502">
        <f>+'Resultados Detallados'!I247</f>
        <v>-0.78662502672393841</v>
      </c>
      <c r="J75" s="501">
        <f>+'Resultados Detallados'!J247</f>
        <v>-0.75794096433022629</v>
      </c>
      <c r="K75" s="502">
        <f>+'Resultados Detallados'!K247</f>
        <v>-0.72833901193991546</v>
      </c>
      <c r="L75" s="502">
        <f>+'Resultados Detallados'!L247</f>
        <v>-0.69778979707311461</v>
      </c>
      <c r="M75" s="503">
        <f>+'Resultados Detallados'!M247</f>
        <v>-0.6662630073305762</v>
      </c>
      <c r="N75" s="503">
        <f>+'Resultados Detallados'!N247</f>
        <v>-0.63372736031627652</v>
      </c>
      <c r="O75" s="501">
        <f>+'Resultados Detallados'!O247</f>
        <v>-0.60015057259751925</v>
      </c>
      <c r="P75" s="502">
        <f>+'Resultados Detallados'!P247</f>
        <v>-0.5654993276717617</v>
      </c>
      <c r="Q75" s="501">
        <f>+'Resultados Detallados'!Q247</f>
        <v>-0.52973924290838004</v>
      </c>
      <c r="R75" s="502">
        <f>+'Resultados Detallados'!R247</f>
        <v>-0.49283483543257012</v>
      </c>
      <c r="S75" s="502">
        <f>+'Resultados Detallados'!S247</f>
        <v>-0.45474948691753425</v>
      </c>
      <c r="T75" s="502">
        <f>+'Resultados Detallados'!T247</f>
        <v>-0.41544540725001722</v>
      </c>
      <c r="U75" s="503">
        <f>+'Resultados Detallados'!U247</f>
        <v>-0.37488359703313973</v>
      </c>
      <c r="V75" s="501">
        <f>+'Resultados Detallados'!V247</f>
        <v>-0.33302380888932209</v>
      </c>
      <c r="W75" s="502">
        <f>+'Resultados Detallados'!W247</f>
        <v>-0.28982450752490235</v>
      </c>
      <c r="X75" s="502">
        <f>+'Resultados Detallados'!X247</f>
        <v>-0.24524282851682114</v>
      </c>
      <c r="Y75" s="502">
        <f>+'Resultados Detallados'!Y247</f>
        <v>-0.19923453578048136</v>
      </c>
      <c r="Z75" s="503">
        <f>+'Resultados Detallados'!Z247</f>
        <v>-0.15175397767657864</v>
      </c>
      <c r="AA75" s="503">
        <f>+'Resultados Detallados'!AA247</f>
        <v>-0.10275404171335108</v>
      </c>
      <c r="AB75" s="501">
        <f>+'Resultados Detallados'!AB247</f>
        <v>-5.2186107799300219E-2</v>
      </c>
      <c r="AC75" s="502">
        <f>+'Resultados Detallados'!AC247</f>
        <v>0</v>
      </c>
      <c r="AD75" s="502">
        <f>+'Resultados Detallados'!AD247</f>
        <v>0</v>
      </c>
      <c r="AE75" s="502">
        <f>+'Resultados Detallados'!AE247</f>
        <v>0</v>
      </c>
      <c r="AF75" s="504">
        <f>+'Resultados Detallados'!AF247</f>
        <v>0</v>
      </c>
      <c r="AG75" s="502">
        <f>+'Resultados Detallados'!AG247</f>
        <v>0</v>
      </c>
      <c r="AH75" s="505">
        <f>+'Resultados Detallados'!AH247</f>
        <v>0</v>
      </c>
    </row>
    <row r="76" spans="3:34" ht="20.100000000000001" customHeight="1" thickBot="1">
      <c r="C76" s="215" t="s">
        <v>67</v>
      </c>
      <c r="D76" s="388">
        <f>+'Resultados Detallados'!D248</f>
        <v>0</v>
      </c>
      <c r="E76" s="389">
        <f>+'Resultados Detallados'!E248</f>
        <v>0</v>
      </c>
      <c r="F76" s="390">
        <f>+'Resultados Detallados'!F248</f>
        <v>0.55032288046954425</v>
      </c>
      <c r="G76" s="388">
        <f>+'Resultados Detallados'!G248</f>
        <v>0.77492293553274516</v>
      </c>
      <c r="H76" s="389">
        <f>+'Resultados Detallados'!H248</f>
        <v>0.9924308945369944</v>
      </c>
      <c r="I76" s="389">
        <f>+'Resultados Detallados'!I248</f>
        <v>-0.48244199573522761</v>
      </c>
      <c r="J76" s="388">
        <f>+'Resultados Detallados'!J248</f>
        <v>-0.2846178399870759</v>
      </c>
      <c r="K76" s="389">
        <f>+'Resultados Detallados'!K248</f>
        <v>-9.8861685131130736E-2</v>
      </c>
      <c r="L76" s="389">
        <f>+'Resultados Detallados'!L248</f>
        <v>4.9615306056141853E-2</v>
      </c>
      <c r="M76" s="390">
        <f>+'Resultados Detallados'!M248</f>
        <v>0.44790427871466798</v>
      </c>
      <c r="N76" s="390">
        <f>+'Resultados Detallados'!N248</f>
        <v>0.8905070338980714</v>
      </c>
      <c r="O76" s="388">
        <f>+'Resultados Detallados'!O248</f>
        <v>1.3230425334948608</v>
      </c>
      <c r="P76" s="389">
        <f>+'Resultados Detallados'!P248</f>
        <v>1.7177782412477323</v>
      </c>
      <c r="Q76" s="388">
        <f>+'Resultados Detallados'!Q248</f>
        <v>2.1247770378361865</v>
      </c>
      <c r="R76" s="389">
        <f>+'Resultados Detallados'!R248</f>
        <v>2.5169245322209504</v>
      </c>
      <c r="S76" s="389">
        <f>+'Resultados Detallados'!S248</f>
        <v>2.89261182119732</v>
      </c>
      <c r="T76" s="389">
        <f>+'Resultados Detallados'!T248</f>
        <v>3.2502347753394356</v>
      </c>
      <c r="U76" s="390">
        <f>+'Resultados Detallados'!U248</f>
        <v>3.6174620199231393</v>
      </c>
      <c r="V76" s="388">
        <f>+'Resultados Detallados'!V248</f>
        <v>3.9944955465378835</v>
      </c>
      <c r="W76" s="389">
        <f>+'Resultados Detallados'!W248</f>
        <v>4.3815408830237255</v>
      </c>
      <c r="X76" s="389">
        <f>+'Resultados Detallados'!X248</f>
        <v>4.7788071380905919</v>
      </c>
      <c r="Y76" s="389">
        <f>+'Resultados Detallados'!Y248</f>
        <v>5.1865070458900817</v>
      </c>
      <c r="Z76" s="390">
        <f>+'Resultados Detallados'!Z248</f>
        <v>5.6048570105089102</v>
      </c>
      <c r="AA76" s="390">
        <f>+'Resultados Detallados'!AA248</f>
        <v>6.0340771503513233</v>
      </c>
      <c r="AB76" s="388">
        <f>+'Resultados Detallados'!AB248</f>
        <v>6.4743913423758297</v>
      </c>
      <c r="AC76" s="389">
        <f>+'Resultados Detallados'!AC248</f>
        <v>8.6090292426780159</v>
      </c>
      <c r="AD76" s="389">
        <f>+'Resultados Detallados'!AD248</f>
        <v>9.0721961860899221</v>
      </c>
      <c r="AE76" s="389">
        <f>+'Resultados Detallados'!AE248</f>
        <v>9.547151358541921</v>
      </c>
      <c r="AF76" s="389">
        <f>+'Resultados Detallados'!AF248</f>
        <v>10.034134102702438</v>
      </c>
      <c r="AG76" s="389">
        <f>+'Resultados Detallados'!AG248</f>
        <v>10.533387737387601</v>
      </c>
      <c r="AH76" s="391">
        <f>+'Resultados Detallados'!AH248</f>
        <v>11.045159600106697</v>
      </c>
    </row>
    <row r="77" spans="3:34" ht="20.100000000000001" customHeight="1" thickBot="1">
      <c r="C77" s="415" t="s">
        <v>317</v>
      </c>
      <c r="D77" s="416">
        <f>+'Resultados Detallados'!D249</f>
        <v>0</v>
      </c>
      <c r="E77" s="417">
        <f>+'Resultados Detallados'!E249</f>
        <v>0</v>
      </c>
      <c r="F77" s="418">
        <f>+'Resultados Detallados'!F249</f>
        <v>0.55032288046954425</v>
      </c>
      <c r="G77" s="416">
        <f>+'Resultados Detallados'!G249</f>
        <v>1.3252458160022893</v>
      </c>
      <c r="H77" s="417">
        <f>+'Resultados Detallados'!H249</f>
        <v>2.3176767105392835</v>
      </c>
      <c r="I77" s="417">
        <f>+'Resultados Detallados'!I249</f>
        <v>1.8352347148040562</v>
      </c>
      <c r="J77" s="416">
        <f>+'Resultados Detallados'!J249</f>
        <v>1.5506168748169802</v>
      </c>
      <c r="K77" s="417">
        <f>+'Resultados Detallados'!K249</f>
        <v>1.4517551896858494</v>
      </c>
      <c r="L77" s="417">
        <f>+'Resultados Detallados'!L249</f>
        <v>1.5013704957419913</v>
      </c>
      <c r="M77" s="418">
        <f>+'Resultados Detallados'!M249</f>
        <v>1.9492747744566594</v>
      </c>
      <c r="N77" s="418">
        <f>+'Resultados Detallados'!N249</f>
        <v>2.8397818083547306</v>
      </c>
      <c r="O77" s="416">
        <f>+'Resultados Detallados'!O249</f>
        <v>4.1628243418495918</v>
      </c>
      <c r="P77" s="417">
        <f>+'Resultados Detallados'!P249</f>
        <v>5.8806025830973239</v>
      </c>
      <c r="Q77" s="416">
        <f>+'Resultados Detallados'!Q249</f>
        <v>8.0053796209335104</v>
      </c>
      <c r="R77" s="417">
        <f>+'Resultados Detallados'!R249</f>
        <v>10.52230415315446</v>
      </c>
      <c r="S77" s="417">
        <f>+'Resultados Detallados'!S249</f>
        <v>13.41491597435178</v>
      </c>
      <c r="T77" s="417">
        <f>+'Resultados Detallados'!T249</f>
        <v>16.665150749691215</v>
      </c>
      <c r="U77" s="418">
        <f>+'Resultados Detallados'!U249</f>
        <v>20.282612769614353</v>
      </c>
      <c r="V77" s="416">
        <f>+'Resultados Detallados'!V249</f>
        <v>24.277108316152237</v>
      </c>
      <c r="W77" s="417">
        <f>+'Resultados Detallados'!W249</f>
        <v>28.658649199175962</v>
      </c>
      <c r="X77" s="417">
        <f>+'Resultados Detallados'!X249</f>
        <v>33.437456337266553</v>
      </c>
      <c r="Y77" s="417">
        <f>+'Resultados Detallados'!Y249</f>
        <v>38.623963383156635</v>
      </c>
      <c r="Z77" s="418">
        <f>+'Resultados Detallados'!Z249</f>
        <v>44.228820393665544</v>
      </c>
      <c r="AA77" s="418">
        <f>+'Resultados Detallados'!AA249</f>
        <v>50.262897544016866</v>
      </c>
      <c r="AB77" s="416">
        <f>+'Resultados Detallados'!AB249</f>
        <v>56.737288886392697</v>
      </c>
      <c r="AC77" s="417">
        <f>+'Resultados Detallados'!AC249</f>
        <v>65.34631812907071</v>
      </c>
      <c r="AD77" s="417">
        <f>+'Resultados Detallados'!AD249</f>
        <v>74.418514315160635</v>
      </c>
      <c r="AE77" s="417">
        <f>+'Resultados Detallados'!AE249</f>
        <v>83.96566567370256</v>
      </c>
      <c r="AF77" s="417">
        <f>+'Resultados Detallados'!AF249</f>
        <v>93.999799776404998</v>
      </c>
      <c r="AG77" s="417">
        <f>+'Resultados Detallados'!AG249</f>
        <v>104.53318751379258</v>
      </c>
      <c r="AH77" s="419">
        <f>+'Resultados Detallados'!AH249</f>
        <v>115.57834711389928</v>
      </c>
    </row>
    <row r="78" spans="3:34" ht="20.100000000000001" customHeight="1" thickBot="1">
      <c r="C78" s="420" t="s">
        <v>397</v>
      </c>
      <c r="D78" s="421" t="str">
        <f>+'Resultados Detallados'!D250</f>
        <v>-</v>
      </c>
      <c r="E78" s="422" t="str">
        <f>+'Resultados Detallados'!E250</f>
        <v>-</v>
      </c>
      <c r="F78" s="423" t="str">
        <f>+'Resultados Detallados'!F250</f>
        <v>-</v>
      </c>
      <c r="G78" s="421" t="str">
        <f>+'Resultados Detallados'!G250</f>
        <v>-</v>
      </c>
      <c r="H78" s="422" t="str">
        <f>+'Resultados Detallados'!H250</f>
        <v>-</v>
      </c>
      <c r="I78" s="422">
        <f>+'Resultados Detallados'!I250</f>
        <v>0.71334436770498866</v>
      </c>
      <c r="J78" s="421">
        <f>+'Resultados Detallados'!J250</f>
        <v>0.83088680586440489</v>
      </c>
      <c r="K78" s="422">
        <f>+'Resultados Detallados'!K250</f>
        <v>0.94125872309721637</v>
      </c>
      <c r="L78" s="422">
        <f>+'Resultados Detallados'!L250</f>
        <v>1.0294802422980591</v>
      </c>
      <c r="M78" s="423">
        <f>+'Resultados Detallados'!M250</f>
        <v>1.2661341370726342</v>
      </c>
      <c r="N78" s="423">
        <f>+'Resultados Detallados'!N250</f>
        <v>1.5291182341541072</v>
      </c>
      <c r="O78" s="421">
        <f>+'Resultados Detallados'!O250</f>
        <v>1.7861206058858652</v>
      </c>
      <c r="P78" s="422">
        <f>+'Resultados Detallados'!P250</f>
        <v>2.0206632346279512</v>
      </c>
      <c r="Q78" s="421">
        <f>+'Resultados Detallados'!Q250</f>
        <v>2.2624923009420748</v>
      </c>
      <c r="R78" s="422">
        <f>+'Resultados Detallados'!R250</f>
        <v>2.4954970744681799</v>
      </c>
      <c r="S78" s="422">
        <f>+'Resultados Detallados'!S250</f>
        <v>2.7187215829453057</v>
      </c>
      <c r="T78" s="422">
        <f>+'Resultados Detallados'!T250</f>
        <v>2.931212690579061</v>
      </c>
      <c r="U78" s="423">
        <f>+'Resultados Detallados'!U250</f>
        <v>3.1494104406146306</v>
      </c>
      <c r="V78" s="421">
        <f>+'Resultados Detallados'!V250</f>
        <v>3.3734348516807917</v>
      </c>
      <c r="W78" s="422">
        <f>+'Resultados Detallados'!W250</f>
        <v>3.6034080435628586</v>
      </c>
      <c r="X78" s="422">
        <f>+'Resultados Detallados'!X250</f>
        <v>3.8394542637143916</v>
      </c>
      <c r="Y78" s="422">
        <f>+'Resultados Detallados'!Y250</f>
        <v>4.0816999137407235</v>
      </c>
      <c r="Z78" s="423">
        <f>+'Resultados Detallados'!Z250</f>
        <v>4.3302735758358883</v>
      </c>
      <c r="AA78" s="423">
        <f>+'Resultados Detallados'!AA250</f>
        <v>4.5853060391536253</v>
      </c>
      <c r="AB78" s="421">
        <f>+'Resultados Detallados'!AB250</f>
        <v>4.8469303260917869</v>
      </c>
      <c r="AC78" s="422" t="str">
        <f>+'Resultados Detallados'!AC250</f>
        <v>-</v>
      </c>
      <c r="AD78" s="422" t="str">
        <f>+'Resultados Detallados'!AD250</f>
        <v>-</v>
      </c>
      <c r="AE78" s="422" t="str">
        <f>+'Resultados Detallados'!AE250</f>
        <v>-</v>
      </c>
      <c r="AF78" s="422" t="str">
        <f>+'Resultados Detallados'!AF250</f>
        <v>-</v>
      </c>
      <c r="AG78" s="422" t="str">
        <f>+'Resultados Detallados'!AG250</f>
        <v>-</v>
      </c>
      <c r="AH78" s="424" t="str">
        <f>+'Resultados Detallados'!AH250</f>
        <v>-</v>
      </c>
    </row>
    <row r="79" spans="3:34" ht="15.75" thickBot="1">
      <c r="C79" s="216" t="s">
        <v>341</v>
      </c>
    </row>
    <row r="80" spans="3:34" ht="20.100000000000001" customHeight="1" thickBot="1">
      <c r="C80" s="183"/>
      <c r="D80" s="184">
        <v>0</v>
      </c>
      <c r="E80" s="185">
        <v>1</v>
      </c>
      <c r="F80" s="185">
        <v>2</v>
      </c>
      <c r="G80" s="185">
        <v>3</v>
      </c>
      <c r="H80" s="185">
        <v>4</v>
      </c>
      <c r="I80" s="185">
        <v>5</v>
      </c>
      <c r="J80" s="185">
        <v>6</v>
      </c>
      <c r="K80" s="185">
        <v>7</v>
      </c>
      <c r="L80" s="185">
        <v>8</v>
      </c>
      <c r="M80" s="185">
        <v>9</v>
      </c>
      <c r="N80" s="185">
        <v>10</v>
      </c>
      <c r="O80" s="185">
        <v>11</v>
      </c>
      <c r="P80" s="185">
        <v>12</v>
      </c>
      <c r="Q80" s="185">
        <v>13</v>
      </c>
      <c r="R80" s="185">
        <v>14</v>
      </c>
      <c r="S80" s="186">
        <v>15</v>
      </c>
      <c r="T80" s="185">
        <v>16</v>
      </c>
      <c r="U80" s="185">
        <v>17</v>
      </c>
      <c r="V80" s="185">
        <v>18</v>
      </c>
      <c r="W80" s="185">
        <v>19</v>
      </c>
      <c r="X80" s="186">
        <v>20</v>
      </c>
      <c r="Y80" s="185">
        <v>21</v>
      </c>
      <c r="Z80" s="185">
        <v>22</v>
      </c>
      <c r="AA80" s="185">
        <v>23</v>
      </c>
      <c r="AB80" s="185">
        <v>24</v>
      </c>
      <c r="AC80" s="186">
        <v>25</v>
      </c>
      <c r="AD80" s="185">
        <v>26</v>
      </c>
      <c r="AE80" s="185">
        <v>27</v>
      </c>
      <c r="AF80" s="185">
        <v>28</v>
      </c>
      <c r="AG80" s="185">
        <v>29</v>
      </c>
      <c r="AH80" s="187">
        <v>30</v>
      </c>
    </row>
    <row r="81" spans="3:34" ht="20.100000000000001" customHeight="1">
      <c r="C81" s="210" t="s">
        <v>314</v>
      </c>
      <c r="D81" s="392">
        <f>+'Resultados Detallados'!D256</f>
        <v>0</v>
      </c>
      <c r="E81" s="393">
        <f>+'Resultados Detallados'!E256</f>
        <v>50</v>
      </c>
      <c r="F81" s="393">
        <f>+'Resultados Detallados'!F256</f>
        <v>3.0771990934592934</v>
      </c>
      <c r="G81" s="393">
        <f>+'Resultados Detallados'!G256</f>
        <v>4.4441853920533214</v>
      </c>
      <c r="H81" s="393">
        <f>+'Resultados Detallados'!H256</f>
        <v>5.7877049465460626</v>
      </c>
      <c r="I81" s="393">
        <f>+'Resultados Detallados'!I256</f>
        <v>7.0954077776629179</v>
      </c>
      <c r="J81" s="393">
        <f>+'Resultados Detallados'!J256</f>
        <v>8.3629728014296738</v>
      </c>
      <c r="K81" s="393">
        <f>+'Resultados Detallados'!K256</f>
        <v>9.5812646977732925</v>
      </c>
      <c r="L81" s="393">
        <f>+'Resultados Detallados'!L256</f>
        <v>10.6155555158851</v>
      </c>
      <c r="M81" s="393">
        <f>+'Resultados Detallados'!M256</f>
        <v>12.985065606540918</v>
      </c>
      <c r="N81" s="393">
        <f>+'Resultados Detallados'!N256</f>
        <v>15.601053762262046</v>
      </c>
      <c r="O81" s="393">
        <f>+'Resultados Detallados'!O256</f>
        <v>18.176894891710713</v>
      </c>
      <c r="P81" s="393">
        <f>+'Resultados Detallados'!P256</f>
        <v>20.56306059300606</v>
      </c>
      <c r="Q81" s="393">
        <f>+'Resultados Detallados'!Q256</f>
        <v>23.029056268601089</v>
      </c>
      <c r="R81" s="393">
        <f>+'Resultados Detallados'!R256</f>
        <v>25.428799471042723</v>
      </c>
      <c r="S81" s="393">
        <f>+'Resultados Detallados'!S256</f>
        <v>27.753395740375861</v>
      </c>
      <c r="T81" s="393">
        <f>+'Resultados Detallados'!T256</f>
        <v>29.993913999934435</v>
      </c>
      <c r="U81" s="393">
        <f>+'Resultados Detallados'!U256</f>
        <v>32.300511157597185</v>
      </c>
      <c r="V81" s="393">
        <f>+'Resultados Detallados'!V256</f>
        <v>34.674803158496928</v>
      </c>
      <c r="W81" s="393">
        <f>+'Resultados Detallados'!W256</f>
        <v>37.11844252696465</v>
      </c>
      <c r="X81" s="393">
        <f>+'Resultados Detallados'!X256</f>
        <v>39.633119155276717</v>
      </c>
      <c r="Y81" s="393">
        <f>+'Resultados Detallados'!Y256</f>
        <v>42.220561108648837</v>
      </c>
      <c r="Z81" s="393">
        <f>+'Resultados Detallados'!Z256</f>
        <v>44.882535446790996</v>
      </c>
      <c r="AA81" s="393">
        <f>+'Resultados Detallados'!AA256</f>
        <v>47.620849062345535</v>
      </c>
      <c r="AB81" s="393">
        <f>+'Resultados Detallados'!AB256</f>
        <v>50.437349536533596</v>
      </c>
      <c r="AC81" s="393">
        <f>+'Resultados Detallados'!AC256</f>
        <v>53.333926012343582</v>
      </c>
      <c r="AD81" s="393">
        <f>+'Resultados Detallados'!AD256</f>
        <v>56.312444679341674</v>
      </c>
      <c r="AE81" s="393">
        <f>+'Resultados Detallados'!AE256</f>
        <v>59.374944593608525</v>
      </c>
      <c r="AF81" s="393">
        <f>+'Resultados Detallados'!AF256</f>
        <v>62.523444983461438</v>
      </c>
      <c r="AG81" s="393">
        <f>+'Resultados Detallados'!AG256</f>
        <v>65.760010313739812</v>
      </c>
      <c r="AH81" s="394">
        <f>+'Resultados Detallados'!AH256</f>
        <v>69.086751251887378</v>
      </c>
    </row>
    <row r="82" spans="3:34" ht="20.100000000000001" customHeight="1">
      <c r="C82" s="211" t="s">
        <v>33</v>
      </c>
      <c r="D82" s="377">
        <f>+'Resultados Detallados'!D257</f>
        <v>0</v>
      </c>
      <c r="E82" s="378">
        <f>+'Resultados Detallados'!E257</f>
        <v>50</v>
      </c>
      <c r="F82" s="378">
        <f>+'Resultados Detallados'!F257</f>
        <v>0</v>
      </c>
      <c r="G82" s="378">
        <f>+'Resultados Detallados'!G257</f>
        <v>0</v>
      </c>
      <c r="H82" s="378">
        <f>+'Resultados Detallados'!H257</f>
        <v>0</v>
      </c>
      <c r="I82" s="378">
        <f>+'Resultados Detallados'!I257</f>
        <v>0</v>
      </c>
      <c r="J82" s="378">
        <f>+'Resultados Detallados'!J257</f>
        <v>0</v>
      </c>
      <c r="K82" s="378">
        <f>+'Resultados Detallados'!K257</f>
        <v>0</v>
      </c>
      <c r="L82" s="378">
        <f>+'Resultados Detallados'!L257</f>
        <v>0</v>
      </c>
      <c r="M82" s="378">
        <f>+'Resultados Detallados'!M257</f>
        <v>0</v>
      </c>
      <c r="N82" s="378">
        <f>+'Resultados Detallados'!N257</f>
        <v>0</v>
      </c>
      <c r="O82" s="378">
        <f>+'Resultados Detallados'!O257</f>
        <v>0</v>
      </c>
      <c r="P82" s="378">
        <f>+'Resultados Detallados'!P257</f>
        <v>0</v>
      </c>
      <c r="Q82" s="378">
        <f>+'Resultados Detallados'!Q257</f>
        <v>0</v>
      </c>
      <c r="R82" s="378">
        <f>+'Resultados Detallados'!R257</f>
        <v>0</v>
      </c>
      <c r="S82" s="378">
        <f>+'Resultados Detallados'!S257</f>
        <v>0</v>
      </c>
      <c r="T82" s="378">
        <f>+'Resultados Detallados'!T257</f>
        <v>0</v>
      </c>
      <c r="U82" s="378">
        <f>+'Resultados Detallados'!U257</f>
        <v>0</v>
      </c>
      <c r="V82" s="378">
        <f>+'Resultados Detallados'!V257</f>
        <v>0</v>
      </c>
      <c r="W82" s="378">
        <f>+'Resultados Detallados'!W257</f>
        <v>0</v>
      </c>
      <c r="X82" s="378">
        <f>+'Resultados Detallados'!X257</f>
        <v>0</v>
      </c>
      <c r="Y82" s="378">
        <f>+'Resultados Detallados'!Y257</f>
        <v>0</v>
      </c>
      <c r="Z82" s="378">
        <f>+'Resultados Detallados'!Z257</f>
        <v>0</v>
      </c>
      <c r="AA82" s="378">
        <f>+'Resultados Detallados'!AA257</f>
        <v>0</v>
      </c>
      <c r="AB82" s="378">
        <f>+'Resultados Detallados'!AB257</f>
        <v>0</v>
      </c>
      <c r="AC82" s="378">
        <f>+'Resultados Detallados'!AC257</f>
        <v>0</v>
      </c>
      <c r="AD82" s="378">
        <f>+'Resultados Detallados'!AD257</f>
        <v>0</v>
      </c>
      <c r="AE82" s="378">
        <f>+'Resultados Detallados'!AE257</f>
        <v>0</v>
      </c>
      <c r="AF82" s="378">
        <f>+'Resultados Detallados'!AF257</f>
        <v>0</v>
      </c>
      <c r="AG82" s="378">
        <f>+'Resultados Detallados'!AG257</f>
        <v>0</v>
      </c>
      <c r="AH82" s="379">
        <f>+'Resultados Detallados'!AH257</f>
        <v>0</v>
      </c>
    </row>
    <row r="83" spans="3:34" ht="20.100000000000001" customHeight="1">
      <c r="C83" s="211" t="s">
        <v>315</v>
      </c>
      <c r="D83" s="377">
        <f>+'Resultados Detallados'!D258</f>
        <v>0</v>
      </c>
      <c r="E83" s="378">
        <f>+'Resultados Detallados'!E258</f>
        <v>0</v>
      </c>
      <c r="F83" s="378">
        <f>+'Resultados Detallados'!F258</f>
        <v>3.0771990934592934</v>
      </c>
      <c r="G83" s="378">
        <f>+'Resultados Detallados'!G258</f>
        <v>4.4441853920533214</v>
      </c>
      <c r="H83" s="378">
        <f>+'Resultados Detallados'!H258</f>
        <v>5.7877049465460626</v>
      </c>
      <c r="I83" s="378">
        <f>+'Resultados Detallados'!I258</f>
        <v>7.0954077776629179</v>
      </c>
      <c r="J83" s="378">
        <f>+'Resultados Detallados'!J258</f>
        <v>8.3629728014296738</v>
      </c>
      <c r="K83" s="378">
        <f>+'Resultados Detallados'!K258</f>
        <v>9.5812646977732925</v>
      </c>
      <c r="L83" s="378">
        <f>+'Resultados Detallados'!L258</f>
        <v>10.6155555158851</v>
      </c>
      <c r="M83" s="378">
        <f>+'Resultados Detallados'!M258</f>
        <v>12.985065606540918</v>
      </c>
      <c r="N83" s="378">
        <f>+'Resultados Detallados'!N258</f>
        <v>15.601053762262046</v>
      </c>
      <c r="O83" s="378">
        <f>+'Resultados Detallados'!O258</f>
        <v>18.176894891710713</v>
      </c>
      <c r="P83" s="378">
        <f>+'Resultados Detallados'!P258</f>
        <v>20.56306059300606</v>
      </c>
      <c r="Q83" s="378">
        <f>+'Resultados Detallados'!Q258</f>
        <v>23.029056268601089</v>
      </c>
      <c r="R83" s="378">
        <f>+'Resultados Detallados'!R258</f>
        <v>25.428799471042723</v>
      </c>
      <c r="S83" s="378">
        <f>+'Resultados Detallados'!S258</f>
        <v>27.753395740375861</v>
      </c>
      <c r="T83" s="378">
        <f>+'Resultados Detallados'!T258</f>
        <v>29.993913999934435</v>
      </c>
      <c r="U83" s="378">
        <f>+'Resultados Detallados'!U258</f>
        <v>32.300511157597185</v>
      </c>
      <c r="V83" s="378">
        <f>+'Resultados Detallados'!V258</f>
        <v>34.674803158496928</v>
      </c>
      <c r="W83" s="378">
        <f>+'Resultados Detallados'!W258</f>
        <v>37.11844252696465</v>
      </c>
      <c r="X83" s="378">
        <f>+'Resultados Detallados'!X258</f>
        <v>39.633119155276717</v>
      </c>
      <c r="Y83" s="378">
        <f>+'Resultados Detallados'!Y258</f>
        <v>42.220561108648837</v>
      </c>
      <c r="Z83" s="378">
        <f>+'Resultados Detallados'!Z258</f>
        <v>44.882535446790996</v>
      </c>
      <c r="AA83" s="378">
        <f>+'Resultados Detallados'!AA258</f>
        <v>47.620849062345535</v>
      </c>
      <c r="AB83" s="378">
        <f>+'Resultados Detallados'!AB258</f>
        <v>50.437349536533596</v>
      </c>
      <c r="AC83" s="378">
        <f>+'Resultados Detallados'!AC258</f>
        <v>53.333926012343582</v>
      </c>
      <c r="AD83" s="378">
        <f>+'Resultados Detallados'!AD258</f>
        <v>56.312444679341674</v>
      </c>
      <c r="AE83" s="378">
        <f>+'Resultados Detallados'!AE258</f>
        <v>59.374944593608525</v>
      </c>
      <c r="AF83" s="378">
        <f>+'Resultados Detallados'!AF258</f>
        <v>62.523444983461438</v>
      </c>
      <c r="AG83" s="378">
        <f>+'Resultados Detallados'!AG258</f>
        <v>65.760010313739812</v>
      </c>
      <c r="AH83" s="379">
        <f>+'Resultados Detallados'!AH258</f>
        <v>69.086751251887378</v>
      </c>
    </row>
    <row r="84" spans="3:34" ht="20.100000000000001" customHeight="1">
      <c r="C84" s="212" t="s">
        <v>316</v>
      </c>
      <c r="D84" s="392">
        <f>+'Resultados Detallados'!D259</f>
        <v>0</v>
      </c>
      <c r="E84" s="393">
        <f>+'Resultados Detallados'!E259</f>
        <v>-50</v>
      </c>
      <c r="F84" s="393">
        <f>+'Resultados Detallados'!F259</f>
        <v>-0.54007100126353413</v>
      </c>
      <c r="G84" s="393">
        <f>+'Resultados Detallados'!G259</f>
        <v>-1.658304356081123</v>
      </c>
      <c r="H84" s="393">
        <f>+'Resultados Detallados'!H259</f>
        <v>-2.7716719402967978</v>
      </c>
      <c r="I84" s="393">
        <f>+'Resultados Detallados'!I259</f>
        <v>-3.8708838283668596</v>
      </c>
      <c r="J84" s="393">
        <f>+'Resultados Detallados'!J259</f>
        <v>-7.5559045057621139</v>
      </c>
      <c r="K84" s="393">
        <f>+'Resultados Detallados'!K259</f>
        <v>-8.6107706786366478</v>
      </c>
      <c r="L84" s="393">
        <f>+'Resultados Detallados'!L259</f>
        <v>-9.5386294779820169</v>
      </c>
      <c r="M84" s="393">
        <f>+'Resultados Detallados'!M259</f>
        <v>-11.499793929253713</v>
      </c>
      <c r="N84" s="393">
        <f>+'Resultados Detallados'!N259</f>
        <v>-13.662265745549275</v>
      </c>
      <c r="O84" s="393">
        <f>+'Resultados Detallados'!O259</f>
        <v>-15.805983607096458</v>
      </c>
      <c r="P84" s="393">
        <f>+'Resultados Detallados'!P259</f>
        <v>-17.817202004978448</v>
      </c>
      <c r="Q84" s="393">
        <f>+'Resultados Detallados'!Q259</f>
        <v>-19.900565846850935</v>
      </c>
      <c r="R84" s="393">
        <f>+'Resultados Detallados'!R259</f>
        <v>-21.945046902478683</v>
      </c>
      <c r="S84" s="393">
        <f>+'Resultados Detallados'!S259</f>
        <v>-23.943690428792177</v>
      </c>
      <c r="T84" s="393">
        <f>+'Resultados Detallados'!T259</f>
        <v>-25.889460817370754</v>
      </c>
      <c r="U84" s="393">
        <f>+'Resultados Detallados'!U259</f>
        <v>-27.897403964459325</v>
      </c>
      <c r="V84" s="393">
        <f>+'Resultados Detallados'!V259</f>
        <v>-29.969194395597825</v>
      </c>
      <c r="W84" s="393">
        <f>+'Resultados Detallados'!W259</f>
        <v>-32.106549319085531</v>
      </c>
      <c r="X84" s="393">
        <f>+'Resultados Detallados'!X259</f>
        <v>-34.311229691546778</v>
      </c>
      <c r="Y84" s="393">
        <f>+'Resultados Detallados'!Y259</f>
        <v>-36.585041309874768</v>
      </c>
      <c r="Z84" s="393">
        <f>+'Resultados Detallados'!Z259</f>
        <v>-38.929835930203922</v>
      </c>
      <c r="AA84" s="393">
        <f>+'Resultados Detallados'!AA259</f>
        <v>-41.347512414577935</v>
      </c>
      <c r="AB84" s="393">
        <f>+'Resultados Detallados'!AB259</f>
        <v>-43.84001790599585</v>
      </c>
      <c r="AC84" s="393">
        <f>+'Resultados Detallados'!AC259</f>
        <v>-46.409349032536781</v>
      </c>
      <c r="AD84" s="393">
        <f>+'Resultados Detallados'!AD259</f>
        <v>-46.452897414286532</v>
      </c>
      <c r="AE84" s="393">
        <f>+'Resultados Detallados'!AE259</f>
        <v>-49.18206382860204</v>
      </c>
      <c r="AF84" s="393">
        <f>+'Resultados Detallados'!AF259</f>
        <v>-51.994354966196525</v>
      </c>
      <c r="AG84" s="393">
        <f>+'Resultados Detallados'!AG259</f>
        <v>-54.891978040767668</v>
      </c>
      <c r="AH84" s="394">
        <f>+'Resultados Detallados'!AH259</f>
        <v>-57.877196233574494</v>
      </c>
    </row>
    <row r="85" spans="3:34" ht="20.100000000000001" customHeight="1">
      <c r="C85" s="213" t="s">
        <v>66</v>
      </c>
      <c r="D85" s="380">
        <f>+'Resultados Detallados'!D260</f>
        <v>0</v>
      </c>
      <c r="E85" s="381">
        <f>+'Resultados Detallados'!E260</f>
        <v>0</v>
      </c>
      <c r="F85" s="381">
        <f>+'Resultados Detallados'!F260</f>
        <v>-9.2342514405459167E-2</v>
      </c>
      <c r="G85" s="381">
        <f>+'Resultados Detallados'!G260</f>
        <v>-1.1666782909095585</v>
      </c>
      <c r="H85" s="381">
        <f>+'Resultados Detallados'!H260</f>
        <v>-2.239430821546927</v>
      </c>
      <c r="I85" s="381">
        <f>+'Resultados Detallados'!I260</f>
        <v>-3.3018501902557911</v>
      </c>
      <c r="J85" s="381">
        <f>+'Resultados Detallados'!J260</f>
        <v>-4.3491913758744598</v>
      </c>
      <c r="K85" s="381">
        <f>+'Resultados Detallados'!K260</f>
        <v>-5.3752177151956264</v>
      </c>
      <c r="L85" s="381">
        <f>+'Resultados Detallados'!L260</f>
        <v>-6.2842943935822095</v>
      </c>
      <c r="M85" s="381">
        <f>+'Resultados Detallados'!M260</f>
        <v>-8.1733978496684738</v>
      </c>
      <c r="N85" s="381">
        <f>+'Resultados Detallados'!N260</f>
        <v>-10.255837370771289</v>
      </c>
      <c r="O85" s="381">
        <f>+'Resultados Detallados'!O260</f>
        <v>-12.323298185041741</v>
      </c>
      <c r="P85" s="381">
        <f>+'Resultados Detallados'!P260</f>
        <v>-14.268349411733135</v>
      </c>
      <c r="Q85" s="381">
        <f>+'Resultados Detallados'!Q260</f>
        <v>-16.284189988831059</v>
      </c>
      <c r="R85" s="381">
        <f>+'Resultados Detallados'!R260</f>
        <v>-18.265977724432826</v>
      </c>
      <c r="S85" s="381">
        <f>+'Resultados Detallados'!S260</f>
        <v>-20.207100178448737</v>
      </c>
      <c r="T85" s="381">
        <f>+'Resultados Detallados'!T260</f>
        <v>-22.100856236854373</v>
      </c>
      <c r="U85" s="381">
        <f>+'Resultados Detallados'!U260</f>
        <v>-24.05609573501809</v>
      </c>
      <c r="V85" s="381">
        <f>+'Resultados Detallados'!V260</f>
        <v>-26.074503536198719</v>
      </c>
      <c r="W85" s="381">
        <f>+'Resultados Detallados'!W260</f>
        <v>-28.157808263513477</v>
      </c>
      <c r="X85" s="381">
        <f>+'Resultados Detallados'!X260</f>
        <v>-30.307783414353995</v>
      </c>
      <c r="Y85" s="381">
        <f>+'Resultados Detallados'!Y260</f>
        <v>-32.526248502968315</v>
      </c>
      <c r="Z85" s="381">
        <f>+'Resultados Detallados'!Z260</f>
        <v>-34.81507023191871</v>
      </c>
      <c r="AA85" s="381">
        <f>+'Resultados Detallados'!AA260</f>
        <v>-37.176163693143202</v>
      </c>
      <c r="AB85" s="381">
        <f>+'Resultados Detallados'!AB260</f>
        <v>-39.611493599366398</v>
      </c>
      <c r="AC85" s="381">
        <f>+'Resultados Detallados'!AC260</f>
        <v>-42.123075546624555</v>
      </c>
      <c r="AD85" s="381">
        <f>+'Resultados Detallados'!AD260</f>
        <v>-44.712977308688565</v>
      </c>
      <c r="AE85" s="381">
        <f>+'Resultados Detallados'!AE260</f>
        <v>-47.383320164189129</v>
      </c>
      <c r="AF85" s="381">
        <f>+'Resultados Detallados'!AF260</f>
        <v>-50.136280257267416</v>
      </c>
      <c r="AG85" s="381">
        <f>+'Resultados Detallados'!AG260</f>
        <v>-52.97408999259612</v>
      </c>
      <c r="AH85" s="382">
        <f>+'Resultados Detallados'!AH260</f>
        <v>-55.899039465636925</v>
      </c>
    </row>
    <row r="86" spans="3:34" ht="20.100000000000001" customHeight="1">
      <c r="C86" s="213" t="s">
        <v>11</v>
      </c>
      <c r="D86" s="383">
        <f>+'Resultados Detallados'!D261</f>
        <v>0</v>
      </c>
      <c r="E86" s="384">
        <f>+'Resultados Detallados'!E261</f>
        <v>-50</v>
      </c>
      <c r="F86" s="384">
        <f>+'Resultados Detallados'!F261</f>
        <v>0</v>
      </c>
      <c r="G86" s="384">
        <f>+'Resultados Detallados'!G261</f>
        <v>0</v>
      </c>
      <c r="H86" s="384">
        <f>+'Resultados Detallados'!H261</f>
        <v>0</v>
      </c>
      <c r="I86" s="384">
        <f>+'Resultados Detallados'!I261</f>
        <v>0</v>
      </c>
      <c r="J86" s="384">
        <f>+'Resultados Detallados'!J261</f>
        <v>0</v>
      </c>
      <c r="K86" s="384">
        <f>+'Resultados Detallados'!K261</f>
        <v>0</v>
      </c>
      <c r="L86" s="384">
        <f>+'Resultados Detallados'!L261</f>
        <v>0</v>
      </c>
      <c r="M86" s="384">
        <f>+'Resultados Detallados'!M261</f>
        <v>0</v>
      </c>
      <c r="N86" s="384">
        <f>+'Resultados Detallados'!N261</f>
        <v>0</v>
      </c>
      <c r="O86" s="384">
        <f>+'Resultados Detallados'!O261</f>
        <v>0</v>
      </c>
      <c r="P86" s="384">
        <f>+'Resultados Detallados'!P261</f>
        <v>0</v>
      </c>
      <c r="Q86" s="384">
        <f>+'Resultados Detallados'!Q261</f>
        <v>0</v>
      </c>
      <c r="R86" s="384">
        <f>+'Resultados Detallados'!R261</f>
        <v>0</v>
      </c>
      <c r="S86" s="384">
        <f>+'Resultados Detallados'!S261</f>
        <v>0</v>
      </c>
      <c r="T86" s="384">
        <f>+'Resultados Detallados'!T261</f>
        <v>0</v>
      </c>
      <c r="U86" s="384">
        <f>+'Resultados Detallados'!U261</f>
        <v>0</v>
      </c>
      <c r="V86" s="384">
        <f>+'Resultados Detallados'!V261</f>
        <v>0</v>
      </c>
      <c r="W86" s="384">
        <f>+'Resultados Detallados'!W261</f>
        <v>0</v>
      </c>
      <c r="X86" s="384">
        <f>+'Resultados Detallados'!X261</f>
        <v>0</v>
      </c>
      <c r="Y86" s="384">
        <f>+'Resultados Detallados'!Y261</f>
        <v>0</v>
      </c>
      <c r="Z86" s="384">
        <f>+'Resultados Detallados'!Z261</f>
        <v>0</v>
      </c>
      <c r="AA86" s="384">
        <f>+'Resultados Detallados'!AA261</f>
        <v>0</v>
      </c>
      <c r="AB86" s="384">
        <f>+'Resultados Detallados'!AB261</f>
        <v>0</v>
      </c>
      <c r="AC86" s="384">
        <f>+'Resultados Detallados'!AC261</f>
        <v>0</v>
      </c>
      <c r="AD86" s="384">
        <f>+'Resultados Detallados'!AD261</f>
        <v>0</v>
      </c>
      <c r="AE86" s="384">
        <f>+'Resultados Detallados'!AE261</f>
        <v>0</v>
      </c>
      <c r="AF86" s="384">
        <f>+'Resultados Detallados'!AF261</f>
        <v>0</v>
      </c>
      <c r="AG86" s="384">
        <f>+'Resultados Detallados'!AG261</f>
        <v>0</v>
      </c>
      <c r="AH86" s="385">
        <f>+'Resultados Detallados'!AH261</f>
        <v>0</v>
      </c>
    </row>
    <row r="87" spans="3:34" ht="20.100000000000001" customHeight="1">
      <c r="C87" s="214" t="s">
        <v>174</v>
      </c>
      <c r="D87" s="386">
        <f>+'Resultados Detallados'!D262</f>
        <v>0</v>
      </c>
      <c r="E87" s="387">
        <f>+'Resultados Detallados'!E262</f>
        <v>0</v>
      </c>
      <c r="F87" s="387">
        <f>+'Resultados Detallados'!F262</f>
        <v>-0.44772848685807509</v>
      </c>
      <c r="G87" s="387">
        <f>+'Resultados Detallados'!G262</f>
        <v>-0.49162606517156437</v>
      </c>
      <c r="H87" s="387">
        <f>+'Resultados Detallados'!H262</f>
        <v>-0.53224111874987035</v>
      </c>
      <c r="I87" s="387">
        <f>+'Resultados Detallados'!I262</f>
        <v>-0.569033638111069</v>
      </c>
      <c r="J87" s="387">
        <f>+'Resultados Detallados'!J262</f>
        <v>-0.6020672138332821</v>
      </c>
      <c r="K87" s="387">
        <f>+'Resultados Detallados'!K262</f>
        <v>-0.63090704738665004</v>
      </c>
      <c r="L87" s="387">
        <f>+'Resultados Detallados'!L262</f>
        <v>-0.64968916834543344</v>
      </c>
      <c r="M87" s="387">
        <f>+'Resultados Detallados'!M262</f>
        <v>-0.72175016353086674</v>
      </c>
      <c r="N87" s="387">
        <f>+'Resultados Detallados'!N262</f>
        <v>-0.80178245872361364</v>
      </c>
      <c r="O87" s="387">
        <f>+'Resultados Detallados'!O262</f>
        <v>-0.87803950600034597</v>
      </c>
      <c r="P87" s="387">
        <f>+'Resultados Detallados'!P262</f>
        <v>-0.94420667719093854</v>
      </c>
      <c r="Q87" s="387">
        <f>+'Resultados Detallados'!Q262</f>
        <v>-1.0117299419655046</v>
      </c>
      <c r="R87" s="387">
        <f>+'Resultados Detallados'!R262</f>
        <v>-1.0744232619914844</v>
      </c>
      <c r="S87" s="387">
        <f>+'Resultados Detallados'!S262</f>
        <v>-1.1319443342890685</v>
      </c>
      <c r="T87" s="387">
        <f>+'Resultados Detallados'!T262</f>
        <v>-1.183958664462009</v>
      </c>
      <c r="U87" s="387">
        <f>+'Resultados Detallados'!U262</f>
        <v>-1.2366623133868642</v>
      </c>
      <c r="V87" s="387">
        <f>+'Resultados Detallados'!V262</f>
        <v>-1.2900449433447316</v>
      </c>
      <c r="W87" s="387">
        <f>+'Resultados Detallados'!W262</f>
        <v>-1.3440951395176761</v>
      </c>
      <c r="X87" s="387">
        <f>+'Resultados Detallados'!X262</f>
        <v>-1.3988003611384079</v>
      </c>
      <c r="Y87" s="387">
        <f>+'Resultados Detallados'!Y262</f>
        <v>-1.4541468908520787</v>
      </c>
      <c r="Z87" s="387">
        <f>+'Resultados Detallados'!Z262</f>
        <v>-1.5101197822308428</v>
      </c>
      <c r="AA87" s="387">
        <f>+'Resultados Detallados'!AA262</f>
        <v>-1.5667028053803496</v>
      </c>
      <c r="AB87" s="387">
        <f>+'Resultados Detallados'!AB262</f>
        <v>-1.6238783905750795</v>
      </c>
      <c r="AC87" s="387">
        <f>+'Resultados Detallados'!AC262</f>
        <v>-1.6816275698578544</v>
      </c>
      <c r="AD87" s="387">
        <f>+'Resultados Detallados'!AD262</f>
        <v>-1.7399201055979661</v>
      </c>
      <c r="AE87" s="387">
        <f>+'Resultados Detallados'!AE262</f>
        <v>-1.7987436644129096</v>
      </c>
      <c r="AF87" s="387">
        <f>+'Resultados Detallados'!AF262</f>
        <v>-1.8580747089291036</v>
      </c>
      <c r="AG87" s="387">
        <f>+'Resultados Detallados'!AG262</f>
        <v>-1.9178880481715528</v>
      </c>
      <c r="AH87" s="385">
        <f>+'Resultados Detallados'!AH262</f>
        <v>-1.9781567679375684</v>
      </c>
    </row>
    <row r="88" spans="3:34" ht="20.100000000000001" customHeight="1">
      <c r="C88" s="214" t="s">
        <v>524</v>
      </c>
      <c r="D88" s="386">
        <f>+'Resultados Detallados'!D263</f>
        <v>0</v>
      </c>
      <c r="E88" s="387">
        <f>+'Resultados Detallados'!E263</f>
        <v>0</v>
      </c>
      <c r="F88" s="387">
        <f>+'Resultados Detallados'!F263</f>
        <v>0</v>
      </c>
      <c r="G88" s="387">
        <f>+'Resultados Detallados'!G263</f>
        <v>0</v>
      </c>
      <c r="H88" s="387">
        <f>+'Resultados Detallados'!H263</f>
        <v>0</v>
      </c>
      <c r="I88" s="387">
        <f>+'Resultados Detallados'!I263</f>
        <v>0</v>
      </c>
      <c r="J88" s="387">
        <f>+'Resultados Detallados'!J263</f>
        <v>-1.3872500413625626</v>
      </c>
      <c r="K88" s="387">
        <f>+'Resultados Detallados'!K263</f>
        <v>-1.4316420426861649</v>
      </c>
      <c r="L88" s="387">
        <f>+'Resultados Detallados'!L263</f>
        <v>-1.4774545880521219</v>
      </c>
      <c r="M88" s="387">
        <f>+'Resultados Detallados'!M263</f>
        <v>-1.5247331348697899</v>
      </c>
      <c r="N88" s="387">
        <f>+'Resultados Detallados'!N263</f>
        <v>-1.5735245951856234</v>
      </c>
      <c r="O88" s="387">
        <f>+'Resultados Detallados'!O263</f>
        <v>-1.6238773822315633</v>
      </c>
      <c r="P88" s="387">
        <f>+'Resultados Detallados'!P263</f>
        <v>-1.6758414584629731</v>
      </c>
      <c r="Q88" s="387">
        <f>+'Resultados Detallados'!Q263</f>
        <v>-1.7294683851337884</v>
      </c>
      <c r="R88" s="387">
        <f>+'Resultados Detallados'!R263</f>
        <v>-1.7848113734580695</v>
      </c>
      <c r="S88" s="387">
        <f>+'Resultados Detallados'!S263</f>
        <v>-1.8419253374087277</v>
      </c>
      <c r="T88" s="387">
        <f>+'Resultados Detallados'!T263</f>
        <v>-1.9008669482058071</v>
      </c>
      <c r="U88" s="387">
        <f>+'Resultados Detallados'!U263</f>
        <v>-1.961694690548393</v>
      </c>
      <c r="V88" s="387">
        <f>+'Resultados Detallados'!V263</f>
        <v>-2.0244689206459414</v>
      </c>
      <c r="W88" s="387">
        <f>+'Resultados Detallados'!W263</f>
        <v>-2.0892519261066118</v>
      </c>
      <c r="X88" s="387">
        <f>+'Resultados Detallados'!X263</f>
        <v>-2.1561079877420233</v>
      </c>
      <c r="Y88" s="387">
        <f>+'Resultados Detallados'!Y263</f>
        <v>-2.2251034433497678</v>
      </c>
      <c r="Z88" s="387">
        <f>+'Resultados Detallados'!Z263</f>
        <v>-2.2963067535369608</v>
      </c>
      <c r="AA88" s="387">
        <f>+'Resultados Detallados'!AA263</f>
        <v>-2.3697885696501433</v>
      </c>
      <c r="AB88" s="387">
        <f>+'Resultados Detallados'!AB263</f>
        <v>-2.4456218038789475</v>
      </c>
      <c r="AC88" s="387">
        <f>+'Resultados Detallados'!AC263</f>
        <v>-2.5238817016030741</v>
      </c>
      <c r="AD88" s="387">
        <f>+'Resultados Detallados'!AD263</f>
        <v>0</v>
      </c>
      <c r="AE88" s="387">
        <f>+'Resultados Detallados'!AE263</f>
        <v>0</v>
      </c>
      <c r="AF88" s="387">
        <f>+'Resultados Detallados'!AF263</f>
        <v>0</v>
      </c>
      <c r="AG88" s="387">
        <f>+'Resultados Detallados'!AG263</f>
        <v>0</v>
      </c>
      <c r="AH88" s="385">
        <f>+'Resultados Detallados'!AH263</f>
        <v>0</v>
      </c>
    </row>
    <row r="89" spans="3:34" ht="20.100000000000001" customHeight="1" thickBot="1">
      <c r="C89" s="500" t="s">
        <v>180</v>
      </c>
      <c r="D89" s="501">
        <f>+'Resultados Detallados'!D264</f>
        <v>0</v>
      </c>
      <c r="E89" s="502">
        <f>+'Resultados Detallados'!E264</f>
        <v>0</v>
      </c>
      <c r="F89" s="503">
        <f>+'Resultados Detallados'!F264</f>
        <v>0</v>
      </c>
      <c r="G89" s="501">
        <f>+'Resultados Detallados'!G264</f>
        <v>0</v>
      </c>
      <c r="H89" s="502">
        <f>+'Resultados Detallados'!H264</f>
        <v>0</v>
      </c>
      <c r="I89" s="502">
        <f>+'Resultados Detallados'!I264</f>
        <v>0</v>
      </c>
      <c r="J89" s="501">
        <f>+'Resultados Detallados'!J264</f>
        <v>-1.2173958746918094</v>
      </c>
      <c r="K89" s="502">
        <f>+'Resultados Detallados'!K264</f>
        <v>-1.1730038733682073</v>
      </c>
      <c r="L89" s="502">
        <f>+'Resultados Detallados'!L264</f>
        <v>-1.1271913280022503</v>
      </c>
      <c r="M89" s="503">
        <f>+'Resultados Detallados'!M264</f>
        <v>-1.0799127811845823</v>
      </c>
      <c r="N89" s="503">
        <f>+'Resultados Detallados'!N264</f>
        <v>-1.0311213208687489</v>
      </c>
      <c r="O89" s="501">
        <f>+'Resultados Detallados'!O264</f>
        <v>-0.98076853382280904</v>
      </c>
      <c r="P89" s="502">
        <f>+'Resultados Detallados'!P264</f>
        <v>-0.92880445759139896</v>
      </c>
      <c r="Q89" s="501">
        <f>+'Resultados Detallados'!Q264</f>
        <v>-0.87517753092058392</v>
      </c>
      <c r="R89" s="502">
        <f>+'Resultados Detallados'!R264</f>
        <v>-0.81983454259630273</v>
      </c>
      <c r="S89" s="502">
        <f>+'Resultados Detallados'!S264</f>
        <v>-0.76272057864564446</v>
      </c>
      <c r="T89" s="502">
        <f>+'Resultados Detallados'!T264</f>
        <v>-0.70377896784856508</v>
      </c>
      <c r="U89" s="503">
        <f>+'Resultados Detallados'!U264</f>
        <v>-0.64295122550597927</v>
      </c>
      <c r="V89" s="501">
        <f>+'Resultados Detallados'!V264</f>
        <v>-0.58017699540843071</v>
      </c>
      <c r="W89" s="502">
        <f>+'Resultados Detallados'!W264</f>
        <v>-0.51539398994776064</v>
      </c>
      <c r="X89" s="502">
        <f>+'Resultados Detallados'!X264</f>
        <v>-0.44853792831234901</v>
      </c>
      <c r="Y89" s="502">
        <f>+'Resultados Detallados'!Y264</f>
        <v>-0.37954247270460428</v>
      </c>
      <c r="Z89" s="503">
        <f>+'Resultados Detallados'!Z264</f>
        <v>-0.30833916251741167</v>
      </c>
      <c r="AA89" s="503">
        <f>+'Resultados Detallados'!AA264</f>
        <v>-0.23485734640422901</v>
      </c>
      <c r="AB89" s="501">
        <f>+'Resultados Detallados'!AB264</f>
        <v>-0.15902411217542442</v>
      </c>
      <c r="AC89" s="502">
        <f>+'Resultados Detallados'!AC264</f>
        <v>-8.0764214451298069E-2</v>
      </c>
      <c r="AD89" s="502">
        <f>+'Resultados Detallados'!AD264</f>
        <v>0</v>
      </c>
      <c r="AE89" s="502">
        <f>+'Resultados Detallados'!AE264</f>
        <v>0</v>
      </c>
      <c r="AF89" s="504">
        <f>+'Resultados Detallados'!AF264</f>
        <v>0</v>
      </c>
      <c r="AG89" s="502">
        <f>+'Resultados Detallados'!AG264</f>
        <v>0</v>
      </c>
      <c r="AH89" s="505">
        <f>+'Resultados Detallados'!AH264</f>
        <v>0</v>
      </c>
    </row>
    <row r="90" spans="3:34" ht="20.100000000000001" customHeight="1" thickBot="1">
      <c r="C90" s="215" t="s">
        <v>67</v>
      </c>
      <c r="D90" s="388">
        <f>+'Resultados Detallados'!D265</f>
        <v>0</v>
      </c>
      <c r="E90" s="389">
        <f>+'Resultados Detallados'!E265</f>
        <v>0</v>
      </c>
      <c r="F90" s="390">
        <f>+'Resultados Detallados'!F265</f>
        <v>2.5371280921957591</v>
      </c>
      <c r="G90" s="388">
        <f>+'Resultados Detallados'!G265</f>
        <v>2.7858810359721979</v>
      </c>
      <c r="H90" s="389">
        <f>+'Resultados Detallados'!H265</f>
        <v>3.0160330062492653</v>
      </c>
      <c r="I90" s="389">
        <f>+'Resultados Detallados'!I265</f>
        <v>3.2245239492960582</v>
      </c>
      <c r="J90" s="388">
        <f>+'Resultados Detallados'!J265</f>
        <v>0.80706829566755989</v>
      </c>
      <c r="K90" s="389">
        <f>+'Resultados Detallados'!K265</f>
        <v>0.9704940191366449</v>
      </c>
      <c r="L90" s="389">
        <f>+'Resultados Detallados'!L265</f>
        <v>1.0769260379030834</v>
      </c>
      <c r="M90" s="390">
        <f>+'Resultados Detallados'!M265</f>
        <v>1.4852716772872061</v>
      </c>
      <c r="N90" s="390">
        <f>+'Resultados Detallados'!N265</f>
        <v>1.9387880167127718</v>
      </c>
      <c r="O90" s="388">
        <f>+'Resultados Detallados'!O265</f>
        <v>2.3709112846142557</v>
      </c>
      <c r="P90" s="389">
        <f>+'Resultados Detallados'!P265</f>
        <v>2.7458585880276112</v>
      </c>
      <c r="Q90" s="388">
        <f>+'Resultados Detallados'!Q265</f>
        <v>3.1284904217501541</v>
      </c>
      <c r="R90" s="389">
        <f>+'Resultados Detallados'!R265</f>
        <v>3.4837525685640389</v>
      </c>
      <c r="S90" s="389">
        <f>+'Resultados Detallados'!S265</f>
        <v>3.809705311583683</v>
      </c>
      <c r="T90" s="389">
        <f>+'Resultados Detallados'!T265</f>
        <v>4.104453182563681</v>
      </c>
      <c r="U90" s="390">
        <f>+'Resultados Detallados'!U265</f>
        <v>4.403107193137858</v>
      </c>
      <c r="V90" s="388">
        <f>+'Resultados Detallados'!V265</f>
        <v>4.7056087628991081</v>
      </c>
      <c r="W90" s="389">
        <f>+'Resultados Detallados'!W265</f>
        <v>5.0118932078791225</v>
      </c>
      <c r="X90" s="389">
        <f>+'Resultados Detallados'!X265</f>
        <v>5.3218894637299403</v>
      </c>
      <c r="Y90" s="389">
        <f>+'Resultados Detallados'!Y265</f>
        <v>5.6355197987740713</v>
      </c>
      <c r="Z90" s="390">
        <f>+'Resultados Detallados'!Z265</f>
        <v>5.9526995165870709</v>
      </c>
      <c r="AA90" s="390">
        <f>+'Resultados Detallados'!AA265</f>
        <v>6.2733366477676036</v>
      </c>
      <c r="AB90" s="388">
        <f>+'Resultados Detallados'!AB265</f>
        <v>6.5973316305377407</v>
      </c>
      <c r="AC90" s="389">
        <f>+'Resultados Detallados'!AC265</f>
        <v>6.9245769798068029</v>
      </c>
      <c r="AD90" s="389">
        <f>+'Resultados Detallados'!AD265</f>
        <v>9.8595472650551432</v>
      </c>
      <c r="AE90" s="389">
        <f>+'Resultados Detallados'!AE265</f>
        <v>10.192880765006491</v>
      </c>
      <c r="AF90" s="389">
        <f>+'Resultados Detallados'!AF265</f>
        <v>10.529090017264917</v>
      </c>
      <c r="AG90" s="389">
        <f>+'Resultados Detallados'!AG265</f>
        <v>10.868032272972137</v>
      </c>
      <c r="AH90" s="391">
        <f>+'Resultados Detallados'!AH265</f>
        <v>11.209555018312887</v>
      </c>
    </row>
    <row r="91" spans="3:34" ht="20.100000000000001" customHeight="1" thickBot="1">
      <c r="C91" s="415" t="s">
        <v>317</v>
      </c>
      <c r="D91" s="416">
        <f>+'Resultados Detallados'!D266</f>
        <v>0</v>
      </c>
      <c r="E91" s="417">
        <f>+'Resultados Detallados'!E266</f>
        <v>0</v>
      </c>
      <c r="F91" s="418">
        <f>+'Resultados Detallados'!F266</f>
        <v>2.5371280921957591</v>
      </c>
      <c r="G91" s="416">
        <f>+'Resultados Detallados'!G266</f>
        <v>5.323009128167957</v>
      </c>
      <c r="H91" s="417">
        <f>+'Resultados Detallados'!H266</f>
        <v>8.3390421344172232</v>
      </c>
      <c r="I91" s="417">
        <f>+'Resultados Detallados'!I266</f>
        <v>11.563566083713281</v>
      </c>
      <c r="J91" s="416">
        <f>+'Resultados Detallados'!J266</f>
        <v>12.37063437938084</v>
      </c>
      <c r="K91" s="417">
        <f>+'Resultados Detallados'!K266</f>
        <v>13.341128398517485</v>
      </c>
      <c r="L91" s="417">
        <f>+'Resultados Detallados'!L266</f>
        <v>14.418054436420569</v>
      </c>
      <c r="M91" s="418">
        <f>+'Resultados Detallados'!M266</f>
        <v>15.903326113707775</v>
      </c>
      <c r="N91" s="418">
        <f>+'Resultados Detallados'!N266</f>
        <v>17.842114130420548</v>
      </c>
      <c r="O91" s="416">
        <f>+'Resultados Detallados'!O266</f>
        <v>20.213025415034799</v>
      </c>
      <c r="P91" s="417">
        <f>+'Resultados Detallados'!P266</f>
        <v>22.958884003062412</v>
      </c>
      <c r="Q91" s="416">
        <f>+'Resultados Detallados'!Q266</f>
        <v>26.087374424812566</v>
      </c>
      <c r="R91" s="417">
        <f>+'Resultados Detallados'!R266</f>
        <v>29.571126993376605</v>
      </c>
      <c r="S91" s="417">
        <f>+'Resultados Detallados'!S266</f>
        <v>33.380832304960286</v>
      </c>
      <c r="T91" s="417">
        <f>+'Resultados Detallados'!T266</f>
        <v>37.485285487523974</v>
      </c>
      <c r="U91" s="418">
        <f>+'Resultados Detallados'!U266</f>
        <v>41.888392680661831</v>
      </c>
      <c r="V91" s="416">
        <f>+'Resultados Detallados'!V266</f>
        <v>46.594001443560934</v>
      </c>
      <c r="W91" s="417">
        <f>+'Resultados Detallados'!W266</f>
        <v>51.605894651440053</v>
      </c>
      <c r="X91" s="417">
        <f>+'Resultados Detallados'!X266</f>
        <v>56.927784115169992</v>
      </c>
      <c r="Y91" s="417">
        <f>+'Resultados Detallados'!Y266</f>
        <v>62.563303913944068</v>
      </c>
      <c r="Z91" s="418">
        <f>+'Resultados Detallados'!Z266</f>
        <v>68.516003430531143</v>
      </c>
      <c r="AA91" s="418">
        <f>+'Resultados Detallados'!AA266</f>
        <v>74.78934007829875</v>
      </c>
      <c r="AB91" s="416">
        <f>+'Resultados Detallados'!AB266</f>
        <v>81.386671708836502</v>
      </c>
      <c r="AC91" s="417">
        <f>+'Resultados Detallados'!AC266</f>
        <v>88.311248688643303</v>
      </c>
      <c r="AD91" s="417">
        <f>+'Resultados Detallados'!AD266</f>
        <v>98.170795953698459</v>
      </c>
      <c r="AE91" s="417">
        <f>+'Resultados Detallados'!AE266</f>
        <v>108.36367671870494</v>
      </c>
      <c r="AF91" s="417">
        <f>+'Resultados Detallados'!AF266</f>
        <v>118.89276673596986</v>
      </c>
      <c r="AG91" s="417">
        <f>+'Resultados Detallados'!AG266</f>
        <v>129.760799008942</v>
      </c>
      <c r="AH91" s="419">
        <f>+'Resultados Detallados'!AH266</f>
        <v>140.97035402725487</v>
      </c>
    </row>
    <row r="92" spans="3:34" ht="20.100000000000001" customHeight="1" thickBot="1">
      <c r="C92" s="420" t="s">
        <v>397</v>
      </c>
      <c r="D92" s="421" t="str">
        <f>+'Resultados Detallados'!D267</f>
        <v>-</v>
      </c>
      <c r="E92" s="422" t="str">
        <f>+'Resultados Detallados'!E267</f>
        <v>-</v>
      </c>
      <c r="F92" s="423" t="str">
        <f>+'Resultados Detallados'!F267</f>
        <v>-</v>
      </c>
      <c r="G92" s="421" t="str">
        <f>+'Resultados Detallados'!G267</f>
        <v>-</v>
      </c>
      <c r="H92" s="422" t="str">
        <f>+'Resultados Detallados'!H267</f>
        <v>-</v>
      </c>
      <c r="I92" s="422" t="str">
        <f>+'Resultados Detallados'!I267</f>
        <v>-</v>
      </c>
      <c r="J92" s="421">
        <f>+'Resultados Detallados'!J267</f>
        <v>1.3098572019686043</v>
      </c>
      <c r="K92" s="422">
        <f>+'Resultados Detallados'!K267</f>
        <v>1.3726011329043868</v>
      </c>
      <c r="L92" s="422">
        <f>+'Resultados Detallados'!L267</f>
        <v>1.4134635081356692</v>
      </c>
      <c r="M92" s="423">
        <f>+'Resultados Detallados'!M267</f>
        <v>1.5702393819184284</v>
      </c>
      <c r="N92" s="423">
        <f>+'Resultados Detallados'!N267</f>
        <v>1.7443576129724874</v>
      </c>
      <c r="O92" s="421">
        <f>+'Resultados Detallados'!O267</f>
        <v>1.9102624160929367</v>
      </c>
      <c r="P92" s="422">
        <f>+'Resultados Detallados'!P267</f>
        <v>2.0542156886288625</v>
      </c>
      <c r="Q92" s="421">
        <f>+'Resultados Detallados'!Q267</f>
        <v>2.2011192778515252</v>
      </c>
      <c r="R92" s="422">
        <f>+'Resultados Detallados'!R267</f>
        <v>2.3375148411118296</v>
      </c>
      <c r="S92" s="422">
        <f>+'Resultados Detallados'!S267</f>
        <v>2.4626576641767826</v>
      </c>
      <c r="T92" s="422">
        <f>+'Resultados Detallados'!T267</f>
        <v>2.5758200211648266</v>
      </c>
      <c r="U92" s="423">
        <f>+'Resultados Detallados'!U267</f>
        <v>2.6904820597679824</v>
      </c>
      <c r="V92" s="421">
        <f>+'Resultados Detallados'!V267</f>
        <v>2.8066212892489282</v>
      </c>
      <c r="W92" s="422">
        <f>+'Resultados Detallados'!W267</f>
        <v>2.9242128755340961</v>
      </c>
      <c r="X92" s="422">
        <f>+'Resultados Detallados'!X267</f>
        <v>3.0432295349349303</v>
      </c>
      <c r="Y92" s="422">
        <f>+'Resultados Detallados'!Y267</f>
        <v>3.1636414239794242</v>
      </c>
      <c r="Z92" s="423">
        <f>+'Resultados Detallados'!Z267</f>
        <v>3.2854160252248299</v>
      </c>
      <c r="AA92" s="423">
        <f>+'Resultados Detallados'!AA267</f>
        <v>3.4085180289191572</v>
      </c>
      <c r="AB92" s="421">
        <f>+'Resultados Detallados'!AB267</f>
        <v>3.5329092103742314</v>
      </c>
      <c r="AC92" s="422">
        <f>+'Resultados Detallados'!AC267</f>
        <v>3.6585483029096113</v>
      </c>
      <c r="AD92" s="422" t="str">
        <f>+'Resultados Detallados'!AD267</f>
        <v>-</v>
      </c>
      <c r="AE92" s="422" t="str">
        <f>+'Resultados Detallados'!AE267</f>
        <v>-</v>
      </c>
      <c r="AF92" s="422" t="str">
        <f>+'Resultados Detallados'!AF267</f>
        <v>-</v>
      </c>
      <c r="AG92" s="422" t="str">
        <f>+'Resultados Detallados'!AG267</f>
        <v>-</v>
      </c>
      <c r="AH92" s="424" t="str">
        <f>+'Resultados Detallados'!AH267</f>
        <v>-</v>
      </c>
    </row>
    <row r="95" spans="3:34" ht="15.75" thickBot="1"/>
    <row r="96" spans="3:34" ht="15.75" thickBot="1">
      <c r="C96" s="193" t="s">
        <v>493</v>
      </c>
    </row>
    <row r="97" spans="3:34" ht="20.100000000000001" customHeight="1" thickBot="1">
      <c r="C97" s="183"/>
      <c r="D97" s="184">
        <v>0</v>
      </c>
      <c r="E97" s="185">
        <v>1</v>
      </c>
      <c r="F97" s="185">
        <v>2</v>
      </c>
      <c r="G97" s="185">
        <v>3</v>
      </c>
      <c r="H97" s="185">
        <v>4</v>
      </c>
      <c r="I97" s="185">
        <v>5</v>
      </c>
      <c r="J97" s="185">
        <v>6</v>
      </c>
      <c r="K97" s="185">
        <v>7</v>
      </c>
      <c r="L97" s="185">
        <v>8</v>
      </c>
      <c r="M97" s="185">
        <v>9</v>
      </c>
      <c r="N97" s="185">
        <v>10</v>
      </c>
      <c r="O97" s="185">
        <v>11</v>
      </c>
      <c r="P97" s="185">
        <v>12</v>
      </c>
      <c r="Q97" s="185">
        <v>13</v>
      </c>
      <c r="R97" s="185">
        <v>14</v>
      </c>
      <c r="S97" s="186">
        <v>15</v>
      </c>
      <c r="T97" s="185">
        <v>16</v>
      </c>
      <c r="U97" s="185">
        <v>17</v>
      </c>
      <c r="V97" s="185">
        <v>18</v>
      </c>
      <c r="W97" s="185">
        <v>19</v>
      </c>
      <c r="X97" s="186">
        <v>20</v>
      </c>
      <c r="Y97" s="185">
        <v>21</v>
      </c>
      <c r="Z97" s="185">
        <v>22</v>
      </c>
      <c r="AA97" s="185">
        <v>23</v>
      </c>
      <c r="AB97" s="185">
        <v>24</v>
      </c>
      <c r="AC97" s="186">
        <v>25</v>
      </c>
      <c r="AD97" s="185">
        <v>26</v>
      </c>
      <c r="AE97" s="185">
        <v>27</v>
      </c>
      <c r="AF97" s="185">
        <v>28</v>
      </c>
      <c r="AG97" s="185">
        <v>29</v>
      </c>
      <c r="AH97" s="187">
        <v>30</v>
      </c>
    </row>
    <row r="98" spans="3:34" ht="20.100000000000001" customHeight="1">
      <c r="C98" s="217" t="s">
        <v>68</v>
      </c>
      <c r="D98" s="395">
        <f>+'Resultados Detallados'!D344</f>
        <v>-62.965000000000003</v>
      </c>
      <c r="E98" s="396">
        <f>+'Resultados Detallados'!E344</f>
        <v>0</v>
      </c>
      <c r="F98" s="396">
        <f>+'Resultados Detallados'!F344</f>
        <v>0.74192728216546378</v>
      </c>
      <c r="G98" s="396">
        <f>+'Resultados Detallados'!G344</f>
        <v>1.0414106828999921</v>
      </c>
      <c r="H98" s="396">
        <f>+'Resultados Detallados'!H344</f>
        <v>1.3269690688427527</v>
      </c>
      <c r="I98" s="396">
        <f>+'Resultados Detallados'!I344</f>
        <v>1.5968741198822669</v>
      </c>
      <c r="J98" s="396">
        <f>+'Resultados Detallados'!J344</f>
        <v>1.8493776649104747</v>
      </c>
      <c r="K98" s="396">
        <f>+'Resultados Detallados'!K344</f>
        <v>2.0827177553591802</v>
      </c>
      <c r="L98" s="396">
        <f>+'Resultados Detallados'!L344</f>
        <v>2.2659482473712504</v>
      </c>
      <c r="M98" s="396">
        <f>+'Resultados Detallados'!M344</f>
        <v>2.7538071124602799</v>
      </c>
      <c r="N98" s="396">
        <f>+'Resultados Detallados'!N344</f>
        <v>3.2866913490888012</v>
      </c>
      <c r="O98" s="396">
        <f>+'Resultados Detallados'!O344</f>
        <v>3.7975968490827827</v>
      </c>
      <c r="P98" s="396">
        <f>+'Resultados Detallados'!P344</f>
        <v>4.2536837554926956</v>
      </c>
      <c r="Q98" s="396">
        <f>+'Resultados Detallados'!Q344</f>
        <v>4.7159732291542591</v>
      </c>
      <c r="R98" s="396">
        <f>+'Resultados Detallados'!R344</f>
        <v>5.1522033239356304</v>
      </c>
      <c r="S98" s="396">
        <f>+'Resultados Detallados'!S344</f>
        <v>5.5611151438025468</v>
      </c>
      <c r="T98" s="396">
        <f>+'Resultados Detallados'!T344</f>
        <v>5.9415141861437686</v>
      </c>
      <c r="U98" s="396">
        <f>+'Resultados Detallados'!U344</f>
        <v>6.3258335738478655</v>
      </c>
      <c r="V98" s="396">
        <f>+'Resultados Detallados'!V344</f>
        <v>6.7141053274912181</v>
      </c>
      <c r="W98" s="396">
        <f>+'Resultados Detallados'!W344</f>
        <v>7.1063615461897349</v>
      </c>
      <c r="X98" s="396">
        <f>+'Resultados Detallados'!X344</f>
        <v>7.5026344027505329</v>
      </c>
      <c r="Y98" s="396">
        <f>+'Resultados Detallados'!Y344</f>
        <v>7.9029561386602873</v>
      </c>
      <c r="Z98" s="396">
        <f>+'Resultados Detallados'!Z344</f>
        <v>8.3073590589066875</v>
      </c>
      <c r="AA98" s="396">
        <f>+'Resultados Detallados'!AA344</f>
        <v>8.7158755266292918</v>
      </c>
      <c r="AB98" s="396">
        <f>+'Resultados Detallados'!AB344</f>
        <v>9.1285379575953129</v>
      </c>
      <c r="AC98" s="396">
        <f>+'Resultados Detallados'!AC344</f>
        <v>9.5453788144968232</v>
      </c>
      <c r="AD98" s="396">
        <f>+'Resultados Detallados'!AD344</f>
        <v>9.9664106010649238</v>
      </c>
      <c r="AE98" s="396">
        <f>+'Resultados Detallados'!AE344</f>
        <v>10.391685855996814</v>
      </c>
      <c r="AF98" s="396">
        <f>+'Resultados Detallados'!AF344</f>
        <v>10.821237146691413</v>
      </c>
      <c r="AG98" s="396">
        <f>+'Resultados Detallados'!AG344</f>
        <v>11.255097062789231</v>
      </c>
      <c r="AH98" s="397">
        <f>+'Resultados Detallados'!AH344</f>
        <v>27.552364797127169</v>
      </c>
    </row>
    <row r="99" spans="3:34" ht="20.100000000000001" customHeight="1">
      <c r="C99" s="218" t="s">
        <v>296</v>
      </c>
      <c r="D99" s="395">
        <f>+'Resultados Detallados'!D345</f>
        <v>0</v>
      </c>
      <c r="E99" s="396">
        <f>+'Resultados Detallados'!E345</f>
        <v>-44.975000000000001</v>
      </c>
      <c r="F99" s="396">
        <f>+'Resultados Detallados'!F345</f>
        <v>2.9170616522654336</v>
      </c>
      <c r="G99" s="396">
        <f>+'Resultados Detallados'!G345</f>
        <v>3.2926710929694791</v>
      </c>
      <c r="H99" s="396">
        <f>+'Resultados Detallados'!H345</f>
        <v>3.6415715078643602</v>
      </c>
      <c r="I99" s="396">
        <f>+'Resultados Detallados'!I345</f>
        <v>3.9612126943685686</v>
      </c>
      <c r="J99" s="396">
        <f>+'Resultados Detallados'!J345</f>
        <v>4.2490412684223742</v>
      </c>
      <c r="K99" s="396">
        <f>+'Resultados Detallados'!K345</f>
        <v>4.5025104914902148</v>
      </c>
      <c r="L99" s="396">
        <f>+'Resultados Detallados'!L345</f>
        <v>4.6759184315442663</v>
      </c>
      <c r="M99" s="396">
        <f>+'Resultados Detallados'!M345</f>
        <v>5.2774870380701033</v>
      </c>
      <c r="N99" s="396">
        <f>+'Resultados Detallados'!N345</f>
        <v>5.9358966985812236</v>
      </c>
      <c r="O99" s="396">
        <f>+'Resultados Detallados'!O345</f>
        <v>6.5567590939187204</v>
      </c>
      <c r="P99" s="396">
        <f>+'Resultados Detallados'!P345</f>
        <v>7.0922458592796769</v>
      </c>
      <c r="Q99" s="396">
        <f>+'Resultados Detallados'!Q345</f>
        <v>7.6320193942472301</v>
      </c>
      <c r="R99" s="396">
        <f>+'Resultados Detallados'!R345</f>
        <v>8.129020190311472</v>
      </c>
      <c r="S99" s="396">
        <f>+'Resultados Detallados'!S345</f>
        <v>8.5817046911802741</v>
      </c>
      <c r="T99" s="396">
        <f>+'Resultados Detallados'!T345</f>
        <v>8.9886481020391429</v>
      </c>
      <c r="U99" s="396">
        <f>+'Resultados Detallados'!U345</f>
        <v>9.396933956668299</v>
      </c>
      <c r="V99" s="396">
        <f>+'Resultados Detallados'!V345</f>
        <v>9.8065109661133096</v>
      </c>
      <c r="W99" s="396">
        <f>+'Resultados Detallados'!W345</f>
        <v>10.217326000701473</v>
      </c>
      <c r="X99" s="396">
        <f>+'Resultados Detallados'!X345</f>
        <v>10.629324046359885</v>
      </c>
      <c r="Y99" s="396">
        <f>+'Resultados Detallados'!Y345</f>
        <v>11.042448160037901</v>
      </c>
      <c r="Z99" s="396">
        <f>+'Resultados Detallados'!Z345</f>
        <v>11.456639424215801</v>
      </c>
      <c r="AA99" s="396">
        <f>+'Resultados Detallados'!AA345</f>
        <v>11.871836900483061</v>
      </c>
      <c r="AB99" s="396">
        <f>+'Resultados Detallados'!AB345</f>
        <v>12.287977582167867</v>
      </c>
      <c r="AC99" s="396">
        <f>+'Resultados Detallados'!AC345</f>
        <v>12.704996346000597</v>
      </c>
      <c r="AD99" s="396">
        <f>+'Resultados Detallados'!AD345</f>
        <v>13.122775902792334</v>
      </c>
      <c r="AE99" s="396">
        <f>+'Resultados Detallados'!AE345</f>
        <v>13.541296747109964</v>
      </c>
      <c r="AF99" s="396">
        <f>+'Resultados Detallados'!AF345</f>
        <v>13.96048710592904</v>
      </c>
      <c r="AG99" s="396">
        <f>+'Resultados Detallados'!AG345</f>
        <v>14.380272886244528</v>
      </c>
      <c r="AH99" s="397">
        <f>+'Resultados Detallados'!AH345</f>
        <v>14.800577621620647</v>
      </c>
    </row>
    <row r="100" spans="3:34" ht="20.100000000000001" customHeight="1">
      <c r="C100" s="219" t="s">
        <v>318</v>
      </c>
      <c r="D100" s="398">
        <f>+'Resultados Detallados'!D346</f>
        <v>0</v>
      </c>
      <c r="E100" s="399">
        <f>+'Resultados Detallados'!E346</f>
        <v>0</v>
      </c>
      <c r="F100" s="399">
        <f>+'Resultados Detallados'!F346</f>
        <v>-0.69490651952198657</v>
      </c>
      <c r="G100" s="399">
        <f>+'Resultados Detallados'!G346</f>
        <v>-0.94445387032914896</v>
      </c>
      <c r="H100" s="399">
        <f>+'Resultados Detallados'!H346</f>
        <v>-1.1771707934207976</v>
      </c>
      <c r="I100" s="399">
        <f>+'Resultados Detallados'!I346</f>
        <v>-1.3913508860033528</v>
      </c>
      <c r="J100" s="399">
        <f>+'Resultados Detallados'!J346</f>
        <v>-1.5852803093760708</v>
      </c>
      <c r="K100" s="399">
        <f>+'Resultados Detallados'!K346</f>
        <v>-1.7572441743985836</v>
      </c>
      <c r="L100" s="399">
        <f>+'Resultados Detallados'!L346</f>
        <v>-1.8767360901391952</v>
      </c>
      <c r="M100" s="399">
        <f>+'Resultados Detallados'!M346</f>
        <v>-2.2987624989192663</v>
      </c>
      <c r="N100" s="399">
        <f>+'Resultados Detallados'!N346</f>
        <v>-2.764015729860251</v>
      </c>
      <c r="O100" s="399">
        <f>+'Resultados Detallados'!O346</f>
        <v>-3.205231147290418</v>
      </c>
      <c r="P100" s="399">
        <f>+'Resultados Detallados'!P346</f>
        <v>-3.5903526426256072</v>
      </c>
      <c r="Q100" s="399">
        <f>+'Resultados Detallados'!Q346</f>
        <v>-3.9793138769011316</v>
      </c>
      <c r="R100" s="399">
        <f>+'Resultados Detallados'!R346</f>
        <v>-4.3405888825907608</v>
      </c>
      <c r="S100" s="399">
        <f>+'Resultados Detallados'!S346</f>
        <v>-4.6730840812110364</v>
      </c>
      <c r="T100" s="399">
        <f>+'Resultados Detallados'!T346</f>
        <v>-4.975780405575505</v>
      </c>
      <c r="U100" s="399">
        <f>+'Resultados Detallados'!U346</f>
        <v>-5.2802658007526242</v>
      </c>
      <c r="V100" s="399">
        <f>+'Resultados Detallados'!V346</f>
        <v>-5.5865258321938143</v>
      </c>
      <c r="W100" s="399">
        <f>+'Resultados Detallados'!W346</f>
        <v>-5.8945452297730716</v>
      </c>
      <c r="X100" s="399">
        <f>+'Resultados Detallados'!X346</f>
        <v>-6.2043078659674675</v>
      </c>
      <c r="Y100" s="399">
        <f>+'Resultados Detallados'!Y346</f>
        <v>-6.5157967335709941</v>
      </c>
      <c r="Z100" s="399">
        <f>+'Resultados Detallados'!Z346</f>
        <v>-6.8289939229327787</v>
      </c>
      <c r="AA100" s="399">
        <f>+'Resultados Detallados'!AA346</f>
        <v>-7.1438805987103535</v>
      </c>
      <c r="AB100" s="399">
        <f>+'Resultados Detallados'!AB346</f>
        <v>-7.4604369761286184</v>
      </c>
      <c r="AC100" s="399">
        <f>+'Resultados Detallados'!AC346</f>
        <v>-7.7786422967347093</v>
      </c>
      <c r="AD100" s="399">
        <f>+'Resultados Detallados'!AD346</f>
        <v>-8.0984748036393555</v>
      </c>
      <c r="AE100" s="399">
        <f>+'Resultados Detallados'!AE346</f>
        <v>-8.4199117162343668</v>
      </c>
      <c r="AF100" s="399">
        <f>+'Resultados Detallados'!AF346</f>
        <v>-8.7429292043764217</v>
      </c>
      <c r="AG100" s="399">
        <f>+'Resultados Detallados'!AG346</f>
        <v>-9.0675023620265804</v>
      </c>
      <c r="AH100" s="400">
        <f>+'Resultados Detallados'!AH346</f>
        <v>-9.3936051803352587</v>
      </c>
    </row>
    <row r="101" spans="3:34" ht="20.100000000000001" customHeight="1">
      <c r="C101" s="219" t="s">
        <v>319</v>
      </c>
      <c r="D101" s="401">
        <f>+'Resultados Detallados'!D347</f>
        <v>0</v>
      </c>
      <c r="E101" s="402">
        <f>+'Resultados Detallados'!E347</f>
        <v>0</v>
      </c>
      <c r="F101" s="402">
        <f>+'Resultados Detallados'!F347</f>
        <v>-2.9469491792387661</v>
      </c>
      <c r="G101" s="402">
        <f>+'Resultados Detallados'!G347</f>
        <v>-3.3542991735884766</v>
      </c>
      <c r="H101" s="402">
        <f>+'Resultados Detallados'!H347</f>
        <v>-3.7367868924206826</v>
      </c>
      <c r="I101" s="402">
        <f>+'Resultados Detallados'!I347</f>
        <v>-4.0918482019798263</v>
      </c>
      <c r="J101" s="402">
        <f>+'Resultados Detallados'!J347</f>
        <v>-4.4169078957028782</v>
      </c>
      <c r="K101" s="402">
        <f>+'Resultados Detallados'!K347</f>
        <v>-4.7093893229506953</v>
      </c>
      <c r="L101" s="402">
        <f>+'Resultados Detallados'!L347</f>
        <v>-4.9233110341657706</v>
      </c>
      <c r="M101" s="402">
        <f>+'Resultados Detallados'!M347</f>
        <v>-5.5667243323350233</v>
      </c>
      <c r="N101" s="402">
        <f>+'Resultados Detallados'!N347</f>
        <v>-6.2681218857062415</v>
      </c>
      <c r="O101" s="402">
        <f>+'Resultados Detallados'!O347</f>
        <v>-6.9332809726604099</v>
      </c>
      <c r="P101" s="402">
        <f>+'Resultados Detallados'!P347</f>
        <v>-7.513875059094655</v>
      </c>
      <c r="Q101" s="402">
        <f>+'Resultados Detallados'!Q347</f>
        <v>-8.1002577856053986</v>
      </c>
      <c r="R101" s="402">
        <f>+'Resultados Detallados'!R347</f>
        <v>-8.6449018379903055</v>
      </c>
      <c r="S101" s="402">
        <f>+'Resultados Detallados'!S347</f>
        <v>-9.146158580148251</v>
      </c>
      <c r="T101" s="402">
        <f>+'Resultados Detallados'!T347</f>
        <v>-9.6024917062918362</v>
      </c>
      <c r="U101" s="402">
        <f>+'Resultados Detallados'!U347</f>
        <v>-10.061521965539171</v>
      </c>
      <c r="V101" s="402">
        <f>+'Resultados Detallados'!V347</f>
        <v>-10.523227596930038</v>
      </c>
      <c r="W101" s="402">
        <f>+'Resultados Detallados'!W347</f>
        <v>-10.987585579820344</v>
      </c>
      <c r="X101" s="402">
        <f>+'Resultados Detallados'!X347</f>
        <v>-11.4545716009881</v>
      </c>
      <c r="Y101" s="402">
        <f>+'Resultados Detallados'!Y347</f>
        <v>-11.92416002103541</v>
      </c>
      <c r="Z101" s="402">
        <f>+'Resultados Detallados'!Z347</f>
        <v>-12.396323840073903</v>
      </c>
      <c r="AA101" s="402">
        <f>+'Resultados Detallados'!AA347</f>
        <v>-12.871034662678836</v>
      </c>
      <c r="AB101" s="402">
        <f>+'Resultados Detallados'!AB347</f>
        <v>-13.348262662097893</v>
      </c>
      <c r="AC101" s="402">
        <f>+'Resultados Detallados'!AC347</f>
        <v>-13.827976543700409</v>
      </c>
      <c r="AD101" s="402">
        <f>+'Resultados Detallados'!AD347</f>
        <v>-14.310143507652048</v>
      </c>
      <c r="AE101" s="402">
        <f>+'Resultados Detallados'!AE347</f>
        <v>-14.794729210799881</v>
      </c>
      <c r="AF101" s="402">
        <f>+'Resultados Detallados'!AF347</f>
        <v>-15.281697727752951</v>
      </c>
      <c r="AG101" s="402">
        <f>+'Resultados Detallados'!AG347</f>
        <v>-15.771011511142161</v>
      </c>
      <c r="AH101" s="403">
        <f>+'Resultados Detallados'!AH347</f>
        <v>-16.262631351044313</v>
      </c>
    </row>
    <row r="102" spans="3:34" ht="20.100000000000001" customHeight="1">
      <c r="C102" s="220" t="s">
        <v>448</v>
      </c>
      <c r="D102" s="404">
        <f>+'Resultados Detallados'!D348</f>
        <v>0</v>
      </c>
      <c r="E102" s="405">
        <f>+'Resultados Detallados'!E348</f>
        <v>0</v>
      </c>
      <c r="F102" s="405">
        <f>+'Resultados Detallados'!F348</f>
        <v>7.6783821101045584</v>
      </c>
      <c r="G102" s="405">
        <f>+'Resultados Detallados'!G348</f>
        <v>8.0268480735147492</v>
      </c>
      <c r="H102" s="405">
        <f>+'Resultados Detallados'!H348</f>
        <v>8.3614746722761755</v>
      </c>
      <c r="I102" s="405">
        <f>+'Resultados Detallados'!I348</f>
        <v>8.6806981555736034</v>
      </c>
      <c r="J102" s="405">
        <f>+'Resultados Detallados'!J348</f>
        <v>8.9829483313152263</v>
      </c>
      <c r="K102" s="405">
        <f>+'Resultados Detallados'!K348</f>
        <v>9.2666545420598307</v>
      </c>
      <c r="L102" s="405">
        <f>+'Resultados Detallados'!L348</f>
        <v>9.5033392916897874</v>
      </c>
      <c r="M102" s="405">
        <f>+'Resultados Detallados'!M348</f>
        <v>9.9243296907152416</v>
      </c>
      <c r="N102" s="405">
        <f>+'Resultados Detallados'!N348</f>
        <v>10.35913638788454</v>
      </c>
      <c r="O102" s="405">
        <f>+'Resultados Detallados'!O348</f>
        <v>10.771478324779798</v>
      </c>
      <c r="P102" s="405">
        <f>+'Resultados Detallados'!P348</f>
        <v>11.131397169527876</v>
      </c>
      <c r="Q102" s="405">
        <f>+'Resultados Detallados'!Q348</f>
        <v>11.494904477709657</v>
      </c>
      <c r="R102" s="405">
        <f>+'Resultados Detallados'!R348</f>
        <v>11.832537365666214</v>
      </c>
      <c r="S102" s="405">
        <f>+'Resultados Detallados'!S348</f>
        <v>12.143273819541733</v>
      </c>
      <c r="T102" s="405">
        <f>+'Resultados Detallados'!T348</f>
        <v>12.426161460700088</v>
      </c>
      <c r="U102" s="405">
        <f>+'Resultados Detallados'!U348</f>
        <v>12.710721094483796</v>
      </c>
      <c r="V102" s="405">
        <f>+'Resultados Detallados'!V348</f>
        <v>12.996939230952362</v>
      </c>
      <c r="W102" s="405">
        <f>+'Resultados Detallados'!W348</f>
        <v>13.284801599268722</v>
      </c>
      <c r="X102" s="405">
        <f>+'Resultados Detallados'!X348</f>
        <v>13.574293127307611</v>
      </c>
      <c r="Y102" s="405">
        <f>+'Resultados Detallados'!Y348</f>
        <v>13.865397920827835</v>
      </c>
      <c r="Z102" s="405">
        <f>+'Resultados Detallados'!Z348</f>
        <v>14.158099242200016</v>
      </c>
      <c r="AA102" s="405">
        <f>+'Resultados Detallados'!AA348</f>
        <v>14.45237948868118</v>
      </c>
      <c r="AB102" s="405">
        <f>+'Resultados Detallados'!AB348</f>
        <v>14.748220170227285</v>
      </c>
      <c r="AC102" s="405">
        <f>+'Resultados Detallados'!AC348</f>
        <v>15.045601886834817</v>
      </c>
      <c r="AD102" s="405">
        <f>+'Resultados Detallados'!AD348</f>
        <v>15.344504305402269</v>
      </c>
      <c r="AE102" s="405">
        <f>+'Resultados Detallados'!AE348</f>
        <v>15.644906136102213</v>
      </c>
      <c r="AF102" s="405">
        <f>+'Resultados Detallados'!AF348</f>
        <v>15.946785108254439</v>
      </c>
      <c r="AG102" s="405">
        <f>+'Resultados Detallados'!AG348</f>
        <v>16.250117945690604</v>
      </c>
      <c r="AH102" s="403">
        <f>+'Resultados Detallados'!AH348</f>
        <v>16.554880341600501</v>
      </c>
    </row>
    <row r="103" spans="3:34" ht="20.100000000000001" customHeight="1" thickBot="1">
      <c r="C103" s="221" t="s">
        <v>69</v>
      </c>
      <c r="D103" s="404"/>
      <c r="E103" s="405"/>
      <c r="F103" s="405"/>
      <c r="G103" s="405"/>
      <c r="H103" s="405"/>
      <c r="I103" s="405"/>
      <c r="J103" s="405"/>
      <c r="K103" s="405"/>
      <c r="L103" s="405"/>
      <c r="M103" s="405"/>
      <c r="N103" s="405"/>
      <c r="O103" s="405"/>
      <c r="P103" s="405"/>
      <c r="Q103" s="405"/>
      <c r="R103" s="405"/>
      <c r="S103" s="405"/>
      <c r="T103" s="405"/>
      <c r="U103" s="405"/>
      <c r="V103" s="405"/>
      <c r="W103" s="405"/>
      <c r="X103" s="405"/>
      <c r="Y103" s="405"/>
      <c r="Z103" s="405"/>
      <c r="AA103" s="405"/>
      <c r="AB103" s="405"/>
      <c r="AC103" s="405"/>
      <c r="AD103" s="405"/>
      <c r="AE103" s="405"/>
      <c r="AF103" s="406"/>
      <c r="AG103" s="405"/>
      <c r="AH103" s="407"/>
    </row>
    <row r="104" spans="3:34" ht="20.100000000000001" customHeight="1" thickBot="1">
      <c r="C104" s="222" t="s">
        <v>320</v>
      </c>
      <c r="D104" s="408">
        <f>+SUM(D98:D103)</f>
        <v>-62.965000000000003</v>
      </c>
      <c r="E104" s="409">
        <f t="shared" ref="E104:AH104" si="0">+SUM(E98:E103)</f>
        <v>-44.975000000000001</v>
      </c>
      <c r="F104" s="410">
        <f t="shared" si="0"/>
        <v>7.6955153457747034</v>
      </c>
      <c r="G104" s="408">
        <f t="shared" si="0"/>
        <v>8.0621768054665957</v>
      </c>
      <c r="H104" s="409">
        <f t="shared" si="0"/>
        <v>8.4160575631418091</v>
      </c>
      <c r="I104" s="409">
        <f t="shared" si="0"/>
        <v>8.7555858818412595</v>
      </c>
      <c r="J104" s="408">
        <f t="shared" si="0"/>
        <v>9.0791790595691264</v>
      </c>
      <c r="K104" s="409">
        <f t="shared" si="0"/>
        <v>9.3852492915599477</v>
      </c>
      <c r="L104" s="409">
        <f t="shared" si="0"/>
        <v>9.6451588463003386</v>
      </c>
      <c r="M104" s="410">
        <f t="shared" si="0"/>
        <v>10.090137009991334</v>
      </c>
      <c r="N104" s="410">
        <f t="shared" si="0"/>
        <v>10.549586819988072</v>
      </c>
      <c r="O104" s="408">
        <f t="shared" si="0"/>
        <v>10.987322147830472</v>
      </c>
      <c r="P104" s="409">
        <f t="shared" si="0"/>
        <v>11.373099082579987</v>
      </c>
      <c r="Q104" s="408">
        <f t="shared" si="0"/>
        <v>11.763325438604616</v>
      </c>
      <c r="R104" s="409">
        <f t="shared" si="0"/>
        <v>12.128270159332249</v>
      </c>
      <c r="S104" s="409">
        <f t="shared" si="0"/>
        <v>12.466850993165265</v>
      </c>
      <c r="T104" s="409">
        <f t="shared" si="0"/>
        <v>12.778051637015659</v>
      </c>
      <c r="U104" s="410">
        <f t="shared" si="0"/>
        <v>13.091700858708167</v>
      </c>
      <c r="V104" s="408">
        <f t="shared" si="0"/>
        <v>13.407802095433036</v>
      </c>
      <c r="W104" s="409">
        <f t="shared" si="0"/>
        <v>13.726358336566513</v>
      </c>
      <c r="X104" s="409">
        <f t="shared" si="0"/>
        <v>14.04737210946246</v>
      </c>
      <c r="Y104" s="409">
        <f t="shared" si="0"/>
        <v>14.37084546491962</v>
      </c>
      <c r="Z104" s="410">
        <f t="shared" si="0"/>
        <v>14.696779962315825</v>
      </c>
      <c r="AA104" s="410">
        <f t="shared" si="0"/>
        <v>15.025176654404341</v>
      </c>
      <c r="AB104" s="408">
        <f t="shared" si="0"/>
        <v>15.356036071763954</v>
      </c>
      <c r="AC104" s="409">
        <f t="shared" si="0"/>
        <v>15.689358206897118</v>
      </c>
      <c r="AD104" s="409">
        <f t="shared" si="0"/>
        <v>16.025072497968122</v>
      </c>
      <c r="AE104" s="409">
        <f t="shared" si="0"/>
        <v>16.363247812174745</v>
      </c>
      <c r="AF104" s="409">
        <f t="shared" si="0"/>
        <v>16.703882428745523</v>
      </c>
      <c r="AG104" s="409">
        <f t="shared" si="0"/>
        <v>17.04697402155562</v>
      </c>
      <c r="AH104" s="411">
        <f t="shared" si="0"/>
        <v>33.251586228968748</v>
      </c>
    </row>
    <row r="107" spans="3:34" ht="15.75" thickBot="1"/>
    <row r="108" spans="3:34" ht="15.75" thickBot="1">
      <c r="C108" s="193" t="s">
        <v>342</v>
      </c>
    </row>
    <row r="109" spans="3:34">
      <c r="C109" s="207" t="s">
        <v>343</v>
      </c>
      <c r="D109" s="412">
        <f>+'Resultados Rentabilidad'!D26</f>
        <v>3.5000000000000003E-2</v>
      </c>
    </row>
    <row r="110" spans="3:34">
      <c r="C110" s="208" t="s">
        <v>344</v>
      </c>
      <c r="D110" s="413" t="str">
        <f>+'Resultados Rentabilidad'!D27</f>
        <v>101,3 M€</v>
      </c>
    </row>
    <row r="111" spans="3:34" ht="15.75" thickBot="1">
      <c r="C111" s="209" t="s">
        <v>345</v>
      </c>
      <c r="D111" s="414">
        <f>+'Resultados Rentabilidad'!D28</f>
        <v>8.7525656882944336E-2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C1:AI156"/>
  <sheetViews>
    <sheetView showGridLines="0" zoomScale="70" zoomScaleNormal="70" workbookViewId="0"/>
  </sheetViews>
  <sheetFormatPr baseColWidth="10" defaultRowHeight="15"/>
  <cols>
    <col min="1" max="1" width="5" customWidth="1"/>
    <col min="2" max="2" width="5.28515625" customWidth="1"/>
    <col min="3" max="3" width="41.5703125" customWidth="1"/>
    <col min="4" max="4" width="15.85546875" customWidth="1"/>
    <col min="5" max="5" width="15.28515625" customWidth="1"/>
  </cols>
  <sheetData>
    <row r="1" spans="3:35" ht="22.5" customHeight="1">
      <c r="C1" s="484" t="s">
        <v>75</v>
      </c>
    </row>
    <row r="4" spans="3:35">
      <c r="C4" s="1" t="s">
        <v>409</v>
      </c>
    </row>
    <row r="5" spans="3:35">
      <c r="C5" s="1"/>
      <c r="E5" s="6">
        <v>0</v>
      </c>
      <c r="F5" s="6">
        <v>1</v>
      </c>
      <c r="G5" s="6">
        <v>2</v>
      </c>
      <c r="H5" s="6">
        <v>3</v>
      </c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>
        <v>11</v>
      </c>
      <c r="Q5" s="6">
        <v>12</v>
      </c>
      <c r="R5" s="6">
        <v>13</v>
      </c>
      <c r="S5" s="6">
        <v>14</v>
      </c>
      <c r="T5" s="6">
        <v>15</v>
      </c>
      <c r="U5" s="6">
        <v>16</v>
      </c>
      <c r="V5" s="6">
        <v>17</v>
      </c>
      <c r="W5" s="6">
        <v>18</v>
      </c>
      <c r="X5" s="6">
        <v>19</v>
      </c>
      <c r="Y5" s="6">
        <v>20</v>
      </c>
      <c r="Z5" s="6">
        <v>21</v>
      </c>
      <c r="AA5" s="6">
        <v>22</v>
      </c>
      <c r="AB5" s="6">
        <v>23</v>
      </c>
      <c r="AC5" s="6">
        <v>24</v>
      </c>
      <c r="AD5" s="6">
        <v>25</v>
      </c>
      <c r="AE5" s="6">
        <v>26</v>
      </c>
      <c r="AF5" s="6">
        <v>27</v>
      </c>
      <c r="AG5" s="6">
        <v>28</v>
      </c>
      <c r="AH5" s="6">
        <v>29</v>
      </c>
      <c r="AI5" s="6">
        <v>30</v>
      </c>
    </row>
    <row r="6" spans="3:35">
      <c r="C6" s="1" t="s">
        <v>94</v>
      </c>
      <c r="E6" s="75">
        <v>1.4999999999999999E-2</v>
      </c>
      <c r="F6" s="75">
        <v>1.4E-2</v>
      </c>
      <c r="G6" s="75">
        <v>1.2999999999999999E-2</v>
      </c>
      <c r="H6" s="75">
        <v>1.2E-2</v>
      </c>
      <c r="I6" s="75">
        <v>1.0999999999999999E-2</v>
      </c>
      <c r="J6" s="75">
        <v>0.01</v>
      </c>
      <c r="K6" s="75">
        <v>0.01</v>
      </c>
      <c r="L6" s="75">
        <v>0.01</v>
      </c>
      <c r="M6" s="75">
        <v>0.01</v>
      </c>
      <c r="N6" s="75">
        <v>0.01</v>
      </c>
      <c r="O6" s="75">
        <v>0.01</v>
      </c>
      <c r="P6" s="75">
        <v>0.01</v>
      </c>
      <c r="Q6" s="75">
        <v>0.01</v>
      </c>
      <c r="R6" s="75">
        <v>0.01</v>
      </c>
      <c r="S6" s="75">
        <v>0.01</v>
      </c>
      <c r="T6" s="75">
        <v>0.01</v>
      </c>
      <c r="U6" s="75">
        <v>0.01</v>
      </c>
      <c r="V6" s="75">
        <v>0.01</v>
      </c>
      <c r="W6" s="75">
        <v>0.01</v>
      </c>
      <c r="X6" s="75">
        <v>0.01</v>
      </c>
      <c r="Y6" s="75">
        <v>0.01</v>
      </c>
      <c r="Z6" s="75">
        <v>0.01</v>
      </c>
      <c r="AA6" s="75">
        <v>0.01</v>
      </c>
      <c r="AB6" s="75">
        <v>0.01</v>
      </c>
      <c r="AC6" s="75">
        <v>0.01</v>
      </c>
      <c r="AD6" s="75">
        <v>0.01</v>
      </c>
      <c r="AE6" s="75">
        <v>0.01</v>
      </c>
      <c r="AF6" s="75">
        <v>0.01</v>
      </c>
      <c r="AG6" s="75">
        <v>0.01</v>
      </c>
      <c r="AH6" s="75">
        <v>0.01</v>
      </c>
      <c r="AI6" s="75">
        <v>0.01</v>
      </c>
    </row>
    <row r="8" spans="3:35">
      <c r="C8" s="1" t="s">
        <v>410</v>
      </c>
    </row>
    <row r="10" spans="3:35">
      <c r="C10" t="s">
        <v>2</v>
      </c>
      <c r="D10" s="8">
        <v>1200000</v>
      </c>
    </row>
    <row r="11" spans="3:35">
      <c r="C11" t="s">
        <v>3</v>
      </c>
      <c r="D11" s="8">
        <v>1900000</v>
      </c>
    </row>
    <row r="12" spans="3:35">
      <c r="C12" t="s">
        <v>4</v>
      </c>
      <c r="D12" s="8">
        <v>2</v>
      </c>
    </row>
    <row r="14" spans="3:35">
      <c r="C14" t="s">
        <v>81</v>
      </c>
      <c r="D14" s="26">
        <v>0.15</v>
      </c>
    </row>
    <row r="16" spans="3:35">
      <c r="C16" s="1" t="s">
        <v>411</v>
      </c>
    </row>
    <row r="18" spans="3:5">
      <c r="C18" s="1" t="s">
        <v>412</v>
      </c>
    </row>
    <row r="20" spans="3:5">
      <c r="C20" s="1" t="s">
        <v>95</v>
      </c>
      <c r="D20" s="65">
        <f>70000000*(1+'Análisis Sensibilidad'!$D$47)</f>
        <v>70000000</v>
      </c>
    </row>
    <row r="21" spans="3:5">
      <c r="C21" t="s">
        <v>98</v>
      </c>
      <c r="D21" s="78">
        <v>10000000</v>
      </c>
    </row>
    <row r="22" spans="3:5">
      <c r="C22" t="s">
        <v>99</v>
      </c>
      <c r="D22" s="78">
        <f>+D20-D21</f>
        <v>60000000</v>
      </c>
      <c r="E22" s="43">
        <v>50</v>
      </c>
    </row>
    <row r="23" spans="3:5">
      <c r="C23" t="s">
        <v>97</v>
      </c>
      <c r="D23" s="65">
        <f>+D22/E22*20</f>
        <v>24000000</v>
      </c>
    </row>
    <row r="24" spans="3:5">
      <c r="D24" s="77"/>
    </row>
    <row r="25" spans="3:5">
      <c r="C25" s="1" t="s">
        <v>96</v>
      </c>
      <c r="D25" s="65">
        <f>50000000*(1+'Análisis Sensibilidad'!$D$47)</f>
        <v>50000000</v>
      </c>
    </row>
    <row r="26" spans="3:5">
      <c r="D26" s="77"/>
    </row>
    <row r="27" spans="3:5">
      <c r="C27" s="1" t="s">
        <v>93</v>
      </c>
    </row>
    <row r="28" spans="3:5">
      <c r="C28" s="24" t="s">
        <v>12</v>
      </c>
      <c r="D28" s="26">
        <v>0.4</v>
      </c>
    </row>
    <row r="29" spans="3:5">
      <c r="C29" s="24" t="s">
        <v>13</v>
      </c>
      <c r="D29" s="26">
        <v>0.15</v>
      </c>
    </row>
    <row r="30" spans="3:5">
      <c r="C30" s="24" t="s">
        <v>14</v>
      </c>
      <c r="D30" s="26">
        <v>0.45</v>
      </c>
    </row>
    <row r="33" spans="3:4">
      <c r="C33" s="1" t="s">
        <v>413</v>
      </c>
    </row>
    <row r="35" spans="3:4">
      <c r="C35" s="28" t="s">
        <v>68</v>
      </c>
      <c r="D35" t="s">
        <v>105</v>
      </c>
    </row>
    <row r="36" spans="3:4">
      <c r="C36" s="30" t="s">
        <v>102</v>
      </c>
      <c r="D36" s="29">
        <v>25</v>
      </c>
    </row>
    <row r="37" spans="3:4">
      <c r="C37" s="30" t="s">
        <v>103</v>
      </c>
      <c r="D37" s="29">
        <v>25</v>
      </c>
    </row>
    <row r="38" spans="3:4">
      <c r="C38" s="30"/>
      <c r="D38" s="79"/>
    </row>
    <row r="39" spans="3:4">
      <c r="C39" s="28" t="s">
        <v>104</v>
      </c>
      <c r="D39" t="s">
        <v>105</v>
      </c>
    </row>
    <row r="40" spans="3:4">
      <c r="C40" s="30" t="s">
        <v>102</v>
      </c>
      <c r="D40" s="29">
        <v>65</v>
      </c>
    </row>
    <row r="41" spans="3:4">
      <c r="C41" s="30" t="s">
        <v>103</v>
      </c>
      <c r="D41" s="29">
        <v>63</v>
      </c>
    </row>
    <row r="43" spans="3:4">
      <c r="C43" s="18" t="s">
        <v>17</v>
      </c>
    </row>
    <row r="44" spans="3:4">
      <c r="C44" s="30" t="s">
        <v>12</v>
      </c>
      <c r="D44" s="26">
        <v>0.6</v>
      </c>
    </row>
    <row r="45" spans="3:4">
      <c r="C45" s="30" t="s">
        <v>13</v>
      </c>
      <c r="D45" s="26">
        <v>0.15</v>
      </c>
    </row>
    <row r="46" spans="3:4">
      <c r="C46" s="30" t="s">
        <v>14</v>
      </c>
      <c r="D46" s="26">
        <v>0.25</v>
      </c>
    </row>
    <row r="49" spans="3:4">
      <c r="C49" s="1" t="s">
        <v>414</v>
      </c>
    </row>
    <row r="51" spans="3:4">
      <c r="C51" s="28" t="s">
        <v>68</v>
      </c>
      <c r="D51" t="s">
        <v>105</v>
      </c>
    </row>
    <row r="52" spans="3:4">
      <c r="C52" t="s">
        <v>115</v>
      </c>
      <c r="D52" s="29">
        <v>35</v>
      </c>
    </row>
    <row r="53" spans="3:4">
      <c r="C53" t="s">
        <v>116</v>
      </c>
      <c r="D53" s="29">
        <v>35</v>
      </c>
    </row>
    <row r="54" spans="3:4">
      <c r="C54" t="s">
        <v>117</v>
      </c>
      <c r="D54" s="29">
        <v>20</v>
      </c>
    </row>
    <row r="55" spans="3:4">
      <c r="C55" t="s">
        <v>118</v>
      </c>
      <c r="D55" s="29">
        <v>20</v>
      </c>
    </row>
    <row r="57" spans="3:4">
      <c r="C57" t="s">
        <v>120</v>
      </c>
      <c r="D57" s="29">
        <v>10</v>
      </c>
    </row>
    <row r="58" spans="3:4">
      <c r="C58" t="s">
        <v>121</v>
      </c>
      <c r="D58" s="29">
        <v>10</v>
      </c>
    </row>
    <row r="61" spans="3:4">
      <c r="C61" s="28" t="s">
        <v>104</v>
      </c>
      <c r="D61" t="s">
        <v>105</v>
      </c>
    </row>
    <row r="62" spans="3:4">
      <c r="C62" t="s">
        <v>127</v>
      </c>
      <c r="D62" s="29">
        <v>90</v>
      </c>
    </row>
    <row r="63" spans="3:4">
      <c r="C63" t="s">
        <v>128</v>
      </c>
      <c r="D63" s="29">
        <v>90</v>
      </c>
    </row>
    <row r="64" spans="3:4">
      <c r="C64" t="s">
        <v>129</v>
      </c>
      <c r="D64" s="29">
        <v>50</v>
      </c>
    </row>
    <row r="65" spans="3:4">
      <c r="C65" t="s">
        <v>130</v>
      </c>
      <c r="D65" s="29">
        <v>50</v>
      </c>
    </row>
    <row r="68" spans="3:4">
      <c r="C68" s="1" t="s">
        <v>415</v>
      </c>
    </row>
    <row r="70" spans="3:4">
      <c r="C70" t="s">
        <v>141</v>
      </c>
      <c r="D70" s="26">
        <v>0.15</v>
      </c>
    </row>
    <row r="72" spans="3:4">
      <c r="C72" s="1" t="s">
        <v>416</v>
      </c>
    </row>
    <row r="74" spans="3:4">
      <c r="C74" s="1" t="s">
        <v>68</v>
      </c>
    </row>
    <row r="75" spans="3:4">
      <c r="C75" t="s">
        <v>165</v>
      </c>
      <c r="D75" s="92">
        <v>0.05</v>
      </c>
    </row>
    <row r="76" spans="3:4">
      <c r="C76" t="s">
        <v>166</v>
      </c>
      <c r="D76" s="92">
        <v>3.2000000000000001E-2</v>
      </c>
    </row>
    <row r="77" spans="3:4">
      <c r="C77" t="s">
        <v>167</v>
      </c>
      <c r="D77" s="26">
        <v>0.3</v>
      </c>
    </row>
    <row r="78" spans="3:4">
      <c r="C78" t="s">
        <v>525</v>
      </c>
      <c r="D78" s="26">
        <v>0.25</v>
      </c>
    </row>
    <row r="80" spans="3:4">
      <c r="C80" t="s">
        <v>136</v>
      </c>
      <c r="D80" s="96">
        <f>+D76*D77+D75*(1-D77)*(1-D78)</f>
        <v>3.5849999999999993E-2</v>
      </c>
    </row>
    <row r="81" spans="3:4">
      <c r="D81" s="94"/>
    </row>
    <row r="82" spans="3:4">
      <c r="C82" s="1" t="s">
        <v>160</v>
      </c>
    </row>
    <row r="83" spans="3:4">
      <c r="C83" t="s">
        <v>165</v>
      </c>
      <c r="D83" s="92">
        <v>7.4999999999999997E-2</v>
      </c>
    </row>
    <row r="84" spans="3:4">
      <c r="C84" t="s">
        <v>166</v>
      </c>
      <c r="D84" s="92">
        <v>3.2000000000000001E-2</v>
      </c>
    </row>
    <row r="85" spans="3:4">
      <c r="C85" t="s">
        <v>167</v>
      </c>
      <c r="D85" s="26">
        <f>+D109</f>
        <v>0.65</v>
      </c>
    </row>
    <row r="86" spans="3:4">
      <c r="C86" t="s">
        <v>525</v>
      </c>
      <c r="D86" s="26">
        <v>0.25</v>
      </c>
    </row>
    <row r="87" spans="3:4">
      <c r="D87" s="95"/>
    </row>
    <row r="88" spans="3:4">
      <c r="C88" t="s">
        <v>137</v>
      </c>
      <c r="D88" s="96">
        <f>+D84*D85+D83*(1-D85)*(1-D86)</f>
        <v>4.0487500000000003E-2</v>
      </c>
    </row>
    <row r="91" spans="3:4">
      <c r="C91" s="1" t="s">
        <v>417</v>
      </c>
    </row>
    <row r="93" spans="3:4">
      <c r="C93" s="1" t="s">
        <v>68</v>
      </c>
    </row>
    <row r="95" spans="3:4">
      <c r="C95" t="s">
        <v>144</v>
      </c>
      <c r="D95" s="26">
        <v>0.7</v>
      </c>
    </row>
    <row r="96" spans="3:4">
      <c r="C96" t="s">
        <v>145</v>
      </c>
      <c r="D96" s="26">
        <v>0.3</v>
      </c>
    </row>
    <row r="97" spans="3:4">
      <c r="C97" t="s">
        <v>146</v>
      </c>
      <c r="D97" s="26">
        <v>0</v>
      </c>
    </row>
    <row r="99" spans="3:4">
      <c r="C99" t="s">
        <v>149</v>
      </c>
      <c r="D99" s="37">
        <f>+D96*D20</f>
        <v>21000000</v>
      </c>
    </row>
    <row r="100" spans="3:4">
      <c r="C100" t="s">
        <v>159</v>
      </c>
      <c r="D100" s="29">
        <v>0</v>
      </c>
    </row>
    <row r="101" spans="3:4">
      <c r="C101" t="s">
        <v>147</v>
      </c>
      <c r="D101" s="29">
        <v>5</v>
      </c>
    </row>
    <row r="102" spans="3:4">
      <c r="C102" t="s">
        <v>148</v>
      </c>
      <c r="D102" s="93">
        <v>3.2000000000000001E-2</v>
      </c>
    </row>
    <row r="103" spans="3:4">
      <c r="C103" t="s">
        <v>150</v>
      </c>
      <c r="D103" s="29">
        <v>20</v>
      </c>
    </row>
    <row r="106" spans="3:4">
      <c r="C106" s="1" t="s">
        <v>160</v>
      </c>
    </row>
    <row r="108" spans="3:4">
      <c r="C108" t="s">
        <v>144</v>
      </c>
      <c r="D108" s="26">
        <v>0.35</v>
      </c>
    </row>
    <row r="109" spans="3:4">
      <c r="C109" t="s">
        <v>145</v>
      </c>
      <c r="D109" s="26">
        <v>0.65</v>
      </c>
    </row>
    <row r="110" spans="3:4">
      <c r="C110" t="s">
        <v>146</v>
      </c>
      <c r="D110" s="26">
        <v>0</v>
      </c>
    </row>
    <row r="112" spans="3:4">
      <c r="C112" t="s">
        <v>149</v>
      </c>
      <c r="D112" s="37">
        <f>+D109*D25</f>
        <v>32500000</v>
      </c>
    </row>
    <row r="113" spans="3:4">
      <c r="C113" t="s">
        <v>159</v>
      </c>
      <c r="D113" s="29">
        <v>1</v>
      </c>
    </row>
    <row r="114" spans="3:4">
      <c r="C114" t="s">
        <v>147</v>
      </c>
      <c r="D114" s="29">
        <v>5</v>
      </c>
    </row>
    <row r="115" spans="3:4">
      <c r="C115" t="s">
        <v>148</v>
      </c>
      <c r="D115" s="93">
        <v>3.2000000000000001E-2</v>
      </c>
    </row>
    <row r="116" spans="3:4">
      <c r="C116" t="s">
        <v>150</v>
      </c>
      <c r="D116" s="29">
        <v>20</v>
      </c>
    </row>
    <row r="118" spans="3:4">
      <c r="C118" s="1" t="s">
        <v>418</v>
      </c>
    </row>
    <row r="120" spans="3:4">
      <c r="C120" s="1" t="s">
        <v>68</v>
      </c>
    </row>
    <row r="121" spans="3:4">
      <c r="C121" t="s">
        <v>165</v>
      </c>
      <c r="D121" s="92">
        <v>0.05</v>
      </c>
    </row>
    <row r="123" spans="3:4">
      <c r="C123" t="s">
        <v>171</v>
      </c>
      <c r="D123" s="96">
        <f>+D121</f>
        <v>0.05</v>
      </c>
    </row>
    <row r="124" spans="3:4">
      <c r="D124" s="94"/>
    </row>
    <row r="125" spans="3:4">
      <c r="C125" s="1" t="s">
        <v>160</v>
      </c>
    </row>
    <row r="126" spans="3:4">
      <c r="C126" t="s">
        <v>165</v>
      </c>
      <c r="D126" s="92">
        <v>7.4999999999999997E-2</v>
      </c>
    </row>
    <row r="127" spans="3:4">
      <c r="D127" s="95"/>
    </row>
    <row r="128" spans="3:4">
      <c r="C128" t="s">
        <v>172</v>
      </c>
      <c r="D128" s="96">
        <f>+D126</f>
        <v>7.4999999999999997E-2</v>
      </c>
    </row>
    <row r="132" spans="3:4">
      <c r="C132" s="1" t="s">
        <v>419</v>
      </c>
    </row>
    <row r="134" spans="3:4">
      <c r="C134" s="1" t="s">
        <v>420</v>
      </c>
    </row>
    <row r="135" spans="3:4">
      <c r="C135" s="1"/>
      <c r="D135" s="1"/>
    </row>
    <row r="136" spans="3:4">
      <c r="C136" t="s">
        <v>41</v>
      </c>
      <c r="D136" s="57">
        <v>0.12</v>
      </c>
    </row>
    <row r="137" spans="3:4">
      <c r="C137" t="s">
        <v>42</v>
      </c>
      <c r="D137" s="45">
        <v>0.35</v>
      </c>
    </row>
    <row r="139" spans="3:4">
      <c r="C139" s="1" t="s">
        <v>421</v>
      </c>
    </row>
    <row r="141" spans="3:4">
      <c r="C141" s="28" t="s">
        <v>225</v>
      </c>
    </row>
    <row r="142" spans="3:4">
      <c r="C142" t="s">
        <v>220</v>
      </c>
      <c r="D142" s="29">
        <v>200</v>
      </c>
    </row>
    <row r="143" spans="3:4">
      <c r="C143" t="s">
        <v>219</v>
      </c>
      <c r="D143" s="29">
        <v>100</v>
      </c>
    </row>
    <row r="144" spans="3:4">
      <c r="C144" t="s">
        <v>223</v>
      </c>
      <c r="D144" s="116">
        <v>1.2</v>
      </c>
    </row>
    <row r="147" spans="3:4">
      <c r="C147" s="28" t="s">
        <v>224</v>
      </c>
    </row>
    <row r="148" spans="3:4">
      <c r="C148" s="43" t="s">
        <v>46</v>
      </c>
      <c r="D148" s="47">
        <v>10</v>
      </c>
    </row>
    <row r="149" spans="3:4">
      <c r="C149" s="43" t="s">
        <v>47</v>
      </c>
      <c r="D149" s="29">
        <v>1.44</v>
      </c>
    </row>
    <row r="150" spans="3:4">
      <c r="C150" s="115" t="s">
        <v>48</v>
      </c>
      <c r="D150" s="29">
        <v>0.5</v>
      </c>
    </row>
    <row r="152" spans="3:4">
      <c r="C152" s="1" t="s">
        <v>452</v>
      </c>
      <c r="D152" s="29">
        <v>0.9</v>
      </c>
    </row>
    <row r="154" spans="3:4">
      <c r="C154" s="1" t="s">
        <v>422</v>
      </c>
    </row>
    <row r="156" spans="3:4">
      <c r="C156" t="s">
        <v>235</v>
      </c>
      <c r="D156" s="92">
        <v>3.5000000000000003E-2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/>
  </sheetPr>
  <dimension ref="B1:AI71"/>
  <sheetViews>
    <sheetView showGridLines="0" zoomScale="70" zoomScaleNormal="70" workbookViewId="0"/>
  </sheetViews>
  <sheetFormatPr baseColWidth="10" defaultRowHeight="15"/>
  <cols>
    <col min="1" max="1" width="5.7109375" customWidth="1"/>
    <col min="2" max="2" width="14" customWidth="1"/>
    <col min="3" max="3" width="33.85546875" customWidth="1"/>
    <col min="4" max="35" width="15.7109375" customWidth="1"/>
  </cols>
  <sheetData>
    <row r="1" spans="3:35" ht="25.5" customHeight="1">
      <c r="C1" s="484" t="s">
        <v>82</v>
      </c>
    </row>
    <row r="3" spans="3:35" ht="21">
      <c r="C3" s="74" t="s">
        <v>348</v>
      </c>
    </row>
    <row r="5" spans="3:35">
      <c r="C5" s="76" t="s">
        <v>349</v>
      </c>
    </row>
    <row r="6" spans="3:35" ht="15.75" thickBot="1"/>
    <row r="7" spans="3:35" ht="15.75" thickBot="1">
      <c r="C7" s="335"/>
      <c r="E7" s="223">
        <v>0</v>
      </c>
      <c r="F7" s="224">
        <v>1</v>
      </c>
      <c r="G7" s="224">
        <v>2</v>
      </c>
      <c r="H7" s="224">
        <v>3</v>
      </c>
      <c r="I7" s="224">
        <v>4</v>
      </c>
      <c r="J7" s="224">
        <v>5</v>
      </c>
      <c r="K7" s="224">
        <v>6</v>
      </c>
      <c r="L7" s="224">
        <v>7</v>
      </c>
      <c r="M7" s="224">
        <v>8</v>
      </c>
      <c r="N7" s="224">
        <v>9</v>
      </c>
      <c r="O7" s="224">
        <v>10</v>
      </c>
      <c r="P7" s="224">
        <v>11</v>
      </c>
      <c r="Q7" s="224">
        <v>12</v>
      </c>
      <c r="R7" s="224">
        <v>13</v>
      </c>
      <c r="S7" s="224">
        <v>14</v>
      </c>
      <c r="T7" s="225">
        <v>15</v>
      </c>
      <c r="U7" s="226">
        <v>16</v>
      </c>
      <c r="V7" s="224">
        <v>17</v>
      </c>
      <c r="W7" s="224">
        <v>18</v>
      </c>
      <c r="X7" s="227">
        <v>19</v>
      </c>
      <c r="Y7" s="228">
        <v>20</v>
      </c>
      <c r="Z7" s="227">
        <v>21</v>
      </c>
      <c r="AA7" s="224">
        <v>22</v>
      </c>
      <c r="AB7" s="224">
        <v>23</v>
      </c>
      <c r="AC7" s="224">
        <v>24</v>
      </c>
      <c r="AD7" s="225">
        <v>25</v>
      </c>
      <c r="AE7" s="226">
        <v>26</v>
      </c>
      <c r="AF7" s="224">
        <v>27</v>
      </c>
      <c r="AG7" s="224">
        <v>28</v>
      </c>
      <c r="AH7" s="224">
        <v>29</v>
      </c>
      <c r="AI7" s="191">
        <v>30</v>
      </c>
    </row>
    <row r="8" spans="3:35" ht="15.75" thickBot="1">
      <c r="C8" s="523" t="s">
        <v>83</v>
      </c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  <c r="Q8" s="524"/>
      <c r="R8" s="524"/>
      <c r="S8" s="524"/>
      <c r="T8" s="524"/>
      <c r="U8" s="524"/>
      <c r="V8" s="524"/>
      <c r="W8" s="524"/>
      <c r="X8" s="524"/>
      <c r="Y8" s="524"/>
      <c r="Z8" s="524"/>
      <c r="AA8" s="524"/>
      <c r="AB8" s="524"/>
      <c r="AC8" s="524"/>
      <c r="AD8" s="524"/>
      <c r="AE8" s="524"/>
      <c r="AF8" s="524"/>
      <c r="AG8" s="524"/>
      <c r="AH8" s="524"/>
      <c r="AI8" s="525"/>
    </row>
    <row r="9" spans="3:35" ht="15.75" thickBot="1">
      <c r="C9" s="189" t="s">
        <v>84</v>
      </c>
      <c r="E9" s="229">
        <f>+E38/1000</f>
        <v>1050.0000000000002</v>
      </c>
      <c r="F9" s="230">
        <f t="shared" ref="F9:AI9" si="0">+F38/1000</f>
        <v>1067.2161746555964</v>
      </c>
      <c r="G9" s="230">
        <f t="shared" si="0"/>
        <v>1084.7146318538325</v>
      </c>
      <c r="H9" s="230">
        <f t="shared" si="0"/>
        <v>1102.5000000000005</v>
      </c>
      <c r="I9" s="230">
        <f t="shared" si="0"/>
        <v>1120.5769833883764</v>
      </c>
      <c r="J9" s="230">
        <f t="shared" si="0"/>
        <v>1138.9503634465243</v>
      </c>
      <c r="K9" s="230">
        <f t="shared" si="0"/>
        <v>1157.6250000000007</v>
      </c>
      <c r="L9" s="230">
        <f t="shared" si="0"/>
        <v>1176.6058325577956</v>
      </c>
      <c r="M9" s="230">
        <f t="shared" si="0"/>
        <v>1195.8978816188508</v>
      </c>
      <c r="N9" s="230">
        <f t="shared" si="0"/>
        <v>1200</v>
      </c>
      <c r="O9" s="230">
        <f t="shared" si="0"/>
        <v>1200</v>
      </c>
      <c r="P9" s="230">
        <f t="shared" si="0"/>
        <v>1200</v>
      </c>
      <c r="Q9" s="230">
        <f t="shared" si="0"/>
        <v>1200</v>
      </c>
      <c r="R9" s="230">
        <f t="shared" si="0"/>
        <v>1200</v>
      </c>
      <c r="S9" s="230">
        <f t="shared" si="0"/>
        <v>1200</v>
      </c>
      <c r="T9" s="230">
        <f t="shared" si="0"/>
        <v>1200</v>
      </c>
      <c r="U9" s="230">
        <f t="shared" si="0"/>
        <v>1200</v>
      </c>
      <c r="V9" s="230">
        <f t="shared" si="0"/>
        <v>1200</v>
      </c>
      <c r="W9" s="230">
        <f t="shared" si="0"/>
        <v>1200</v>
      </c>
      <c r="X9" s="230">
        <f t="shared" si="0"/>
        <v>1200</v>
      </c>
      <c r="Y9" s="230">
        <f t="shared" si="0"/>
        <v>1200</v>
      </c>
      <c r="Z9" s="230">
        <f t="shared" si="0"/>
        <v>1200</v>
      </c>
      <c r="AA9" s="230">
        <f t="shared" si="0"/>
        <v>1200</v>
      </c>
      <c r="AB9" s="230">
        <f t="shared" si="0"/>
        <v>1200</v>
      </c>
      <c r="AC9" s="230">
        <f t="shared" si="0"/>
        <v>1200</v>
      </c>
      <c r="AD9" s="230">
        <f t="shared" si="0"/>
        <v>1200</v>
      </c>
      <c r="AE9" s="230">
        <f t="shared" si="0"/>
        <v>1200</v>
      </c>
      <c r="AF9" s="230">
        <f t="shared" si="0"/>
        <v>1200</v>
      </c>
      <c r="AG9" s="230">
        <f t="shared" si="0"/>
        <v>1200</v>
      </c>
      <c r="AH9" s="230">
        <f t="shared" si="0"/>
        <v>1200</v>
      </c>
      <c r="AI9" s="231">
        <f t="shared" si="0"/>
        <v>1200</v>
      </c>
    </row>
    <row r="10" spans="3:35" ht="15.75" thickBot="1">
      <c r="C10" s="189" t="s">
        <v>85</v>
      </c>
      <c r="E10" s="232">
        <f>+E50/1000</f>
        <v>1050.0000000000002</v>
      </c>
      <c r="F10" s="233">
        <f t="shared" ref="F10:AI10" si="1">+F50/1000</f>
        <v>1067.2161746555964</v>
      </c>
      <c r="G10" s="233">
        <f t="shared" si="1"/>
        <v>1114.7808955432643</v>
      </c>
      <c r="H10" s="233">
        <f t="shared" si="1"/>
        <v>1143.3633367367943</v>
      </c>
      <c r="I10" s="233">
        <f t="shared" si="1"/>
        <v>1171.5091972735381</v>
      </c>
      <c r="J10" s="233">
        <f t="shared" si="1"/>
        <v>1199.1494282817155</v>
      </c>
      <c r="K10" s="233">
        <f t="shared" si="1"/>
        <v>1226.2147375608906</v>
      </c>
      <c r="L10" s="233">
        <f t="shared" si="1"/>
        <v>1252.6358671450787</v>
      </c>
      <c r="M10" s="233">
        <f t="shared" si="1"/>
        <v>1277.0979287855005</v>
      </c>
      <c r="N10" s="233">
        <f t="shared" si="1"/>
        <v>1299.4597079034834</v>
      </c>
      <c r="O10" s="233">
        <f t="shared" si="1"/>
        <v>1319.5896475872471</v>
      </c>
      <c r="P10" s="233">
        <f t="shared" si="1"/>
        <v>1338.6795520731387</v>
      </c>
      <c r="Q10" s="233">
        <f t="shared" si="1"/>
        <v>1355.3424615522165</v>
      </c>
      <c r="R10" s="233">
        <f t="shared" si="1"/>
        <v>1372.1715035976692</v>
      </c>
      <c r="S10" s="233">
        <f t="shared" si="1"/>
        <v>1387.8026558178803</v>
      </c>
      <c r="T10" s="233">
        <f t="shared" si="1"/>
        <v>1402.1886027565617</v>
      </c>
      <c r="U10" s="233">
        <f t="shared" si="1"/>
        <v>1415.2852528101894</v>
      </c>
      <c r="V10" s="233">
        <f t="shared" si="1"/>
        <v>1428.4593099298054</v>
      </c>
      <c r="W10" s="233">
        <f t="shared" si="1"/>
        <v>1441.7101495811278</v>
      </c>
      <c r="X10" s="233">
        <f t="shared" si="1"/>
        <v>1455.0371110772555</v>
      </c>
      <c r="Y10" s="233">
        <f t="shared" si="1"/>
        <v>1468.4394966346117</v>
      </c>
      <c r="Z10" s="233">
        <f t="shared" si="1"/>
        <v>1481.9165704086961</v>
      </c>
      <c r="AA10" s="233">
        <f t="shared" si="1"/>
        <v>1495.4675575092601</v>
      </c>
      <c r="AB10" s="233">
        <f t="shared" si="1"/>
        <v>1509.0916429944991</v>
      </c>
      <c r="AC10" s="233">
        <f t="shared" si="1"/>
        <v>1522.7879708438556</v>
      </c>
      <c r="AD10" s="233">
        <f t="shared" si="1"/>
        <v>1536.5556429090193</v>
      </c>
      <c r="AE10" s="233">
        <f t="shared" si="1"/>
        <v>1550.3937178426977</v>
      </c>
      <c r="AF10" s="233">
        <f t="shared" si="1"/>
        <v>1564.301210004732</v>
      </c>
      <c r="AG10" s="233">
        <f t="shared" si="1"/>
        <v>1578.277088345113</v>
      </c>
      <c r="AH10" s="230">
        <f t="shared" si="1"/>
        <v>1592.3202752634538</v>
      </c>
      <c r="AI10" s="231">
        <f t="shared" si="1"/>
        <v>1606.4296454444677</v>
      </c>
    </row>
    <row r="11" spans="3:35" ht="15.75" thickBot="1">
      <c r="C11" s="189" t="s">
        <v>321</v>
      </c>
      <c r="E11" s="229">
        <f>+E10-E9</f>
        <v>0</v>
      </c>
      <c r="F11" s="230">
        <f t="shared" ref="F11:AI11" si="2">+F10-F9</f>
        <v>0</v>
      </c>
      <c r="G11" s="230">
        <f t="shared" si="2"/>
        <v>30.066263689431707</v>
      </c>
      <c r="H11" s="230">
        <f t="shared" si="2"/>
        <v>40.863336736793826</v>
      </c>
      <c r="I11" s="230">
        <f t="shared" si="2"/>
        <v>50.932213885161673</v>
      </c>
      <c r="J11" s="230">
        <f t="shared" si="2"/>
        <v>60.199064835191166</v>
      </c>
      <c r="K11" s="230">
        <f t="shared" si="2"/>
        <v>68.589737560889944</v>
      </c>
      <c r="L11" s="230">
        <f t="shared" si="2"/>
        <v>76.030034587283126</v>
      </c>
      <c r="M11" s="230">
        <f t="shared" si="2"/>
        <v>81.200047166649711</v>
      </c>
      <c r="N11" s="230">
        <f t="shared" si="2"/>
        <v>99.459707903483377</v>
      </c>
      <c r="O11" s="230">
        <f t="shared" si="2"/>
        <v>119.5896475872471</v>
      </c>
      <c r="P11" s="230">
        <f t="shared" si="2"/>
        <v>138.67955207313867</v>
      </c>
      <c r="Q11" s="230">
        <f t="shared" si="2"/>
        <v>155.34246155221649</v>
      </c>
      <c r="R11" s="230">
        <f t="shared" si="2"/>
        <v>172.17150359766924</v>
      </c>
      <c r="S11" s="230">
        <f t="shared" si="2"/>
        <v>187.80265581788035</v>
      </c>
      <c r="T11" s="230">
        <f t="shared" si="2"/>
        <v>202.18860275656175</v>
      </c>
      <c r="U11" s="230">
        <f t="shared" si="2"/>
        <v>215.28525281018938</v>
      </c>
      <c r="V11" s="230">
        <f t="shared" si="2"/>
        <v>228.45930992980539</v>
      </c>
      <c r="W11" s="230">
        <f t="shared" si="2"/>
        <v>241.71014958112778</v>
      </c>
      <c r="X11" s="230">
        <f t="shared" si="2"/>
        <v>255.03711107725553</v>
      </c>
      <c r="Y11" s="230">
        <f t="shared" si="2"/>
        <v>268.43949663461171</v>
      </c>
      <c r="Z11" s="230">
        <f t="shared" si="2"/>
        <v>281.91657040869609</v>
      </c>
      <c r="AA11" s="230">
        <f t="shared" si="2"/>
        <v>295.46755750926013</v>
      </c>
      <c r="AB11" s="230">
        <f t="shared" si="2"/>
        <v>309.09164299449913</v>
      </c>
      <c r="AC11" s="230">
        <f t="shared" si="2"/>
        <v>322.78797084385565</v>
      </c>
      <c r="AD11" s="230">
        <f t="shared" si="2"/>
        <v>336.5556429090193</v>
      </c>
      <c r="AE11" s="230">
        <f t="shared" si="2"/>
        <v>350.3937178426977</v>
      </c>
      <c r="AF11" s="230">
        <f t="shared" si="2"/>
        <v>364.30121000473196</v>
      </c>
      <c r="AG11" s="230">
        <f t="shared" si="2"/>
        <v>378.27708834511304</v>
      </c>
      <c r="AH11" s="230">
        <f t="shared" si="2"/>
        <v>392.32027526345382</v>
      </c>
      <c r="AI11" s="231">
        <f t="shared" si="2"/>
        <v>406.42964544446772</v>
      </c>
    </row>
    <row r="12" spans="3:35" ht="15.75" thickBot="1">
      <c r="C12" s="234" t="s">
        <v>309</v>
      </c>
      <c r="E12" s="245">
        <f>+E67/1000</f>
        <v>0</v>
      </c>
      <c r="F12" s="243">
        <f t="shared" ref="F12:AI12" si="3">+F67/1000</f>
        <v>0</v>
      </c>
      <c r="G12" s="243">
        <f t="shared" si="3"/>
        <v>30.066263689431594</v>
      </c>
      <c r="H12" s="243">
        <f t="shared" si="3"/>
        <v>40.863336736793862</v>
      </c>
      <c r="I12" s="243">
        <f t="shared" si="3"/>
        <v>50.932213885161794</v>
      </c>
      <c r="J12" s="243">
        <f t="shared" si="3"/>
        <v>60.199064835191002</v>
      </c>
      <c r="K12" s="243">
        <f t="shared" si="3"/>
        <v>68.589737560889915</v>
      </c>
      <c r="L12" s="243">
        <f t="shared" si="3"/>
        <v>76.030034587283154</v>
      </c>
      <c r="M12" s="243">
        <f t="shared" si="3"/>
        <v>81.200047166649725</v>
      </c>
      <c r="N12" s="243">
        <f t="shared" si="3"/>
        <v>99.459707903483419</v>
      </c>
      <c r="O12" s="243">
        <f t="shared" si="3"/>
        <v>119.5896475872472</v>
      </c>
      <c r="P12" s="243">
        <f t="shared" si="3"/>
        <v>138.67955207313878</v>
      </c>
      <c r="Q12" s="243">
        <f t="shared" si="3"/>
        <v>155.34246155221643</v>
      </c>
      <c r="R12" s="243">
        <f t="shared" si="3"/>
        <v>172.1715035976693</v>
      </c>
      <c r="S12" s="243">
        <f t="shared" si="3"/>
        <v>187.80265581788029</v>
      </c>
      <c r="T12" s="243">
        <f t="shared" si="3"/>
        <v>202.18860275656172</v>
      </c>
      <c r="U12" s="243">
        <f t="shared" si="3"/>
        <v>215.28525281018926</v>
      </c>
      <c r="V12" s="243">
        <f t="shared" si="3"/>
        <v>228.45930992980533</v>
      </c>
      <c r="W12" s="243">
        <f t="shared" si="3"/>
        <v>241.71014958112781</v>
      </c>
      <c r="X12" s="243">
        <f t="shared" si="3"/>
        <v>255.03711107725556</v>
      </c>
      <c r="Y12" s="243">
        <f t="shared" si="3"/>
        <v>268.4394966346116</v>
      </c>
      <c r="Z12" s="243">
        <f t="shared" si="3"/>
        <v>281.91657040869609</v>
      </c>
      <c r="AA12" s="243">
        <f t="shared" si="3"/>
        <v>295.46755750926002</v>
      </c>
      <c r="AB12" s="243">
        <f t="shared" si="3"/>
        <v>309.09164299449907</v>
      </c>
      <c r="AC12" s="243">
        <f t="shared" si="3"/>
        <v>322.78797084385576</v>
      </c>
      <c r="AD12" s="243">
        <f t="shared" si="3"/>
        <v>336.55564290901924</v>
      </c>
      <c r="AE12" s="243">
        <f t="shared" si="3"/>
        <v>350.39371784269764</v>
      </c>
      <c r="AF12" s="243">
        <f t="shared" si="3"/>
        <v>364.30121000473201</v>
      </c>
      <c r="AG12" s="243">
        <f t="shared" si="3"/>
        <v>378.27708834511299</v>
      </c>
      <c r="AH12" s="243">
        <f t="shared" si="3"/>
        <v>392.32027526345382</v>
      </c>
      <c r="AI12" s="244">
        <f t="shared" si="3"/>
        <v>406.42964544446767</v>
      </c>
    </row>
    <row r="13" spans="3:35" ht="15.75" thickBot="1">
      <c r="C13" s="234" t="s">
        <v>310</v>
      </c>
      <c r="E13" s="245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243">
        <v>0</v>
      </c>
      <c r="M13" s="243">
        <v>0</v>
      </c>
      <c r="N13" s="243">
        <v>0</v>
      </c>
      <c r="O13" s="243">
        <v>0</v>
      </c>
      <c r="P13" s="243">
        <v>0</v>
      </c>
      <c r="Q13" s="243">
        <v>0</v>
      </c>
      <c r="R13" s="243">
        <v>0</v>
      </c>
      <c r="S13" s="243">
        <v>0</v>
      </c>
      <c r="T13" s="243">
        <v>0</v>
      </c>
      <c r="U13" s="243">
        <v>0</v>
      </c>
      <c r="V13" s="243">
        <v>0</v>
      </c>
      <c r="W13" s="243">
        <v>0</v>
      </c>
      <c r="X13" s="243">
        <v>0</v>
      </c>
      <c r="Y13" s="243">
        <v>0</v>
      </c>
      <c r="Z13" s="243">
        <v>0</v>
      </c>
      <c r="AA13" s="243">
        <v>0</v>
      </c>
      <c r="AB13" s="243">
        <v>0</v>
      </c>
      <c r="AC13" s="243">
        <v>0</v>
      </c>
      <c r="AD13" s="243">
        <v>0</v>
      </c>
      <c r="AE13" s="243">
        <v>0</v>
      </c>
      <c r="AF13" s="243">
        <v>0</v>
      </c>
      <c r="AG13" s="243">
        <v>0</v>
      </c>
      <c r="AH13" s="243">
        <v>0</v>
      </c>
      <c r="AI13" s="244">
        <v>0</v>
      </c>
    </row>
    <row r="14" spans="3:35" ht="15.75" thickBot="1">
      <c r="C14" s="234" t="s">
        <v>92</v>
      </c>
      <c r="E14" s="242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0</v>
      </c>
      <c r="K14" s="243">
        <v>0</v>
      </c>
      <c r="L14" s="243">
        <v>0</v>
      </c>
      <c r="M14" s="243">
        <v>0</v>
      </c>
      <c r="N14" s="243">
        <v>0</v>
      </c>
      <c r="O14" s="243">
        <v>0</v>
      </c>
      <c r="P14" s="243">
        <v>0</v>
      </c>
      <c r="Q14" s="243">
        <v>0</v>
      </c>
      <c r="R14" s="243">
        <v>0</v>
      </c>
      <c r="S14" s="243">
        <v>0</v>
      </c>
      <c r="T14" s="243">
        <v>0</v>
      </c>
      <c r="U14" s="243">
        <v>0</v>
      </c>
      <c r="V14" s="243">
        <v>0</v>
      </c>
      <c r="W14" s="243">
        <v>0</v>
      </c>
      <c r="X14" s="243">
        <v>0</v>
      </c>
      <c r="Y14" s="243">
        <v>0</v>
      </c>
      <c r="Z14" s="243">
        <v>0</v>
      </c>
      <c r="AA14" s="243">
        <v>0</v>
      </c>
      <c r="AB14" s="243">
        <v>0</v>
      </c>
      <c r="AC14" s="243">
        <v>0</v>
      </c>
      <c r="AD14" s="243">
        <v>0</v>
      </c>
      <c r="AE14" s="243">
        <v>0</v>
      </c>
      <c r="AF14" s="243">
        <v>0</v>
      </c>
      <c r="AG14" s="243">
        <v>0</v>
      </c>
      <c r="AH14" s="243">
        <v>0</v>
      </c>
      <c r="AI14" s="244">
        <v>0</v>
      </c>
    </row>
    <row r="15" spans="3:35" ht="15.75" thickBot="1">
      <c r="C15" s="508" t="s">
        <v>86</v>
      </c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10"/>
    </row>
    <row r="16" spans="3:35" ht="15.75" thickBot="1">
      <c r="C16" s="189" t="s">
        <v>84</v>
      </c>
      <c r="E16" s="229">
        <f>+E39/1000</f>
        <v>0</v>
      </c>
      <c r="F16" s="230">
        <f t="shared" ref="F16:AI16" si="4">+F39/1000</f>
        <v>0</v>
      </c>
      <c r="G16" s="230">
        <f t="shared" si="4"/>
        <v>0</v>
      </c>
      <c r="H16" s="230">
        <f t="shared" si="4"/>
        <v>0</v>
      </c>
      <c r="I16" s="230">
        <f t="shared" si="4"/>
        <v>0</v>
      </c>
      <c r="J16" s="230">
        <f t="shared" si="4"/>
        <v>0</v>
      </c>
      <c r="K16" s="230">
        <f t="shared" si="4"/>
        <v>0</v>
      </c>
      <c r="L16" s="230">
        <f t="shared" si="4"/>
        <v>0</v>
      </c>
      <c r="M16" s="230">
        <f t="shared" si="4"/>
        <v>0</v>
      </c>
      <c r="N16" s="230">
        <f t="shared" si="4"/>
        <v>0</v>
      </c>
      <c r="O16" s="230">
        <f t="shared" si="4"/>
        <v>0</v>
      </c>
      <c r="P16" s="230">
        <f t="shared" si="4"/>
        <v>0</v>
      </c>
      <c r="Q16" s="230">
        <f t="shared" si="4"/>
        <v>0</v>
      </c>
      <c r="R16" s="230">
        <f t="shared" si="4"/>
        <v>0</v>
      </c>
      <c r="S16" s="230">
        <f t="shared" si="4"/>
        <v>0</v>
      </c>
      <c r="T16" s="230">
        <f t="shared" si="4"/>
        <v>0</v>
      </c>
      <c r="U16" s="230">
        <f t="shared" si="4"/>
        <v>0</v>
      </c>
      <c r="V16" s="230">
        <f t="shared" si="4"/>
        <v>0</v>
      </c>
      <c r="W16" s="230">
        <f t="shared" si="4"/>
        <v>0</v>
      </c>
      <c r="X16" s="230">
        <f t="shared" si="4"/>
        <v>0</v>
      </c>
      <c r="Y16" s="230">
        <f t="shared" si="4"/>
        <v>0</v>
      </c>
      <c r="Z16" s="230">
        <f t="shared" si="4"/>
        <v>0</v>
      </c>
      <c r="AA16" s="230">
        <f t="shared" si="4"/>
        <v>0</v>
      </c>
      <c r="AB16" s="230">
        <f t="shared" si="4"/>
        <v>0</v>
      </c>
      <c r="AC16" s="230">
        <f t="shared" si="4"/>
        <v>0</v>
      </c>
      <c r="AD16" s="230">
        <f t="shared" si="4"/>
        <v>0</v>
      </c>
      <c r="AE16" s="230">
        <f t="shared" si="4"/>
        <v>1E-3</v>
      </c>
      <c r="AF16" s="230">
        <f t="shared" si="4"/>
        <v>2E-3</v>
      </c>
      <c r="AG16" s="230">
        <f t="shared" si="4"/>
        <v>3.0000000000000001E-3</v>
      </c>
      <c r="AH16" s="230">
        <f t="shared" si="4"/>
        <v>4.0000000000000001E-3</v>
      </c>
      <c r="AI16" s="231">
        <f t="shared" si="4"/>
        <v>5.0000000000000001E-3</v>
      </c>
    </row>
    <row r="17" spans="3:35" ht="15.75" thickBot="1">
      <c r="C17" s="189" t="s">
        <v>85</v>
      </c>
      <c r="E17" s="232">
        <f>+E51/1000</f>
        <v>0</v>
      </c>
      <c r="F17" s="233">
        <f t="shared" ref="F17:AI17" si="5">+F51/1000</f>
        <v>0</v>
      </c>
      <c r="G17" s="233">
        <f t="shared" si="5"/>
        <v>5.7960878451122912</v>
      </c>
      <c r="H17" s="233">
        <f t="shared" si="5"/>
        <v>11.951533136621544</v>
      </c>
      <c r="I17" s="233">
        <f t="shared" si="5"/>
        <v>18.465118696080289</v>
      </c>
      <c r="J17" s="233">
        <f t="shared" si="5"/>
        <v>25.33414285102215</v>
      </c>
      <c r="K17" s="233">
        <f t="shared" si="5"/>
        <v>32.554373563563466</v>
      </c>
      <c r="L17" s="233">
        <f t="shared" si="5"/>
        <v>40.120009979735613</v>
      </c>
      <c r="M17" s="233">
        <f t="shared" si="5"/>
        <v>47.976845267433838</v>
      </c>
      <c r="N17" s="233">
        <f t="shared" si="5"/>
        <v>56.091785952668353</v>
      </c>
      <c r="O17" s="233">
        <f t="shared" si="5"/>
        <v>64.428427639883679</v>
      </c>
      <c r="P17" s="233">
        <f t="shared" si="5"/>
        <v>73.018884658534816</v>
      </c>
      <c r="Q17" s="233">
        <f t="shared" si="5"/>
        <v>81.766547040627316</v>
      </c>
      <c r="R17" s="233">
        <f t="shared" si="5"/>
        <v>90.80546714984574</v>
      </c>
      <c r="S17" s="233">
        <f t="shared" si="5"/>
        <v>100.04492343234253</v>
      </c>
      <c r="T17" s="233">
        <f t="shared" si="5"/>
        <v>109.46453776166464</v>
      </c>
      <c r="U17" s="233">
        <f t="shared" si="5"/>
        <v>119.04268481581026</v>
      </c>
      <c r="V17" s="233">
        <f t="shared" si="5"/>
        <v>128.8835467605839</v>
      </c>
      <c r="W17" s="233">
        <f t="shared" si="5"/>
        <v>138.99284995961719</v>
      </c>
      <c r="X17" s="233">
        <f t="shared" si="5"/>
        <v>149.37643345660032</v>
      </c>
      <c r="Y17" s="233">
        <f t="shared" si="5"/>
        <v>160.04025106725209</v>
      </c>
      <c r="Z17" s="233">
        <f t="shared" si="5"/>
        <v>170.9903735086956</v>
      </c>
      <c r="AA17" s="233">
        <f t="shared" si="5"/>
        <v>182.23299056689231</v>
      </c>
      <c r="AB17" s="233">
        <f t="shared" si="5"/>
        <v>193.77441330279549</v>
      </c>
      <c r="AC17" s="233">
        <f t="shared" si="5"/>
        <v>205.62107629789818</v>
      </c>
      <c r="AD17" s="233">
        <f t="shared" si="5"/>
        <v>217.77953993986088</v>
      </c>
      <c r="AE17" s="233">
        <f t="shared" si="5"/>
        <v>230.25649274891541</v>
      </c>
      <c r="AF17" s="233">
        <f t="shared" si="5"/>
        <v>243.05875374575513</v>
      </c>
      <c r="AG17" s="233">
        <f t="shared" si="5"/>
        <v>256.19327486163149</v>
      </c>
      <c r="AH17" s="230">
        <f t="shared" si="5"/>
        <v>269.66714339139139</v>
      </c>
      <c r="AI17" s="231">
        <f t="shared" si="5"/>
        <v>283.48758449020016</v>
      </c>
    </row>
    <row r="18" spans="3:35" ht="15.75" thickBot="1">
      <c r="C18" s="189" t="s">
        <v>87</v>
      </c>
      <c r="E18" s="229">
        <f>+E17-E16</f>
        <v>0</v>
      </c>
      <c r="F18" s="230">
        <f t="shared" ref="F18:AI18" si="6">+F17-F16</f>
        <v>0</v>
      </c>
      <c r="G18" s="230">
        <f t="shared" si="6"/>
        <v>5.7960878451122912</v>
      </c>
      <c r="H18" s="230">
        <f t="shared" si="6"/>
        <v>11.951533136621544</v>
      </c>
      <c r="I18" s="230">
        <f t="shared" si="6"/>
        <v>18.465118696080289</v>
      </c>
      <c r="J18" s="230">
        <f t="shared" si="6"/>
        <v>25.33414285102215</v>
      </c>
      <c r="K18" s="230">
        <f t="shared" si="6"/>
        <v>32.554373563563466</v>
      </c>
      <c r="L18" s="230">
        <f t="shared" si="6"/>
        <v>40.120009979735613</v>
      </c>
      <c r="M18" s="230">
        <f t="shared" si="6"/>
        <v>47.976845267433838</v>
      </c>
      <c r="N18" s="230">
        <f t="shared" si="6"/>
        <v>56.091785952668353</v>
      </c>
      <c r="O18" s="230">
        <f t="shared" si="6"/>
        <v>64.428427639883679</v>
      </c>
      <c r="P18" s="230">
        <f t="shared" si="6"/>
        <v>73.018884658534816</v>
      </c>
      <c r="Q18" s="230">
        <f t="shared" si="6"/>
        <v>81.766547040627316</v>
      </c>
      <c r="R18" s="230">
        <f t="shared" si="6"/>
        <v>90.80546714984574</v>
      </c>
      <c r="S18" s="230">
        <f t="shared" si="6"/>
        <v>100.04492343234253</v>
      </c>
      <c r="T18" s="230">
        <f t="shared" si="6"/>
        <v>109.46453776166464</v>
      </c>
      <c r="U18" s="230">
        <f t="shared" si="6"/>
        <v>119.04268481581026</v>
      </c>
      <c r="V18" s="230">
        <f t="shared" si="6"/>
        <v>128.8835467605839</v>
      </c>
      <c r="W18" s="230">
        <f t="shared" si="6"/>
        <v>138.99284995961719</v>
      </c>
      <c r="X18" s="230">
        <f t="shared" si="6"/>
        <v>149.37643345660032</v>
      </c>
      <c r="Y18" s="230">
        <f t="shared" si="6"/>
        <v>160.04025106725209</v>
      </c>
      <c r="Z18" s="230">
        <f t="shared" si="6"/>
        <v>170.9903735086956</v>
      </c>
      <c r="AA18" s="230">
        <f t="shared" si="6"/>
        <v>182.23299056689231</v>
      </c>
      <c r="AB18" s="230">
        <f t="shared" si="6"/>
        <v>193.77441330279549</v>
      </c>
      <c r="AC18" s="230">
        <f t="shared" si="6"/>
        <v>205.62107629789818</v>
      </c>
      <c r="AD18" s="230">
        <f t="shared" si="6"/>
        <v>217.77953993986088</v>
      </c>
      <c r="AE18" s="230">
        <f t="shared" si="6"/>
        <v>230.2554927489154</v>
      </c>
      <c r="AF18" s="230">
        <f t="shared" si="6"/>
        <v>243.05675374575512</v>
      </c>
      <c r="AG18" s="230">
        <f t="shared" si="6"/>
        <v>256.19027486163151</v>
      </c>
      <c r="AH18" s="230">
        <f t="shared" si="6"/>
        <v>269.66314339139137</v>
      </c>
      <c r="AI18" s="231">
        <f t="shared" si="6"/>
        <v>283.48258449020017</v>
      </c>
    </row>
    <row r="19" spans="3:35" ht="15.75" thickBot="1">
      <c r="C19" s="234" t="s">
        <v>309</v>
      </c>
      <c r="E19" s="245">
        <v>0</v>
      </c>
      <c r="F19" s="243">
        <v>0</v>
      </c>
      <c r="G19" s="243">
        <v>0</v>
      </c>
      <c r="H19" s="243">
        <v>0</v>
      </c>
      <c r="I19" s="243">
        <v>0</v>
      </c>
      <c r="J19" s="243">
        <v>0</v>
      </c>
      <c r="K19" s="243">
        <v>0</v>
      </c>
      <c r="L19" s="243">
        <v>0</v>
      </c>
      <c r="M19" s="243">
        <v>0</v>
      </c>
      <c r="N19" s="243">
        <v>0</v>
      </c>
      <c r="O19" s="243">
        <v>0</v>
      </c>
      <c r="P19" s="243">
        <v>0</v>
      </c>
      <c r="Q19" s="243">
        <v>0</v>
      </c>
      <c r="R19" s="243">
        <v>0</v>
      </c>
      <c r="S19" s="243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3">
        <v>0</v>
      </c>
      <c r="AC19" s="243">
        <v>0</v>
      </c>
      <c r="AD19" s="243">
        <v>0</v>
      </c>
      <c r="AE19" s="243">
        <v>0</v>
      </c>
      <c r="AF19" s="243">
        <v>0</v>
      </c>
      <c r="AG19" s="243">
        <v>0</v>
      </c>
      <c r="AH19" s="243">
        <v>0</v>
      </c>
      <c r="AI19" s="244">
        <v>0</v>
      </c>
    </row>
    <row r="20" spans="3:35" ht="15.75" thickBot="1">
      <c r="C20" s="234" t="s">
        <v>310</v>
      </c>
      <c r="E20" s="245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0</v>
      </c>
      <c r="M20" s="243">
        <v>0</v>
      </c>
      <c r="N20" s="243">
        <v>0</v>
      </c>
      <c r="O20" s="243">
        <v>0</v>
      </c>
      <c r="P20" s="243">
        <v>0</v>
      </c>
      <c r="Q20" s="243">
        <v>0</v>
      </c>
      <c r="R20" s="243">
        <v>0</v>
      </c>
      <c r="S20" s="243">
        <v>0</v>
      </c>
      <c r="T20" s="243">
        <v>0</v>
      </c>
      <c r="U20" s="243">
        <v>0</v>
      </c>
      <c r="V20" s="243">
        <v>0</v>
      </c>
      <c r="W20" s="243">
        <v>0</v>
      </c>
      <c r="X20" s="243">
        <v>0</v>
      </c>
      <c r="Y20" s="243">
        <v>0</v>
      </c>
      <c r="Z20" s="243">
        <v>0</v>
      </c>
      <c r="AA20" s="243">
        <v>0</v>
      </c>
      <c r="AB20" s="243">
        <v>0</v>
      </c>
      <c r="AC20" s="243">
        <v>0</v>
      </c>
      <c r="AD20" s="243">
        <v>0</v>
      </c>
      <c r="AE20" s="243">
        <v>0</v>
      </c>
      <c r="AF20" s="243">
        <v>0</v>
      </c>
      <c r="AG20" s="243">
        <v>0</v>
      </c>
      <c r="AH20" s="243">
        <v>0</v>
      </c>
      <c r="AI20" s="244">
        <v>0</v>
      </c>
    </row>
    <row r="21" spans="3:35" ht="15.75" thickBot="1">
      <c r="C21" s="234" t="s">
        <v>92</v>
      </c>
      <c r="E21" s="242">
        <f>+E68/1000</f>
        <v>0</v>
      </c>
      <c r="F21" s="243">
        <f t="shared" ref="F21:AI21" si="7">+F68/1000</f>
        <v>0</v>
      </c>
      <c r="G21" s="243">
        <f t="shared" si="7"/>
        <v>5.7960878451122912</v>
      </c>
      <c r="H21" s="243">
        <f t="shared" si="7"/>
        <v>11.951533136621544</v>
      </c>
      <c r="I21" s="243">
        <f t="shared" si="7"/>
        <v>18.465118696080289</v>
      </c>
      <c r="J21" s="243">
        <f t="shared" si="7"/>
        <v>25.33414285102215</v>
      </c>
      <c r="K21" s="243">
        <f t="shared" si="7"/>
        <v>32.554373563563466</v>
      </c>
      <c r="L21" s="243">
        <f t="shared" si="7"/>
        <v>40.120009979735613</v>
      </c>
      <c r="M21" s="243">
        <f t="shared" si="7"/>
        <v>47.976845267433838</v>
      </c>
      <c r="N21" s="243">
        <f t="shared" si="7"/>
        <v>56.091785952668353</v>
      </c>
      <c r="O21" s="243">
        <f t="shared" si="7"/>
        <v>64.428427639883679</v>
      </c>
      <c r="P21" s="243">
        <f t="shared" si="7"/>
        <v>73.018884658534816</v>
      </c>
      <c r="Q21" s="243">
        <f t="shared" si="7"/>
        <v>81.766547040627316</v>
      </c>
      <c r="R21" s="243">
        <f t="shared" si="7"/>
        <v>90.80546714984574</v>
      </c>
      <c r="S21" s="243">
        <f t="shared" si="7"/>
        <v>100.04492343234253</v>
      </c>
      <c r="T21" s="243">
        <f t="shared" si="7"/>
        <v>109.46453776166464</v>
      </c>
      <c r="U21" s="243">
        <f t="shared" si="7"/>
        <v>119.04268481581026</v>
      </c>
      <c r="V21" s="243">
        <f t="shared" si="7"/>
        <v>128.8835467605839</v>
      </c>
      <c r="W21" s="243">
        <f t="shared" si="7"/>
        <v>138.99284995961719</v>
      </c>
      <c r="X21" s="243">
        <f t="shared" si="7"/>
        <v>149.37643345660032</v>
      </c>
      <c r="Y21" s="243">
        <f t="shared" si="7"/>
        <v>160.04025106725209</v>
      </c>
      <c r="Z21" s="243">
        <f t="shared" si="7"/>
        <v>170.9903735086956</v>
      </c>
      <c r="AA21" s="243">
        <f t="shared" si="7"/>
        <v>182.23299056689231</v>
      </c>
      <c r="AB21" s="243">
        <f t="shared" si="7"/>
        <v>193.77441330279549</v>
      </c>
      <c r="AC21" s="243">
        <f t="shared" si="7"/>
        <v>205.62107629789818</v>
      </c>
      <c r="AD21" s="243">
        <f t="shared" si="7"/>
        <v>217.77953993986088</v>
      </c>
      <c r="AE21" s="243">
        <f t="shared" si="7"/>
        <v>230.2554927489154</v>
      </c>
      <c r="AF21" s="243">
        <f t="shared" si="7"/>
        <v>243.05675374575512</v>
      </c>
      <c r="AG21" s="243">
        <f t="shared" si="7"/>
        <v>256.19027486163151</v>
      </c>
      <c r="AH21" s="243">
        <f t="shared" si="7"/>
        <v>269.66314339139137</v>
      </c>
      <c r="AI21" s="244">
        <f t="shared" si="7"/>
        <v>283.48258449020017</v>
      </c>
    </row>
    <row r="22" spans="3:35" ht="15.75" thickBot="1">
      <c r="C22" s="514" t="s">
        <v>88</v>
      </c>
      <c r="D22" s="515"/>
      <c r="E22" s="515"/>
      <c r="F22" s="515"/>
      <c r="G22" s="515"/>
      <c r="H22" s="515"/>
      <c r="I22" s="515"/>
      <c r="J22" s="515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6"/>
    </row>
    <row r="23" spans="3:35" ht="15.75" thickBot="1">
      <c r="C23" s="70" t="s">
        <v>89</v>
      </c>
      <c r="E23" s="72">
        <f>+E9+E16</f>
        <v>1050.0000000000002</v>
      </c>
      <c r="F23" s="235">
        <f t="shared" ref="F23:AI23" si="8">+F9+F16</f>
        <v>1067.2161746555964</v>
      </c>
      <c r="G23" s="235">
        <f t="shared" si="8"/>
        <v>1084.7146318538325</v>
      </c>
      <c r="H23" s="235">
        <f t="shared" si="8"/>
        <v>1102.5000000000005</v>
      </c>
      <c r="I23" s="235">
        <f t="shared" si="8"/>
        <v>1120.5769833883764</v>
      </c>
      <c r="J23" s="235">
        <f t="shared" si="8"/>
        <v>1138.9503634465243</v>
      </c>
      <c r="K23" s="235">
        <f t="shared" si="8"/>
        <v>1157.6250000000007</v>
      </c>
      <c r="L23" s="235">
        <f t="shared" si="8"/>
        <v>1176.6058325577956</v>
      </c>
      <c r="M23" s="235">
        <f t="shared" si="8"/>
        <v>1195.8978816188508</v>
      </c>
      <c r="N23" s="235">
        <f t="shared" si="8"/>
        <v>1200</v>
      </c>
      <c r="O23" s="235">
        <f t="shared" si="8"/>
        <v>1200</v>
      </c>
      <c r="P23" s="235">
        <f t="shared" si="8"/>
        <v>1200</v>
      </c>
      <c r="Q23" s="235">
        <f t="shared" si="8"/>
        <v>1200</v>
      </c>
      <c r="R23" s="235">
        <f t="shared" si="8"/>
        <v>1200</v>
      </c>
      <c r="S23" s="235">
        <f t="shared" si="8"/>
        <v>1200</v>
      </c>
      <c r="T23" s="235">
        <f t="shared" si="8"/>
        <v>1200</v>
      </c>
      <c r="U23" s="235">
        <f t="shared" si="8"/>
        <v>1200</v>
      </c>
      <c r="V23" s="235">
        <f t="shared" si="8"/>
        <v>1200</v>
      </c>
      <c r="W23" s="235">
        <f t="shared" si="8"/>
        <v>1200</v>
      </c>
      <c r="X23" s="235">
        <f t="shared" si="8"/>
        <v>1200</v>
      </c>
      <c r="Y23" s="235">
        <f t="shared" si="8"/>
        <v>1200</v>
      </c>
      <c r="Z23" s="235">
        <f t="shared" si="8"/>
        <v>1200</v>
      </c>
      <c r="AA23" s="235">
        <f t="shared" si="8"/>
        <v>1200</v>
      </c>
      <c r="AB23" s="235">
        <f t="shared" si="8"/>
        <v>1200</v>
      </c>
      <c r="AC23" s="235">
        <f t="shared" si="8"/>
        <v>1200</v>
      </c>
      <c r="AD23" s="235">
        <f t="shared" si="8"/>
        <v>1200</v>
      </c>
      <c r="AE23" s="235">
        <f t="shared" si="8"/>
        <v>1200.001</v>
      </c>
      <c r="AF23" s="235">
        <f t="shared" si="8"/>
        <v>1200.002</v>
      </c>
      <c r="AG23" s="235">
        <f t="shared" si="8"/>
        <v>1200.0029999999999</v>
      </c>
      <c r="AH23" s="235">
        <f t="shared" si="8"/>
        <v>1200.0039999999999</v>
      </c>
      <c r="AI23" s="236">
        <f t="shared" si="8"/>
        <v>1200.0050000000001</v>
      </c>
    </row>
    <row r="24" spans="3:35" ht="15.75" thickBot="1">
      <c r="C24" s="70" t="s">
        <v>90</v>
      </c>
      <c r="E24" s="237">
        <f t="shared" ref="E24:E28" si="9">+E10+E17</f>
        <v>1050.0000000000002</v>
      </c>
      <c r="F24" s="238">
        <f t="shared" ref="F24:AI24" si="10">+F10+F17</f>
        <v>1067.2161746555964</v>
      </c>
      <c r="G24" s="238">
        <f t="shared" si="10"/>
        <v>1120.5769833883764</v>
      </c>
      <c r="H24" s="238">
        <f t="shared" si="10"/>
        <v>1155.3148698734158</v>
      </c>
      <c r="I24" s="238">
        <f t="shared" si="10"/>
        <v>1189.9743159696184</v>
      </c>
      <c r="J24" s="238">
        <f t="shared" si="10"/>
        <v>1224.4835711327376</v>
      </c>
      <c r="K24" s="238">
        <f t="shared" si="10"/>
        <v>1258.7691111244542</v>
      </c>
      <c r="L24" s="238">
        <f t="shared" si="10"/>
        <v>1292.7558771248143</v>
      </c>
      <c r="M24" s="238">
        <f t="shared" si="10"/>
        <v>1325.0747740529343</v>
      </c>
      <c r="N24" s="238">
        <f t="shared" si="10"/>
        <v>1355.5514938561516</v>
      </c>
      <c r="O24" s="238">
        <f t="shared" si="10"/>
        <v>1384.0180752271308</v>
      </c>
      <c r="P24" s="238">
        <f t="shared" si="10"/>
        <v>1411.6984367316734</v>
      </c>
      <c r="Q24" s="238">
        <f t="shared" si="10"/>
        <v>1437.1090085928438</v>
      </c>
      <c r="R24" s="238">
        <f t="shared" si="10"/>
        <v>1462.976970747515</v>
      </c>
      <c r="S24" s="238">
        <f t="shared" si="10"/>
        <v>1487.8475792502229</v>
      </c>
      <c r="T24" s="238">
        <f t="shared" si="10"/>
        <v>1511.6531405182263</v>
      </c>
      <c r="U24" s="238">
        <f t="shared" si="10"/>
        <v>1534.3279376259995</v>
      </c>
      <c r="V24" s="238">
        <f t="shared" si="10"/>
        <v>1557.3428566903892</v>
      </c>
      <c r="W24" s="238">
        <f t="shared" si="10"/>
        <v>1580.7029995407449</v>
      </c>
      <c r="X24" s="238">
        <f t="shared" si="10"/>
        <v>1604.4135445338559</v>
      </c>
      <c r="Y24" s="238">
        <f t="shared" si="10"/>
        <v>1628.4797477018637</v>
      </c>
      <c r="Z24" s="238">
        <f t="shared" si="10"/>
        <v>1652.9069439173918</v>
      </c>
      <c r="AA24" s="238">
        <f t="shared" si="10"/>
        <v>1677.7005480761525</v>
      </c>
      <c r="AB24" s="238">
        <f t="shared" si="10"/>
        <v>1702.8660562972946</v>
      </c>
      <c r="AC24" s="238">
        <f t="shared" si="10"/>
        <v>1728.4090471417539</v>
      </c>
      <c r="AD24" s="238">
        <f t="shared" si="10"/>
        <v>1754.3351828488801</v>
      </c>
      <c r="AE24" s="238">
        <f t="shared" si="10"/>
        <v>1780.6502105916131</v>
      </c>
      <c r="AF24" s="238">
        <f t="shared" si="10"/>
        <v>1807.3599637504872</v>
      </c>
      <c r="AG24" s="238">
        <f t="shared" si="10"/>
        <v>1834.4703632067444</v>
      </c>
      <c r="AH24" s="238">
        <f t="shared" si="10"/>
        <v>1861.9874186548452</v>
      </c>
      <c r="AI24" s="236">
        <f t="shared" si="10"/>
        <v>1889.9172299346678</v>
      </c>
    </row>
    <row r="25" spans="3:35" ht="15.75" thickBot="1">
      <c r="C25" s="70" t="s">
        <v>91</v>
      </c>
      <c r="E25" s="237">
        <f t="shared" si="9"/>
        <v>0</v>
      </c>
      <c r="F25" s="238">
        <f t="shared" ref="F25:AI25" si="11">+F11+F18</f>
        <v>0</v>
      </c>
      <c r="G25" s="238">
        <f t="shared" si="11"/>
        <v>35.862351534543997</v>
      </c>
      <c r="H25" s="238">
        <f t="shared" si="11"/>
        <v>52.814869873415368</v>
      </c>
      <c r="I25" s="238">
        <f t="shared" si="11"/>
        <v>69.397332581241955</v>
      </c>
      <c r="J25" s="238">
        <f t="shared" si="11"/>
        <v>85.533207686213316</v>
      </c>
      <c r="K25" s="238">
        <f t="shared" si="11"/>
        <v>101.14411112445342</v>
      </c>
      <c r="L25" s="238">
        <f t="shared" si="11"/>
        <v>116.15004456701874</v>
      </c>
      <c r="M25" s="238">
        <f t="shared" si="11"/>
        <v>129.17689243408356</v>
      </c>
      <c r="N25" s="238">
        <f t="shared" si="11"/>
        <v>155.55149385615172</v>
      </c>
      <c r="O25" s="238">
        <f t="shared" si="11"/>
        <v>184.01807522713079</v>
      </c>
      <c r="P25" s="238">
        <f t="shared" si="11"/>
        <v>211.6984367316735</v>
      </c>
      <c r="Q25" s="238">
        <f t="shared" si="11"/>
        <v>237.10900859284379</v>
      </c>
      <c r="R25" s="238">
        <f t="shared" si="11"/>
        <v>262.976970747515</v>
      </c>
      <c r="S25" s="238">
        <f t="shared" si="11"/>
        <v>287.84757925022291</v>
      </c>
      <c r="T25" s="238">
        <f t="shared" si="11"/>
        <v>311.65314051822639</v>
      </c>
      <c r="U25" s="238">
        <f t="shared" si="11"/>
        <v>334.32793762599965</v>
      </c>
      <c r="V25" s="238">
        <f t="shared" si="11"/>
        <v>357.34285669038928</v>
      </c>
      <c r="W25" s="238">
        <f t="shared" si="11"/>
        <v>380.70299954074494</v>
      </c>
      <c r="X25" s="238">
        <f t="shared" si="11"/>
        <v>404.41354453385588</v>
      </c>
      <c r="Y25" s="238">
        <f t="shared" si="11"/>
        <v>428.4797477018638</v>
      </c>
      <c r="Z25" s="238">
        <f t="shared" si="11"/>
        <v>452.90694391739169</v>
      </c>
      <c r="AA25" s="238">
        <f t="shared" si="11"/>
        <v>477.70054807615247</v>
      </c>
      <c r="AB25" s="238">
        <f t="shared" si="11"/>
        <v>502.86605629729462</v>
      </c>
      <c r="AC25" s="238">
        <f t="shared" si="11"/>
        <v>528.40904714175383</v>
      </c>
      <c r="AD25" s="238">
        <f t="shared" si="11"/>
        <v>554.33518284888021</v>
      </c>
      <c r="AE25" s="238">
        <f t="shared" si="11"/>
        <v>580.64921059161315</v>
      </c>
      <c r="AF25" s="238">
        <f t="shared" si="11"/>
        <v>607.3579637504871</v>
      </c>
      <c r="AG25" s="238">
        <f t="shared" si="11"/>
        <v>634.46736320674449</v>
      </c>
      <c r="AH25" s="238">
        <f t="shared" si="11"/>
        <v>661.9834186548452</v>
      </c>
      <c r="AI25" s="236">
        <f t="shared" si="11"/>
        <v>689.91222993466795</v>
      </c>
    </row>
    <row r="26" spans="3:35" ht="15.75" thickBot="1">
      <c r="C26" s="71" t="s">
        <v>309</v>
      </c>
      <c r="E26" s="239">
        <f t="shared" si="9"/>
        <v>0</v>
      </c>
      <c r="F26" s="240">
        <f t="shared" ref="F26:AI26" si="12">+F12+F19</f>
        <v>0</v>
      </c>
      <c r="G26" s="240">
        <f t="shared" si="12"/>
        <v>30.066263689431594</v>
      </c>
      <c r="H26" s="240">
        <f t="shared" si="12"/>
        <v>40.863336736793862</v>
      </c>
      <c r="I26" s="240">
        <f t="shared" si="12"/>
        <v>50.932213885161794</v>
      </c>
      <c r="J26" s="240">
        <f t="shared" si="12"/>
        <v>60.199064835191002</v>
      </c>
      <c r="K26" s="240">
        <f t="shared" si="12"/>
        <v>68.589737560889915</v>
      </c>
      <c r="L26" s="240">
        <f t="shared" si="12"/>
        <v>76.030034587283154</v>
      </c>
      <c r="M26" s="240">
        <f t="shared" si="12"/>
        <v>81.200047166649725</v>
      </c>
      <c r="N26" s="240">
        <f t="shared" si="12"/>
        <v>99.459707903483419</v>
      </c>
      <c r="O26" s="240">
        <f t="shared" si="12"/>
        <v>119.5896475872472</v>
      </c>
      <c r="P26" s="240">
        <f t="shared" si="12"/>
        <v>138.67955207313878</v>
      </c>
      <c r="Q26" s="240">
        <f t="shared" si="12"/>
        <v>155.34246155221643</v>
      </c>
      <c r="R26" s="240">
        <f t="shared" si="12"/>
        <v>172.1715035976693</v>
      </c>
      <c r="S26" s="240">
        <f t="shared" si="12"/>
        <v>187.80265581788029</v>
      </c>
      <c r="T26" s="240">
        <f t="shared" si="12"/>
        <v>202.18860275656172</v>
      </c>
      <c r="U26" s="240">
        <f t="shared" si="12"/>
        <v>215.28525281018926</v>
      </c>
      <c r="V26" s="240">
        <f t="shared" si="12"/>
        <v>228.45930992980533</v>
      </c>
      <c r="W26" s="240">
        <f t="shared" si="12"/>
        <v>241.71014958112781</v>
      </c>
      <c r="X26" s="240">
        <f t="shared" si="12"/>
        <v>255.03711107725556</v>
      </c>
      <c r="Y26" s="240">
        <f t="shared" si="12"/>
        <v>268.4394966346116</v>
      </c>
      <c r="Z26" s="240">
        <f t="shared" si="12"/>
        <v>281.91657040869609</v>
      </c>
      <c r="AA26" s="240">
        <f t="shared" si="12"/>
        <v>295.46755750926002</v>
      </c>
      <c r="AB26" s="240">
        <f t="shared" si="12"/>
        <v>309.09164299449907</v>
      </c>
      <c r="AC26" s="240">
        <f t="shared" si="12"/>
        <v>322.78797084385576</v>
      </c>
      <c r="AD26" s="240">
        <f t="shared" si="12"/>
        <v>336.55564290901924</v>
      </c>
      <c r="AE26" s="240">
        <f t="shared" si="12"/>
        <v>350.39371784269764</v>
      </c>
      <c r="AF26" s="240">
        <f t="shared" si="12"/>
        <v>364.30121000473201</v>
      </c>
      <c r="AG26" s="240">
        <f t="shared" si="12"/>
        <v>378.27708834511299</v>
      </c>
      <c r="AH26" s="240">
        <f t="shared" si="12"/>
        <v>392.32027526345382</v>
      </c>
      <c r="AI26" s="241">
        <f t="shared" si="12"/>
        <v>406.42964544446767</v>
      </c>
    </row>
    <row r="27" spans="3:35" ht="15.75" thickBot="1">
      <c r="C27" s="71" t="s">
        <v>310</v>
      </c>
      <c r="E27" s="239">
        <f t="shared" si="9"/>
        <v>0</v>
      </c>
      <c r="F27" s="240">
        <f t="shared" ref="F27:AI27" si="13">+F13+F20</f>
        <v>0</v>
      </c>
      <c r="G27" s="240">
        <f t="shared" si="13"/>
        <v>0</v>
      </c>
      <c r="H27" s="240">
        <f t="shared" si="13"/>
        <v>0</v>
      </c>
      <c r="I27" s="240">
        <f t="shared" si="13"/>
        <v>0</v>
      </c>
      <c r="J27" s="240">
        <f t="shared" si="13"/>
        <v>0</v>
      </c>
      <c r="K27" s="240">
        <f t="shared" si="13"/>
        <v>0</v>
      </c>
      <c r="L27" s="240">
        <f t="shared" si="13"/>
        <v>0</v>
      </c>
      <c r="M27" s="240">
        <f t="shared" si="13"/>
        <v>0</v>
      </c>
      <c r="N27" s="240">
        <f t="shared" si="13"/>
        <v>0</v>
      </c>
      <c r="O27" s="240">
        <f t="shared" si="13"/>
        <v>0</v>
      </c>
      <c r="P27" s="240">
        <f t="shared" si="13"/>
        <v>0</v>
      </c>
      <c r="Q27" s="240">
        <f t="shared" si="13"/>
        <v>0</v>
      </c>
      <c r="R27" s="240">
        <f t="shared" si="13"/>
        <v>0</v>
      </c>
      <c r="S27" s="240">
        <f t="shared" si="13"/>
        <v>0</v>
      </c>
      <c r="T27" s="240">
        <f t="shared" si="13"/>
        <v>0</v>
      </c>
      <c r="U27" s="240">
        <f t="shared" si="13"/>
        <v>0</v>
      </c>
      <c r="V27" s="240">
        <f t="shared" si="13"/>
        <v>0</v>
      </c>
      <c r="W27" s="240">
        <f t="shared" si="13"/>
        <v>0</v>
      </c>
      <c r="X27" s="240">
        <f t="shared" si="13"/>
        <v>0</v>
      </c>
      <c r="Y27" s="240">
        <f t="shared" si="13"/>
        <v>0</v>
      </c>
      <c r="Z27" s="240">
        <f t="shared" si="13"/>
        <v>0</v>
      </c>
      <c r="AA27" s="240">
        <f t="shared" si="13"/>
        <v>0</v>
      </c>
      <c r="AB27" s="240">
        <f t="shared" si="13"/>
        <v>0</v>
      </c>
      <c r="AC27" s="240">
        <f t="shared" si="13"/>
        <v>0</v>
      </c>
      <c r="AD27" s="240">
        <f t="shared" si="13"/>
        <v>0</v>
      </c>
      <c r="AE27" s="240">
        <f t="shared" si="13"/>
        <v>0</v>
      </c>
      <c r="AF27" s="240">
        <f t="shared" si="13"/>
        <v>0</v>
      </c>
      <c r="AG27" s="240">
        <f t="shared" si="13"/>
        <v>0</v>
      </c>
      <c r="AH27" s="240">
        <f t="shared" si="13"/>
        <v>0</v>
      </c>
      <c r="AI27" s="241">
        <f t="shared" si="13"/>
        <v>0</v>
      </c>
    </row>
    <row r="28" spans="3:35" ht="15.75" thickBot="1">
      <c r="C28" s="71" t="s">
        <v>92</v>
      </c>
      <c r="E28" s="239">
        <f t="shared" si="9"/>
        <v>0</v>
      </c>
      <c r="F28" s="240">
        <f t="shared" ref="F28:AI28" si="14">+F14+F21</f>
        <v>0</v>
      </c>
      <c r="G28" s="240">
        <f t="shared" si="14"/>
        <v>5.7960878451122912</v>
      </c>
      <c r="H28" s="240">
        <f t="shared" si="14"/>
        <v>11.951533136621544</v>
      </c>
      <c r="I28" s="240">
        <f t="shared" si="14"/>
        <v>18.465118696080289</v>
      </c>
      <c r="J28" s="240">
        <f t="shared" si="14"/>
        <v>25.33414285102215</v>
      </c>
      <c r="K28" s="240">
        <f t="shared" si="14"/>
        <v>32.554373563563466</v>
      </c>
      <c r="L28" s="240">
        <f t="shared" si="14"/>
        <v>40.120009979735613</v>
      </c>
      <c r="M28" s="240">
        <f t="shared" si="14"/>
        <v>47.976845267433838</v>
      </c>
      <c r="N28" s="240">
        <f t="shared" si="14"/>
        <v>56.091785952668353</v>
      </c>
      <c r="O28" s="240">
        <f t="shared" si="14"/>
        <v>64.428427639883679</v>
      </c>
      <c r="P28" s="240">
        <f t="shared" si="14"/>
        <v>73.018884658534816</v>
      </c>
      <c r="Q28" s="240">
        <f t="shared" si="14"/>
        <v>81.766547040627316</v>
      </c>
      <c r="R28" s="240">
        <f t="shared" si="14"/>
        <v>90.80546714984574</v>
      </c>
      <c r="S28" s="240">
        <f t="shared" si="14"/>
        <v>100.04492343234253</v>
      </c>
      <c r="T28" s="240">
        <f t="shared" si="14"/>
        <v>109.46453776166464</v>
      </c>
      <c r="U28" s="240">
        <f t="shared" si="14"/>
        <v>119.04268481581026</v>
      </c>
      <c r="V28" s="240">
        <f t="shared" si="14"/>
        <v>128.8835467605839</v>
      </c>
      <c r="W28" s="240">
        <f t="shared" si="14"/>
        <v>138.99284995961719</v>
      </c>
      <c r="X28" s="240">
        <f t="shared" si="14"/>
        <v>149.37643345660032</v>
      </c>
      <c r="Y28" s="240">
        <f t="shared" si="14"/>
        <v>160.04025106725209</v>
      </c>
      <c r="Z28" s="240">
        <f t="shared" si="14"/>
        <v>170.9903735086956</v>
      </c>
      <c r="AA28" s="240">
        <f t="shared" si="14"/>
        <v>182.23299056689231</v>
      </c>
      <c r="AB28" s="240">
        <f t="shared" si="14"/>
        <v>193.77441330279549</v>
      </c>
      <c r="AC28" s="240">
        <f t="shared" si="14"/>
        <v>205.62107629789818</v>
      </c>
      <c r="AD28" s="240">
        <f t="shared" si="14"/>
        <v>217.77953993986088</v>
      </c>
      <c r="AE28" s="240">
        <f t="shared" si="14"/>
        <v>230.2554927489154</v>
      </c>
      <c r="AF28" s="240">
        <f t="shared" si="14"/>
        <v>243.05675374575512</v>
      </c>
      <c r="AG28" s="240">
        <f t="shared" si="14"/>
        <v>256.19027486163151</v>
      </c>
      <c r="AH28" s="240">
        <f t="shared" si="14"/>
        <v>269.66314339139137</v>
      </c>
      <c r="AI28" s="241">
        <f t="shared" si="14"/>
        <v>283.48258449020017</v>
      </c>
    </row>
    <row r="31" spans="3:35" ht="21">
      <c r="C31" s="74" t="s">
        <v>350</v>
      </c>
    </row>
    <row r="33" spans="2:35">
      <c r="C33" s="76" t="s">
        <v>351</v>
      </c>
      <c r="D33" s="1"/>
    </row>
    <row r="35" spans="2:35">
      <c r="D35" s="18"/>
      <c r="E35" s="6">
        <v>0</v>
      </c>
      <c r="F35" s="6">
        <v>1</v>
      </c>
      <c r="G35" s="6">
        <v>2</v>
      </c>
      <c r="H35" s="6">
        <v>3</v>
      </c>
      <c r="I35" s="6">
        <v>4</v>
      </c>
      <c r="J35" s="6">
        <v>5</v>
      </c>
      <c r="K35" s="6">
        <v>6</v>
      </c>
      <c r="L35" s="6">
        <v>7</v>
      </c>
      <c r="M35" s="6">
        <v>8</v>
      </c>
      <c r="N35" s="6">
        <v>9</v>
      </c>
      <c r="O35" s="6">
        <v>10</v>
      </c>
      <c r="P35" s="6">
        <v>11</v>
      </c>
      <c r="Q35" s="6">
        <v>12</v>
      </c>
      <c r="R35" s="6">
        <v>13</v>
      </c>
      <c r="S35" s="6">
        <v>14</v>
      </c>
      <c r="T35" s="6">
        <v>15</v>
      </c>
      <c r="U35" s="6">
        <v>16</v>
      </c>
      <c r="V35" s="6">
        <v>17</v>
      </c>
      <c r="W35" s="6">
        <v>18</v>
      </c>
      <c r="X35" s="6">
        <v>19</v>
      </c>
      <c r="Y35" s="6">
        <v>20</v>
      </c>
      <c r="Z35" s="6">
        <v>21</v>
      </c>
      <c r="AA35" s="6">
        <v>22</v>
      </c>
      <c r="AB35" s="6">
        <v>23</v>
      </c>
      <c r="AC35" s="6">
        <v>24</v>
      </c>
      <c r="AD35" s="6">
        <v>25</v>
      </c>
      <c r="AE35" s="6">
        <v>26</v>
      </c>
      <c r="AF35" s="6">
        <v>27</v>
      </c>
      <c r="AG35" s="6">
        <v>28</v>
      </c>
      <c r="AH35" s="6">
        <v>29</v>
      </c>
      <c r="AI35" s="6">
        <v>30</v>
      </c>
    </row>
    <row r="36" spans="2:35">
      <c r="C36" s="5" t="s">
        <v>184</v>
      </c>
      <c r="D36" s="17"/>
      <c r="E36" s="7">
        <v>1050000.0000000002</v>
      </c>
      <c r="F36" s="7">
        <f t="shared" ref="F36:AI36" si="15">+E36*(1+F37)</f>
        <v>1067216.1746555965</v>
      </c>
      <c r="G36" s="7">
        <f t="shared" si="15"/>
        <v>1084714.6318538326</v>
      </c>
      <c r="H36" s="7">
        <f t="shared" si="15"/>
        <v>1102500.0000000005</v>
      </c>
      <c r="I36" s="7">
        <f t="shared" si="15"/>
        <v>1120576.9833883764</v>
      </c>
      <c r="J36" s="7">
        <f t="shared" si="15"/>
        <v>1138950.3634465244</v>
      </c>
      <c r="K36" s="7">
        <f t="shared" si="15"/>
        <v>1157625.0000000007</v>
      </c>
      <c r="L36" s="7">
        <f t="shared" si="15"/>
        <v>1176605.8325577956</v>
      </c>
      <c r="M36" s="7">
        <f t="shared" si="15"/>
        <v>1195897.8816188509</v>
      </c>
      <c r="N36" s="7">
        <f t="shared" si="15"/>
        <v>1200000</v>
      </c>
      <c r="O36" s="7">
        <f t="shared" si="15"/>
        <v>1200000</v>
      </c>
      <c r="P36" s="7">
        <f t="shared" si="15"/>
        <v>1200000</v>
      </c>
      <c r="Q36" s="7">
        <f t="shared" si="15"/>
        <v>1200000</v>
      </c>
      <c r="R36" s="7">
        <f t="shared" si="15"/>
        <v>1200000</v>
      </c>
      <c r="S36" s="7">
        <f t="shared" si="15"/>
        <v>1200000</v>
      </c>
      <c r="T36" s="7">
        <f t="shared" si="15"/>
        <v>1200000</v>
      </c>
      <c r="U36" s="7">
        <f t="shared" si="15"/>
        <v>1200000</v>
      </c>
      <c r="V36" s="7">
        <f t="shared" si="15"/>
        <v>1200000</v>
      </c>
      <c r="W36" s="7">
        <f t="shared" si="15"/>
        <v>1200000</v>
      </c>
      <c r="X36" s="7">
        <f t="shared" si="15"/>
        <v>1200000</v>
      </c>
      <c r="Y36" s="7">
        <f t="shared" si="15"/>
        <v>1200000</v>
      </c>
      <c r="Z36" s="7">
        <f t="shared" si="15"/>
        <v>1200000</v>
      </c>
      <c r="AA36" s="7">
        <f t="shared" si="15"/>
        <v>1200000</v>
      </c>
      <c r="AB36" s="7">
        <f t="shared" si="15"/>
        <v>1200000</v>
      </c>
      <c r="AC36" s="7">
        <f t="shared" si="15"/>
        <v>1200000</v>
      </c>
      <c r="AD36" s="7">
        <f t="shared" si="15"/>
        <v>1200000</v>
      </c>
      <c r="AE36" s="7">
        <f t="shared" si="15"/>
        <v>1200000</v>
      </c>
      <c r="AF36" s="7">
        <f t="shared" si="15"/>
        <v>1200000</v>
      </c>
      <c r="AG36" s="7">
        <f t="shared" si="15"/>
        <v>1200000</v>
      </c>
      <c r="AH36" s="7">
        <f t="shared" si="15"/>
        <v>1200000</v>
      </c>
      <c r="AI36" s="7">
        <f t="shared" si="15"/>
        <v>1200000</v>
      </c>
    </row>
    <row r="37" spans="2:35">
      <c r="B37" s="488">
        <v>1.6396356814853519E-2</v>
      </c>
      <c r="C37" s="4" t="s">
        <v>0</v>
      </c>
      <c r="D37" s="4"/>
      <c r="E37" s="2"/>
      <c r="F37" s="2">
        <f t="shared" ref="F37:AI37" si="16">+IF(AND(E36&lt;$B$41,E36*(1+$B$37)&gt;$B$41),($B$41/E36-1),IF(E36&gt;=$B$41,0,$B$37))</f>
        <v>1.6396356814853519E-2</v>
      </c>
      <c r="G37" s="2">
        <f t="shared" si="16"/>
        <v>1.6396356814853519E-2</v>
      </c>
      <c r="H37" s="2">
        <f t="shared" si="16"/>
        <v>1.6396356814853519E-2</v>
      </c>
      <c r="I37" s="2">
        <f t="shared" si="16"/>
        <v>1.6396356814853519E-2</v>
      </c>
      <c r="J37" s="2">
        <f t="shared" si="16"/>
        <v>1.6396356814853519E-2</v>
      </c>
      <c r="K37" s="2">
        <f t="shared" si="16"/>
        <v>1.6396356814853519E-2</v>
      </c>
      <c r="L37" s="2">
        <f t="shared" si="16"/>
        <v>1.6396356814853519E-2</v>
      </c>
      <c r="M37" s="2">
        <f t="shared" si="16"/>
        <v>1.6396356814853519E-2</v>
      </c>
      <c r="N37" s="2">
        <f t="shared" si="16"/>
        <v>3.4301577452384713E-3</v>
      </c>
      <c r="O37" s="2">
        <f t="shared" si="16"/>
        <v>0</v>
      </c>
      <c r="P37" s="2">
        <f t="shared" si="16"/>
        <v>0</v>
      </c>
      <c r="Q37" s="2">
        <f t="shared" si="16"/>
        <v>0</v>
      </c>
      <c r="R37" s="2">
        <f t="shared" si="16"/>
        <v>0</v>
      </c>
      <c r="S37" s="2">
        <f t="shared" si="16"/>
        <v>0</v>
      </c>
      <c r="T37" s="2">
        <f t="shared" si="16"/>
        <v>0</v>
      </c>
      <c r="U37" s="2">
        <f t="shared" si="16"/>
        <v>0</v>
      </c>
      <c r="V37" s="2">
        <f t="shared" si="16"/>
        <v>0</v>
      </c>
      <c r="W37" s="2">
        <f t="shared" si="16"/>
        <v>0</v>
      </c>
      <c r="X37" s="2">
        <f t="shared" si="16"/>
        <v>0</v>
      </c>
      <c r="Y37" s="2">
        <f t="shared" si="16"/>
        <v>0</v>
      </c>
      <c r="Z37" s="2">
        <f t="shared" si="16"/>
        <v>0</v>
      </c>
      <c r="AA37" s="2">
        <f t="shared" si="16"/>
        <v>0</v>
      </c>
      <c r="AB37" s="2">
        <f t="shared" si="16"/>
        <v>0</v>
      </c>
      <c r="AC37" s="2">
        <f t="shared" si="16"/>
        <v>0</v>
      </c>
      <c r="AD37" s="2">
        <f t="shared" si="16"/>
        <v>0</v>
      </c>
      <c r="AE37" s="2">
        <f t="shared" si="16"/>
        <v>0</v>
      </c>
      <c r="AF37" s="2">
        <f t="shared" si="16"/>
        <v>0</v>
      </c>
      <c r="AG37" s="2">
        <f t="shared" si="16"/>
        <v>0</v>
      </c>
      <c r="AH37" s="2">
        <f t="shared" si="16"/>
        <v>0</v>
      </c>
      <c r="AI37" s="2">
        <f t="shared" si="16"/>
        <v>0</v>
      </c>
    </row>
    <row r="38" spans="2:35">
      <c r="B38" s="25"/>
      <c r="C38" t="s">
        <v>73</v>
      </c>
      <c r="E38" s="9">
        <f t="shared" ref="E38:AD38" si="17">+E36</f>
        <v>1050000.0000000002</v>
      </c>
      <c r="F38" s="9">
        <f t="shared" si="17"/>
        <v>1067216.1746555965</v>
      </c>
      <c r="G38" s="9">
        <f t="shared" si="17"/>
        <v>1084714.6318538326</v>
      </c>
      <c r="H38" s="9">
        <f t="shared" si="17"/>
        <v>1102500.0000000005</v>
      </c>
      <c r="I38" s="9">
        <f t="shared" si="17"/>
        <v>1120576.9833883764</v>
      </c>
      <c r="J38" s="9">
        <f t="shared" si="17"/>
        <v>1138950.3634465244</v>
      </c>
      <c r="K38" s="9">
        <f t="shared" si="17"/>
        <v>1157625.0000000007</v>
      </c>
      <c r="L38" s="9">
        <f t="shared" si="17"/>
        <v>1176605.8325577956</v>
      </c>
      <c r="M38" s="9">
        <f t="shared" si="17"/>
        <v>1195897.8816188509</v>
      </c>
      <c r="N38" s="9">
        <f t="shared" si="17"/>
        <v>1200000</v>
      </c>
      <c r="O38" s="9">
        <f t="shared" si="17"/>
        <v>1200000</v>
      </c>
      <c r="P38" s="9">
        <f t="shared" si="17"/>
        <v>1200000</v>
      </c>
      <c r="Q38" s="9">
        <f t="shared" si="17"/>
        <v>1200000</v>
      </c>
      <c r="R38" s="9">
        <f t="shared" si="17"/>
        <v>1200000</v>
      </c>
      <c r="S38" s="9">
        <f t="shared" si="17"/>
        <v>1200000</v>
      </c>
      <c r="T38" s="9">
        <f t="shared" si="17"/>
        <v>1200000</v>
      </c>
      <c r="U38" s="9">
        <f t="shared" si="17"/>
        <v>1200000</v>
      </c>
      <c r="V38" s="9">
        <f t="shared" si="17"/>
        <v>1200000</v>
      </c>
      <c r="W38" s="9">
        <f t="shared" si="17"/>
        <v>1200000</v>
      </c>
      <c r="X38" s="9">
        <f t="shared" si="17"/>
        <v>1200000</v>
      </c>
      <c r="Y38" s="9">
        <f t="shared" si="17"/>
        <v>1200000</v>
      </c>
      <c r="Z38" s="9">
        <f t="shared" si="17"/>
        <v>1200000</v>
      </c>
      <c r="AA38" s="9">
        <f t="shared" si="17"/>
        <v>1200000</v>
      </c>
      <c r="AB38" s="9">
        <f t="shared" si="17"/>
        <v>1200000</v>
      </c>
      <c r="AC38" s="9">
        <f t="shared" si="17"/>
        <v>1200000</v>
      </c>
      <c r="AD38" s="9">
        <f t="shared" si="17"/>
        <v>1200000</v>
      </c>
      <c r="AE38" s="9">
        <f t="shared" ref="AE38:AI38" si="18">+AE36</f>
        <v>1200000</v>
      </c>
      <c r="AF38" s="9">
        <f t="shared" si="18"/>
        <v>1200000</v>
      </c>
      <c r="AG38" s="9">
        <f t="shared" si="18"/>
        <v>1200000</v>
      </c>
      <c r="AH38" s="9">
        <f t="shared" si="18"/>
        <v>1200000</v>
      </c>
      <c r="AI38" s="9">
        <f t="shared" si="18"/>
        <v>1200000</v>
      </c>
    </row>
    <row r="39" spans="2:35">
      <c r="B39" s="25"/>
      <c r="C39" t="s">
        <v>74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1</v>
      </c>
      <c r="AF39" s="9">
        <v>2</v>
      </c>
      <c r="AG39" s="9">
        <v>3</v>
      </c>
      <c r="AH39" s="9">
        <v>4</v>
      </c>
      <c r="AI39" s="9">
        <v>5</v>
      </c>
    </row>
    <row r="41" spans="2:35">
      <c r="B41" s="489">
        <f>+Inputs!D10</f>
        <v>1200000</v>
      </c>
      <c r="C41" t="s">
        <v>1</v>
      </c>
      <c r="E41" s="9">
        <f t="shared" ref="E41:AI41" si="19">+$B$41</f>
        <v>1200000</v>
      </c>
      <c r="F41" s="9">
        <f t="shared" si="19"/>
        <v>1200000</v>
      </c>
      <c r="G41" s="9">
        <f t="shared" si="19"/>
        <v>1200000</v>
      </c>
      <c r="H41" s="9">
        <f t="shared" si="19"/>
        <v>1200000</v>
      </c>
      <c r="I41" s="9">
        <f t="shared" si="19"/>
        <v>1200000</v>
      </c>
      <c r="J41" s="9">
        <f t="shared" si="19"/>
        <v>1200000</v>
      </c>
      <c r="K41" s="9">
        <f t="shared" si="19"/>
        <v>1200000</v>
      </c>
      <c r="L41" s="9">
        <f t="shared" si="19"/>
        <v>1200000</v>
      </c>
      <c r="M41" s="9">
        <f t="shared" si="19"/>
        <v>1200000</v>
      </c>
      <c r="N41" s="9">
        <f t="shared" si="19"/>
        <v>1200000</v>
      </c>
      <c r="O41" s="9">
        <f t="shared" si="19"/>
        <v>1200000</v>
      </c>
      <c r="P41" s="9">
        <f t="shared" si="19"/>
        <v>1200000</v>
      </c>
      <c r="Q41" s="9">
        <f t="shared" si="19"/>
        <v>1200000</v>
      </c>
      <c r="R41" s="9">
        <f t="shared" si="19"/>
        <v>1200000</v>
      </c>
      <c r="S41" s="9">
        <f t="shared" si="19"/>
        <v>1200000</v>
      </c>
      <c r="T41" s="9">
        <f t="shared" si="19"/>
        <v>1200000</v>
      </c>
      <c r="U41" s="9">
        <f t="shared" si="19"/>
        <v>1200000</v>
      </c>
      <c r="V41" s="9">
        <f t="shared" si="19"/>
        <v>1200000</v>
      </c>
      <c r="W41" s="9">
        <f t="shared" si="19"/>
        <v>1200000</v>
      </c>
      <c r="X41" s="9">
        <f t="shared" si="19"/>
        <v>1200000</v>
      </c>
      <c r="Y41" s="9">
        <f t="shared" si="19"/>
        <v>1200000</v>
      </c>
      <c r="Z41" s="9">
        <f t="shared" si="19"/>
        <v>1200000</v>
      </c>
      <c r="AA41" s="9">
        <f t="shared" si="19"/>
        <v>1200000</v>
      </c>
      <c r="AB41" s="9">
        <f t="shared" si="19"/>
        <v>1200000</v>
      </c>
      <c r="AC41" s="9">
        <f t="shared" si="19"/>
        <v>1200000</v>
      </c>
      <c r="AD41" s="9">
        <f t="shared" si="19"/>
        <v>1200000</v>
      </c>
      <c r="AE41" s="9">
        <f t="shared" si="19"/>
        <v>1200000</v>
      </c>
      <c r="AF41" s="9">
        <f t="shared" si="19"/>
        <v>1200000</v>
      </c>
      <c r="AG41" s="9">
        <f t="shared" si="19"/>
        <v>1200000</v>
      </c>
      <c r="AH41" s="9">
        <f t="shared" si="19"/>
        <v>1200000</v>
      </c>
      <c r="AI41" s="9">
        <f t="shared" si="19"/>
        <v>1200000</v>
      </c>
    </row>
    <row r="45" spans="2:35">
      <c r="C45" s="76" t="s">
        <v>352</v>
      </c>
      <c r="D45" s="1"/>
    </row>
    <row r="47" spans="2:35">
      <c r="D47" s="18"/>
      <c r="E47" s="6">
        <v>0</v>
      </c>
      <c r="F47" s="6">
        <v>1</v>
      </c>
      <c r="G47" s="6">
        <v>2</v>
      </c>
      <c r="H47" s="6">
        <v>3</v>
      </c>
      <c r="I47" s="6">
        <v>4</v>
      </c>
      <c r="J47" s="6">
        <v>5</v>
      </c>
      <c r="K47" s="6">
        <v>6</v>
      </c>
      <c r="L47" s="6">
        <v>7</v>
      </c>
      <c r="M47" s="6">
        <v>8</v>
      </c>
      <c r="N47" s="6">
        <v>9</v>
      </c>
      <c r="O47" s="6">
        <v>10</v>
      </c>
      <c r="P47" s="6">
        <v>11</v>
      </c>
      <c r="Q47" s="6">
        <v>12</v>
      </c>
      <c r="R47" s="6">
        <v>13</v>
      </c>
      <c r="S47" s="6">
        <v>14</v>
      </c>
      <c r="T47" s="6">
        <v>15</v>
      </c>
      <c r="U47" s="6">
        <v>16</v>
      </c>
      <c r="V47" s="6">
        <v>17</v>
      </c>
      <c r="W47" s="6">
        <v>18</v>
      </c>
      <c r="X47" s="6">
        <v>19</v>
      </c>
      <c r="Y47" s="6">
        <v>20</v>
      </c>
      <c r="Z47" s="6">
        <v>21</v>
      </c>
      <c r="AA47" s="6">
        <v>22</v>
      </c>
      <c r="AB47" s="6">
        <v>23</v>
      </c>
      <c r="AC47" s="6">
        <v>24</v>
      </c>
      <c r="AD47" s="6">
        <v>25</v>
      </c>
      <c r="AE47" s="6">
        <v>26</v>
      </c>
      <c r="AF47" s="6">
        <v>27</v>
      </c>
      <c r="AG47" s="6">
        <v>28</v>
      </c>
      <c r="AH47" s="6">
        <v>29</v>
      </c>
      <c r="AI47" s="6">
        <v>30</v>
      </c>
    </row>
    <row r="48" spans="2:35">
      <c r="C48" s="5" t="s">
        <v>184</v>
      </c>
      <c r="D48" s="17"/>
      <c r="E48" s="7">
        <v>1050000.0000000002</v>
      </c>
      <c r="F48" s="7">
        <f t="shared" ref="F48:AI48" si="20">+E48*(1+F49)</f>
        <v>1067216.1746555965</v>
      </c>
      <c r="G48" s="7">
        <f t="shared" si="20"/>
        <v>1120576.9833883764</v>
      </c>
      <c r="H48" s="7">
        <f t="shared" si="20"/>
        <v>1155314.8698734159</v>
      </c>
      <c r="I48" s="7">
        <f t="shared" si="20"/>
        <v>1189974.3159696185</v>
      </c>
      <c r="J48" s="7">
        <f t="shared" si="20"/>
        <v>1224483.5711327374</v>
      </c>
      <c r="K48" s="7">
        <f t="shared" si="20"/>
        <v>1258769.1111244541</v>
      </c>
      <c r="L48" s="7">
        <f t="shared" si="20"/>
        <v>1292755.8771248143</v>
      </c>
      <c r="M48" s="7">
        <f t="shared" si="20"/>
        <v>1325074.7740529345</v>
      </c>
      <c r="N48" s="7">
        <f t="shared" si="20"/>
        <v>1355551.4938561518</v>
      </c>
      <c r="O48" s="7">
        <f t="shared" si="20"/>
        <v>1384018.0752271309</v>
      </c>
      <c r="P48" s="7">
        <f t="shared" si="20"/>
        <v>1411698.4367316735</v>
      </c>
      <c r="Q48" s="7">
        <f t="shared" si="20"/>
        <v>1437109.0085928438</v>
      </c>
      <c r="R48" s="7">
        <f t="shared" si="20"/>
        <v>1462976.9707475151</v>
      </c>
      <c r="S48" s="7">
        <f t="shared" si="20"/>
        <v>1487847.5792502228</v>
      </c>
      <c r="T48" s="7">
        <f t="shared" si="20"/>
        <v>1511653.1405182264</v>
      </c>
      <c r="U48" s="7">
        <f t="shared" si="20"/>
        <v>1534327.9376259996</v>
      </c>
      <c r="V48" s="7">
        <f t="shared" si="20"/>
        <v>1557342.8566903893</v>
      </c>
      <c r="W48" s="7">
        <f t="shared" si="20"/>
        <v>1580702.999540745</v>
      </c>
      <c r="X48" s="7">
        <f t="shared" si="20"/>
        <v>1604413.544533856</v>
      </c>
      <c r="Y48" s="7">
        <f t="shared" si="20"/>
        <v>1628479.7477018638</v>
      </c>
      <c r="Z48" s="7">
        <f t="shared" si="20"/>
        <v>1652906.9439173916</v>
      </c>
      <c r="AA48" s="7">
        <f t="shared" si="20"/>
        <v>1677700.5480761523</v>
      </c>
      <c r="AB48" s="7">
        <f t="shared" si="20"/>
        <v>1702866.0562972946</v>
      </c>
      <c r="AC48" s="7">
        <f t="shared" si="20"/>
        <v>1728409.0471417538</v>
      </c>
      <c r="AD48" s="7">
        <f t="shared" si="20"/>
        <v>1754335.1828488801</v>
      </c>
      <c r="AE48" s="7">
        <f t="shared" si="20"/>
        <v>1780650.2105916131</v>
      </c>
      <c r="AF48" s="7">
        <f t="shared" si="20"/>
        <v>1807359.9637504872</v>
      </c>
      <c r="AG48" s="7">
        <f t="shared" si="20"/>
        <v>1834470.3632067444</v>
      </c>
      <c r="AH48" s="7">
        <f t="shared" si="20"/>
        <v>1861987.4186548453</v>
      </c>
      <c r="AI48" s="7">
        <f t="shared" si="20"/>
        <v>1889917.2299346679</v>
      </c>
    </row>
    <row r="49" spans="2:35">
      <c r="C49" s="10" t="s">
        <v>0</v>
      </c>
      <c r="D49" s="10"/>
      <c r="E49" s="11"/>
      <c r="F49" s="11">
        <f t="shared" ref="F49:AI49" si="21">+IF(AND(E48&lt;F55,E48*(1+F52)&gt;F55),(F55/E48-1),IF(E48&gt;=F55,0,F52))</f>
        <v>1.6396356814853519E-2</v>
      </c>
      <c r="G49" s="11">
        <f t="shared" si="21"/>
        <v>0.05</v>
      </c>
      <c r="H49" s="11">
        <f t="shared" si="21"/>
        <v>3.1E-2</v>
      </c>
      <c r="I49" s="11">
        <f t="shared" si="21"/>
        <v>0.03</v>
      </c>
      <c r="J49" s="11">
        <f t="shared" si="21"/>
        <v>2.9000000000000001E-2</v>
      </c>
      <c r="K49" s="11">
        <f t="shared" si="21"/>
        <v>2.8000000000000001E-2</v>
      </c>
      <c r="L49" s="11">
        <f t="shared" si="21"/>
        <v>2.7E-2</v>
      </c>
      <c r="M49" s="11">
        <f t="shared" si="21"/>
        <v>2.5000000000000001E-2</v>
      </c>
      <c r="N49" s="11">
        <f t="shared" si="21"/>
        <v>2.3E-2</v>
      </c>
      <c r="O49" s="11">
        <f t="shared" si="21"/>
        <v>2.1000000000000001E-2</v>
      </c>
      <c r="P49" s="11">
        <f t="shared" si="21"/>
        <v>0.02</v>
      </c>
      <c r="Q49" s="11">
        <f t="shared" si="21"/>
        <v>1.7999999999999999E-2</v>
      </c>
      <c r="R49" s="11">
        <f t="shared" si="21"/>
        <v>1.7999999999999999E-2</v>
      </c>
      <c r="S49" s="11">
        <f t="shared" si="21"/>
        <v>1.7000000000000001E-2</v>
      </c>
      <c r="T49" s="11">
        <f t="shared" si="21"/>
        <v>1.6E-2</v>
      </c>
      <c r="U49" s="11">
        <f t="shared" si="21"/>
        <v>1.4999999999999999E-2</v>
      </c>
      <c r="V49" s="11">
        <f t="shared" si="21"/>
        <v>1.4999999999999999E-2</v>
      </c>
      <c r="W49" s="11">
        <f t="shared" si="21"/>
        <v>1.4999999999999999E-2</v>
      </c>
      <c r="X49" s="11">
        <f t="shared" si="21"/>
        <v>1.4999999999999999E-2</v>
      </c>
      <c r="Y49" s="11">
        <f t="shared" si="21"/>
        <v>1.4999999999999999E-2</v>
      </c>
      <c r="Z49" s="11">
        <f t="shared" si="21"/>
        <v>1.4999999999999999E-2</v>
      </c>
      <c r="AA49" s="11">
        <f t="shared" si="21"/>
        <v>1.4999999999999999E-2</v>
      </c>
      <c r="AB49" s="11">
        <f t="shared" si="21"/>
        <v>1.4999999999999999E-2</v>
      </c>
      <c r="AC49" s="11">
        <f t="shared" si="21"/>
        <v>1.4999999999999999E-2</v>
      </c>
      <c r="AD49" s="11">
        <f t="shared" si="21"/>
        <v>1.4999999999999999E-2</v>
      </c>
      <c r="AE49" s="11">
        <f t="shared" si="21"/>
        <v>1.4999999999999999E-2</v>
      </c>
      <c r="AF49" s="11">
        <f t="shared" si="21"/>
        <v>1.4999999999999999E-2</v>
      </c>
      <c r="AG49" s="11">
        <f t="shared" si="21"/>
        <v>1.4999999999999999E-2</v>
      </c>
      <c r="AH49" s="11">
        <f t="shared" si="21"/>
        <v>1.4999999999999999E-2</v>
      </c>
      <c r="AI49" s="11">
        <f t="shared" si="21"/>
        <v>1.4999999999999999E-2</v>
      </c>
    </row>
    <row r="50" spans="2:35">
      <c r="B50" s="25"/>
      <c r="C50" t="s">
        <v>73</v>
      </c>
      <c r="E50" s="9">
        <f t="shared" ref="E50:AI50" si="22">+E48-E51</f>
        <v>1050000.0000000002</v>
      </c>
      <c r="F50" s="9">
        <f t="shared" si="22"/>
        <v>1067216.1746555965</v>
      </c>
      <c r="G50" s="9">
        <f t="shared" si="22"/>
        <v>1114780.8955432642</v>
      </c>
      <c r="H50" s="9">
        <f t="shared" si="22"/>
        <v>1143363.3367367943</v>
      </c>
      <c r="I50" s="9">
        <f t="shared" si="22"/>
        <v>1171509.1972735382</v>
      </c>
      <c r="J50" s="9">
        <f t="shared" si="22"/>
        <v>1199149.4282817154</v>
      </c>
      <c r="K50" s="9">
        <f t="shared" si="22"/>
        <v>1226214.7375608906</v>
      </c>
      <c r="L50" s="9">
        <f t="shared" si="22"/>
        <v>1252635.8671450787</v>
      </c>
      <c r="M50" s="9">
        <f t="shared" si="22"/>
        <v>1277097.9287855006</v>
      </c>
      <c r="N50" s="9">
        <f t="shared" si="22"/>
        <v>1299459.7079034834</v>
      </c>
      <c r="O50" s="9">
        <f t="shared" si="22"/>
        <v>1319589.6475872472</v>
      </c>
      <c r="P50" s="9">
        <f t="shared" si="22"/>
        <v>1338679.5520731388</v>
      </c>
      <c r="Q50" s="9">
        <f t="shared" si="22"/>
        <v>1355342.4615522164</v>
      </c>
      <c r="R50" s="9">
        <f t="shared" si="22"/>
        <v>1372171.5035976693</v>
      </c>
      <c r="S50" s="9">
        <f t="shared" si="22"/>
        <v>1387802.6558178803</v>
      </c>
      <c r="T50" s="9">
        <f t="shared" si="22"/>
        <v>1402188.6027565617</v>
      </c>
      <c r="U50" s="9">
        <f t="shared" si="22"/>
        <v>1415285.2528101893</v>
      </c>
      <c r="V50" s="9">
        <f t="shared" si="22"/>
        <v>1428459.3099298053</v>
      </c>
      <c r="W50" s="9">
        <f t="shared" si="22"/>
        <v>1441710.1495811278</v>
      </c>
      <c r="X50" s="9">
        <f t="shared" si="22"/>
        <v>1455037.1110772556</v>
      </c>
      <c r="Y50" s="9">
        <f t="shared" si="22"/>
        <v>1468439.4966346116</v>
      </c>
      <c r="Z50" s="9">
        <f t="shared" si="22"/>
        <v>1481916.5704086961</v>
      </c>
      <c r="AA50" s="9">
        <f t="shared" si="22"/>
        <v>1495467.55750926</v>
      </c>
      <c r="AB50" s="9">
        <f t="shared" si="22"/>
        <v>1509091.6429944991</v>
      </c>
      <c r="AC50" s="9">
        <f t="shared" si="22"/>
        <v>1522787.9708438558</v>
      </c>
      <c r="AD50" s="9">
        <f t="shared" si="22"/>
        <v>1536555.6429090193</v>
      </c>
      <c r="AE50" s="9">
        <f t="shared" si="22"/>
        <v>1550393.7178426976</v>
      </c>
      <c r="AF50" s="9">
        <f t="shared" si="22"/>
        <v>1564301.210004732</v>
      </c>
      <c r="AG50" s="9">
        <f t="shared" si="22"/>
        <v>1578277.088345113</v>
      </c>
      <c r="AH50" s="9">
        <f t="shared" si="22"/>
        <v>1592320.2752634538</v>
      </c>
      <c r="AI50" s="9">
        <f t="shared" si="22"/>
        <v>1606429.6454444677</v>
      </c>
    </row>
    <row r="51" spans="2:35">
      <c r="B51" s="25"/>
      <c r="C51" s="18" t="s">
        <v>74</v>
      </c>
      <c r="D51" s="18"/>
      <c r="E51" s="64">
        <f t="shared" ref="E51:AI51" si="23">+E$48*E56</f>
        <v>0</v>
      </c>
      <c r="F51" s="64">
        <f t="shared" si="23"/>
        <v>0</v>
      </c>
      <c r="G51" s="64">
        <f t="shared" si="23"/>
        <v>5796.0878451122917</v>
      </c>
      <c r="H51" s="64">
        <f t="shared" si="23"/>
        <v>11951.533136621543</v>
      </c>
      <c r="I51" s="64">
        <f t="shared" si="23"/>
        <v>18465.118696080288</v>
      </c>
      <c r="J51" s="64">
        <f t="shared" si="23"/>
        <v>25334.142851022152</v>
      </c>
      <c r="K51" s="64">
        <f t="shared" si="23"/>
        <v>32554.373563563466</v>
      </c>
      <c r="L51" s="64">
        <f t="shared" si="23"/>
        <v>40120.009979735616</v>
      </c>
      <c r="M51" s="64">
        <f t="shared" si="23"/>
        <v>47976.84526743384</v>
      </c>
      <c r="N51" s="64">
        <f t="shared" si="23"/>
        <v>56091.785952668353</v>
      </c>
      <c r="O51" s="64">
        <f t="shared" si="23"/>
        <v>64428.427639883674</v>
      </c>
      <c r="P51" s="64">
        <f t="shared" si="23"/>
        <v>73018.884658534822</v>
      </c>
      <c r="Q51" s="64">
        <f t="shared" si="23"/>
        <v>81766.547040627309</v>
      </c>
      <c r="R51" s="64">
        <f t="shared" si="23"/>
        <v>90805.467149845746</v>
      </c>
      <c r="S51" s="64">
        <f t="shared" si="23"/>
        <v>100044.92343234253</v>
      </c>
      <c r="T51" s="64">
        <f t="shared" si="23"/>
        <v>109464.53776166464</v>
      </c>
      <c r="U51" s="64">
        <f t="shared" si="23"/>
        <v>119042.68481581027</v>
      </c>
      <c r="V51" s="64">
        <f t="shared" si="23"/>
        <v>128883.54676058389</v>
      </c>
      <c r="W51" s="64">
        <f t="shared" si="23"/>
        <v>138992.84995961719</v>
      </c>
      <c r="X51" s="64">
        <f t="shared" si="23"/>
        <v>149376.43345660032</v>
      </c>
      <c r="Y51" s="64">
        <f t="shared" si="23"/>
        <v>160040.25106725207</v>
      </c>
      <c r="Z51" s="64">
        <f t="shared" si="23"/>
        <v>170990.3735086956</v>
      </c>
      <c r="AA51" s="64">
        <f t="shared" si="23"/>
        <v>182232.99056689232</v>
      </c>
      <c r="AB51" s="64">
        <f t="shared" si="23"/>
        <v>193774.4133027955</v>
      </c>
      <c r="AC51" s="64">
        <f t="shared" si="23"/>
        <v>205621.07629789819</v>
      </c>
      <c r="AD51" s="64">
        <f t="shared" si="23"/>
        <v>217779.53993986087</v>
      </c>
      <c r="AE51" s="64">
        <f t="shared" si="23"/>
        <v>230256.49274891539</v>
      </c>
      <c r="AF51" s="64">
        <f t="shared" si="23"/>
        <v>243058.75374575512</v>
      </c>
      <c r="AG51" s="64">
        <f t="shared" si="23"/>
        <v>256193.27486163151</v>
      </c>
      <c r="AH51" s="64">
        <f t="shared" si="23"/>
        <v>269667.14339139138</v>
      </c>
      <c r="AI51" s="64">
        <f t="shared" si="23"/>
        <v>283487.58449020016</v>
      </c>
    </row>
    <row r="52" spans="2:35">
      <c r="C52" s="4" t="s">
        <v>5</v>
      </c>
      <c r="D52" s="4"/>
      <c r="E52" s="2"/>
      <c r="F52" s="2">
        <f>+IF(F47&lt;$D$60,F37,F53+'Análisis Sensibilidad'!$D$46)</f>
        <v>1.6396356814853519E-2</v>
      </c>
      <c r="G52" s="2">
        <f>+IF(G47&lt;$D$60,G37,G53+'Análisis Sensibilidad'!$D$46)</f>
        <v>0.05</v>
      </c>
      <c r="H52" s="2">
        <f>+IF(H47&lt;$D$60,H37,H53+'Análisis Sensibilidad'!$D$46)</f>
        <v>3.1E-2</v>
      </c>
      <c r="I52" s="2">
        <f>+IF(I47&lt;$D$60,I37,I53+'Análisis Sensibilidad'!$D$46)</f>
        <v>0.03</v>
      </c>
      <c r="J52" s="2">
        <f>+IF(J47&lt;$D$60,J37,J53+'Análisis Sensibilidad'!$D$46)</f>
        <v>2.9000000000000001E-2</v>
      </c>
      <c r="K52" s="2">
        <f>+IF(K47&lt;$D$60,K37,K53+'Análisis Sensibilidad'!$D$46)</f>
        <v>2.8000000000000001E-2</v>
      </c>
      <c r="L52" s="2">
        <f>+IF(L47&lt;$D$60,L37,L53+'Análisis Sensibilidad'!$D$46)</f>
        <v>2.7E-2</v>
      </c>
      <c r="M52" s="2">
        <f>+IF(M47&lt;$D$60,M37,M53+'Análisis Sensibilidad'!$D$46)</f>
        <v>2.5000000000000001E-2</v>
      </c>
      <c r="N52" s="2">
        <f>+IF(N47&lt;$D$60,N37,N53+'Análisis Sensibilidad'!$D$46)</f>
        <v>2.3E-2</v>
      </c>
      <c r="O52" s="2">
        <f>+IF(O47&lt;$D$60,O37,O53+'Análisis Sensibilidad'!$D$46)</f>
        <v>2.1000000000000001E-2</v>
      </c>
      <c r="P52" s="2">
        <f>+IF(P47&lt;$D$60,P37,P53+'Análisis Sensibilidad'!$D$46)</f>
        <v>0.02</v>
      </c>
      <c r="Q52" s="2">
        <f>+IF(Q47&lt;$D$60,Q37,Q53+'Análisis Sensibilidad'!$D$46)</f>
        <v>1.7999999999999999E-2</v>
      </c>
      <c r="R52" s="2">
        <f>+IF(R47&lt;$D$60,R37,R53+'Análisis Sensibilidad'!$D$46)</f>
        <v>1.7999999999999999E-2</v>
      </c>
      <c r="S52" s="2">
        <f>+IF(S47&lt;$D$60,S37,S53+'Análisis Sensibilidad'!$D$46)</f>
        <v>1.7000000000000001E-2</v>
      </c>
      <c r="T52" s="2">
        <f>+IF(T47&lt;$D$60,T37,T53+'Análisis Sensibilidad'!$D$46)</f>
        <v>1.6E-2</v>
      </c>
      <c r="U52" s="2">
        <f>+IF(U47&lt;$D$60,U37,U53+'Análisis Sensibilidad'!$D$46)</f>
        <v>1.4999999999999999E-2</v>
      </c>
      <c r="V52" s="2">
        <f>+IF(V47&lt;$D$60,V37,V53+'Análisis Sensibilidad'!$D$46)</f>
        <v>1.4999999999999999E-2</v>
      </c>
      <c r="W52" s="2">
        <f>+IF(W47&lt;$D$60,W37,W53+'Análisis Sensibilidad'!$D$46)</f>
        <v>1.4999999999999999E-2</v>
      </c>
      <c r="X52" s="2">
        <f>+IF(X47&lt;$D$60,X37,X53+'Análisis Sensibilidad'!$D$46)</f>
        <v>1.4999999999999999E-2</v>
      </c>
      <c r="Y52" s="2">
        <f>+IF(Y47&lt;$D$60,Y37,Y53+'Análisis Sensibilidad'!$D$46)</f>
        <v>1.4999999999999999E-2</v>
      </c>
      <c r="Z52" s="2">
        <f>+IF(Z47&lt;$D$60,Z37,Z53+'Análisis Sensibilidad'!$D$46)</f>
        <v>1.4999999999999999E-2</v>
      </c>
      <c r="AA52" s="2">
        <f>+IF(AA47&lt;$D$60,AA37,AA53+'Análisis Sensibilidad'!$D$46)</f>
        <v>1.4999999999999999E-2</v>
      </c>
      <c r="AB52" s="2">
        <f>+IF(AB47&lt;$D$60,AB37,AB53+'Análisis Sensibilidad'!$D$46)</f>
        <v>1.4999999999999999E-2</v>
      </c>
      <c r="AC52" s="2">
        <f>+IF(AC47&lt;$D$60,AC37,AC53+'Análisis Sensibilidad'!$D$46)</f>
        <v>1.4999999999999999E-2</v>
      </c>
      <c r="AD52" s="2">
        <f>+IF(AD47&lt;$D$60,AD37,AD53+'Análisis Sensibilidad'!$D$46)</f>
        <v>1.4999999999999999E-2</v>
      </c>
      <c r="AE52" s="2">
        <f>+IF(AE47&lt;$D$60,AE37,AE53+'Análisis Sensibilidad'!$D$46)</f>
        <v>1.4999999999999999E-2</v>
      </c>
      <c r="AF52" s="2">
        <f>+IF(AF47&lt;$D$60,AF37,AF53+'Análisis Sensibilidad'!$D$46)</f>
        <v>1.4999999999999999E-2</v>
      </c>
      <c r="AG52" s="2">
        <f>+IF(AG47&lt;$D$60,AG37,AG53+'Análisis Sensibilidad'!$D$46)</f>
        <v>1.4999999999999999E-2</v>
      </c>
      <c r="AH52" s="2">
        <f>+IF(AH47&lt;$D$60,AH37,AH53+'Análisis Sensibilidad'!$D$46)</f>
        <v>1.4999999999999999E-2</v>
      </c>
      <c r="AI52" s="2">
        <f>+IF(AI47&lt;$D$60,AI37,AI53+'Análisis Sensibilidad'!$D$46)</f>
        <v>1.4999999999999999E-2</v>
      </c>
    </row>
    <row r="53" spans="2:35">
      <c r="C53" s="486" t="s">
        <v>6</v>
      </c>
      <c r="D53" s="486"/>
      <c r="E53" s="487"/>
      <c r="F53" s="487">
        <v>3.5000000000000003E-2</v>
      </c>
      <c r="G53" s="487">
        <v>0.05</v>
      </c>
      <c r="H53" s="487">
        <v>3.1E-2</v>
      </c>
      <c r="I53" s="487">
        <v>0.03</v>
      </c>
      <c r="J53" s="487">
        <v>2.9000000000000001E-2</v>
      </c>
      <c r="K53" s="487">
        <v>2.8000000000000001E-2</v>
      </c>
      <c r="L53" s="487">
        <v>2.7E-2</v>
      </c>
      <c r="M53" s="487">
        <v>2.5000000000000001E-2</v>
      </c>
      <c r="N53" s="487">
        <v>2.3E-2</v>
      </c>
      <c r="O53" s="487">
        <v>2.1000000000000001E-2</v>
      </c>
      <c r="P53" s="487">
        <v>0.02</v>
      </c>
      <c r="Q53" s="487">
        <v>1.7999999999999999E-2</v>
      </c>
      <c r="R53" s="487">
        <v>1.7999999999999999E-2</v>
      </c>
      <c r="S53" s="487">
        <v>1.7000000000000001E-2</v>
      </c>
      <c r="T53" s="487">
        <v>1.6E-2</v>
      </c>
      <c r="U53" s="487">
        <v>1.4999999999999999E-2</v>
      </c>
      <c r="V53" s="487">
        <v>1.4999999999999999E-2</v>
      </c>
      <c r="W53" s="487">
        <v>1.4999999999999999E-2</v>
      </c>
      <c r="X53" s="487">
        <v>1.4999999999999999E-2</v>
      </c>
      <c r="Y53" s="487">
        <v>1.4999999999999999E-2</v>
      </c>
      <c r="Z53" s="487">
        <v>1.4999999999999999E-2</v>
      </c>
      <c r="AA53" s="487">
        <v>1.4999999999999999E-2</v>
      </c>
      <c r="AB53" s="487">
        <v>1.4999999999999999E-2</v>
      </c>
      <c r="AC53" s="487">
        <v>1.4999999999999999E-2</v>
      </c>
      <c r="AD53" s="487">
        <v>1.4999999999999999E-2</v>
      </c>
      <c r="AE53" s="487">
        <v>1.4999999999999999E-2</v>
      </c>
      <c r="AF53" s="487">
        <v>1.4999999999999999E-2</v>
      </c>
      <c r="AG53" s="487">
        <v>1.4999999999999999E-2</v>
      </c>
      <c r="AH53" s="487">
        <v>1.4999999999999999E-2</v>
      </c>
      <c r="AI53" s="487">
        <v>1.4999999999999999E-2</v>
      </c>
    </row>
    <row r="55" spans="2:35">
      <c r="C55" t="s">
        <v>1</v>
      </c>
      <c r="E55" s="9">
        <f t="shared" ref="E55:AD55" si="24">+IF(E47&lt;$D$60,$D$58,$D$59)</f>
        <v>1200000</v>
      </c>
      <c r="F55" s="9">
        <f t="shared" si="24"/>
        <v>1200000</v>
      </c>
      <c r="G55" s="9">
        <f t="shared" si="24"/>
        <v>1900000</v>
      </c>
      <c r="H55" s="9">
        <f t="shared" si="24"/>
        <v>1900000</v>
      </c>
      <c r="I55" s="9">
        <f t="shared" si="24"/>
        <v>1900000</v>
      </c>
      <c r="J55" s="9">
        <f t="shared" si="24"/>
        <v>1900000</v>
      </c>
      <c r="K55" s="9">
        <f t="shared" si="24"/>
        <v>1900000</v>
      </c>
      <c r="L55" s="9">
        <f t="shared" si="24"/>
        <v>1900000</v>
      </c>
      <c r="M55" s="9">
        <f t="shared" si="24"/>
        <v>1900000</v>
      </c>
      <c r="N55" s="9">
        <f t="shared" si="24"/>
        <v>1900000</v>
      </c>
      <c r="O55" s="9">
        <f t="shared" si="24"/>
        <v>1900000</v>
      </c>
      <c r="P55" s="9">
        <f t="shared" si="24"/>
        <v>1900000</v>
      </c>
      <c r="Q55" s="9">
        <f t="shared" si="24"/>
        <v>1900000</v>
      </c>
      <c r="R55" s="9">
        <f t="shared" si="24"/>
        <v>1900000</v>
      </c>
      <c r="S55" s="9">
        <f t="shared" si="24"/>
        <v>1900000</v>
      </c>
      <c r="T55" s="9">
        <f t="shared" si="24"/>
        <v>1900000</v>
      </c>
      <c r="U55" s="9">
        <f t="shared" si="24"/>
        <v>1900000</v>
      </c>
      <c r="V55" s="9">
        <f t="shared" si="24"/>
        <v>1900000</v>
      </c>
      <c r="W55" s="9">
        <f t="shared" si="24"/>
        <v>1900000</v>
      </c>
      <c r="X55" s="9">
        <f t="shared" si="24"/>
        <v>1900000</v>
      </c>
      <c r="Y55" s="9">
        <f t="shared" si="24"/>
        <v>1900000</v>
      </c>
      <c r="Z55" s="9">
        <f t="shared" si="24"/>
        <v>1900000</v>
      </c>
      <c r="AA55" s="9">
        <f t="shared" si="24"/>
        <v>1900000</v>
      </c>
      <c r="AB55" s="9">
        <f t="shared" si="24"/>
        <v>1900000</v>
      </c>
      <c r="AC55" s="9">
        <f t="shared" si="24"/>
        <v>1900000</v>
      </c>
      <c r="AD55" s="9">
        <f t="shared" si="24"/>
        <v>1900000</v>
      </c>
      <c r="AE55" s="9">
        <f t="shared" ref="AE55:AI55" si="25">+IF(AE47&lt;$D$60,$D$58,$D$59)</f>
        <v>1900000</v>
      </c>
      <c r="AF55" s="9">
        <f t="shared" si="25"/>
        <v>1900000</v>
      </c>
      <c r="AG55" s="9">
        <f t="shared" si="25"/>
        <v>1900000</v>
      </c>
      <c r="AH55" s="9">
        <f t="shared" si="25"/>
        <v>1900000</v>
      </c>
      <c r="AI55" s="9">
        <f t="shared" si="25"/>
        <v>1900000</v>
      </c>
    </row>
    <row r="56" spans="2:35">
      <c r="C56" t="s">
        <v>80</v>
      </c>
      <c r="E56" s="25">
        <v>0</v>
      </c>
      <c r="F56" s="25">
        <v>0</v>
      </c>
      <c r="G56" s="25">
        <f>+F56+($AI$56-$F$56)/($AI$47-$F$47)</f>
        <v>5.1724137931034482E-3</v>
      </c>
      <c r="H56" s="25">
        <f t="shared" ref="H56:AH56" si="26">+G56+($AI$56-$F$56)/($AI$47-$F$47)</f>
        <v>1.0344827586206896E-2</v>
      </c>
      <c r="I56" s="25">
        <f t="shared" si="26"/>
        <v>1.5517241379310345E-2</v>
      </c>
      <c r="J56" s="25">
        <f t="shared" si="26"/>
        <v>2.0689655172413793E-2</v>
      </c>
      <c r="K56" s="25">
        <f t="shared" si="26"/>
        <v>2.5862068965517241E-2</v>
      </c>
      <c r="L56" s="25">
        <f t="shared" si="26"/>
        <v>3.1034482758620689E-2</v>
      </c>
      <c r="M56" s="25">
        <f t="shared" si="26"/>
        <v>3.6206896551724141E-2</v>
      </c>
      <c r="N56" s="25">
        <f t="shared" si="26"/>
        <v>4.1379310344827586E-2</v>
      </c>
      <c r="O56" s="25">
        <f t="shared" si="26"/>
        <v>4.655172413793103E-2</v>
      </c>
      <c r="P56" s="25">
        <f t="shared" si="26"/>
        <v>5.1724137931034475E-2</v>
      </c>
      <c r="Q56" s="25">
        <f t="shared" si="26"/>
        <v>5.689655172413792E-2</v>
      </c>
      <c r="R56" s="25">
        <f t="shared" si="26"/>
        <v>6.2068965517241365E-2</v>
      </c>
      <c r="S56" s="25">
        <f t="shared" si="26"/>
        <v>6.7241379310344809E-2</v>
      </c>
      <c r="T56" s="25">
        <f t="shared" si="26"/>
        <v>7.2413793103448254E-2</v>
      </c>
      <c r="U56" s="25">
        <f t="shared" si="26"/>
        <v>7.7586206896551699E-2</v>
      </c>
      <c r="V56" s="25">
        <f t="shared" si="26"/>
        <v>8.2758620689655144E-2</v>
      </c>
      <c r="W56" s="25">
        <f t="shared" si="26"/>
        <v>8.7931034482758588E-2</v>
      </c>
      <c r="X56" s="25">
        <f t="shared" si="26"/>
        <v>9.3103448275862033E-2</v>
      </c>
      <c r="Y56" s="25">
        <f t="shared" si="26"/>
        <v>9.8275862068965478E-2</v>
      </c>
      <c r="Z56" s="25">
        <f t="shared" si="26"/>
        <v>0.10344827586206892</v>
      </c>
      <c r="AA56" s="25">
        <f t="shared" si="26"/>
        <v>0.10862068965517237</v>
      </c>
      <c r="AB56" s="25">
        <f t="shared" si="26"/>
        <v>0.11379310344827581</v>
      </c>
      <c r="AC56" s="25">
        <f t="shared" si="26"/>
        <v>0.11896551724137926</v>
      </c>
      <c r="AD56" s="25">
        <f t="shared" si="26"/>
        <v>0.1241379310344827</v>
      </c>
      <c r="AE56" s="25">
        <f t="shared" si="26"/>
        <v>0.12931034482758616</v>
      </c>
      <c r="AF56" s="25">
        <f t="shared" si="26"/>
        <v>0.13448275862068962</v>
      </c>
      <c r="AG56" s="25">
        <f t="shared" si="26"/>
        <v>0.13965517241379308</v>
      </c>
      <c r="AH56" s="25">
        <f t="shared" si="26"/>
        <v>0.14482758620689654</v>
      </c>
      <c r="AI56" s="68">
        <f>+Inputs!D14</f>
        <v>0.15</v>
      </c>
    </row>
    <row r="58" spans="2:35">
      <c r="C58" t="s">
        <v>486</v>
      </c>
      <c r="D58" s="489">
        <f>+B41</f>
        <v>1200000</v>
      </c>
    </row>
    <row r="59" spans="2:35">
      <c r="C59" t="s">
        <v>485</v>
      </c>
      <c r="D59" s="489">
        <f>+Inputs!D11</f>
        <v>1900000</v>
      </c>
    </row>
    <row r="60" spans="2:35">
      <c r="C60" t="s">
        <v>447</v>
      </c>
      <c r="D60" s="489">
        <f>+Inputs!D12</f>
        <v>2</v>
      </c>
    </row>
    <row r="63" spans="2:35">
      <c r="C63" s="76" t="s">
        <v>353</v>
      </c>
      <c r="D63" s="1"/>
    </row>
    <row r="65" spans="3:35">
      <c r="D65" s="18"/>
      <c r="E65" s="6">
        <v>0</v>
      </c>
      <c r="F65" s="6">
        <v>1</v>
      </c>
      <c r="G65" s="6">
        <v>2</v>
      </c>
      <c r="H65" s="6">
        <v>3</v>
      </c>
      <c r="I65" s="6">
        <v>4</v>
      </c>
      <c r="J65" s="6">
        <v>5</v>
      </c>
      <c r="K65" s="6">
        <v>6</v>
      </c>
      <c r="L65" s="6">
        <v>7</v>
      </c>
      <c r="M65" s="6">
        <v>8</v>
      </c>
      <c r="N65" s="6">
        <v>9</v>
      </c>
      <c r="O65" s="6">
        <v>10</v>
      </c>
      <c r="P65" s="6">
        <v>11</v>
      </c>
      <c r="Q65" s="6">
        <v>12</v>
      </c>
      <c r="R65" s="6">
        <v>13</v>
      </c>
      <c r="S65" s="6">
        <v>14</v>
      </c>
      <c r="T65" s="6">
        <v>15</v>
      </c>
      <c r="U65" s="6">
        <v>16</v>
      </c>
      <c r="V65" s="6">
        <v>17</v>
      </c>
      <c r="W65" s="6">
        <v>18</v>
      </c>
      <c r="X65" s="6">
        <v>19</v>
      </c>
      <c r="Y65" s="6">
        <v>20</v>
      </c>
      <c r="Z65" s="6">
        <v>21</v>
      </c>
      <c r="AA65" s="6">
        <v>22</v>
      </c>
      <c r="AB65" s="6">
        <v>23</v>
      </c>
      <c r="AC65" s="6">
        <v>24</v>
      </c>
      <c r="AD65" s="6">
        <v>25</v>
      </c>
      <c r="AE65" s="6">
        <v>26</v>
      </c>
      <c r="AF65" s="6">
        <v>27</v>
      </c>
      <c r="AG65" s="6">
        <v>28</v>
      </c>
      <c r="AH65" s="6">
        <v>29</v>
      </c>
      <c r="AI65" s="6">
        <v>30</v>
      </c>
    </row>
    <row r="66" spans="3:35">
      <c r="C66" s="5" t="s">
        <v>184</v>
      </c>
      <c r="D66" s="17"/>
      <c r="E66" s="3">
        <f t="shared" ref="E66:AD66" si="27">+E48-E36</f>
        <v>0</v>
      </c>
      <c r="F66" s="3">
        <f t="shared" si="27"/>
        <v>0</v>
      </c>
      <c r="G66" s="3">
        <f t="shared" si="27"/>
        <v>35862.351534543792</v>
      </c>
      <c r="H66" s="3">
        <f t="shared" si="27"/>
        <v>52814.869873415446</v>
      </c>
      <c r="I66" s="3">
        <f t="shared" si="27"/>
        <v>69397.332581242081</v>
      </c>
      <c r="J66" s="3">
        <f t="shared" si="27"/>
        <v>85533.207686213078</v>
      </c>
      <c r="K66" s="3">
        <f t="shared" si="27"/>
        <v>101144.11112445337</v>
      </c>
      <c r="L66" s="3">
        <f t="shared" si="27"/>
        <v>116150.04456701875</v>
      </c>
      <c r="M66" s="3">
        <f t="shared" si="27"/>
        <v>129176.89243408362</v>
      </c>
      <c r="N66" s="3">
        <f t="shared" si="27"/>
        <v>155551.49385615182</v>
      </c>
      <c r="O66" s="3">
        <f t="shared" si="27"/>
        <v>184018.0752271309</v>
      </c>
      <c r="P66" s="3">
        <f t="shared" si="27"/>
        <v>211698.43673167354</v>
      </c>
      <c r="Q66" s="3">
        <f t="shared" si="27"/>
        <v>237109.00859284378</v>
      </c>
      <c r="R66" s="3">
        <f t="shared" si="27"/>
        <v>262976.97074751509</v>
      </c>
      <c r="S66" s="3">
        <f t="shared" si="27"/>
        <v>287847.57925022277</v>
      </c>
      <c r="T66" s="3">
        <f t="shared" si="27"/>
        <v>311653.14051822643</v>
      </c>
      <c r="U66" s="3">
        <f t="shared" si="27"/>
        <v>334327.93762599956</v>
      </c>
      <c r="V66" s="3">
        <f t="shared" si="27"/>
        <v>357342.85669038934</v>
      </c>
      <c r="W66" s="3">
        <f t="shared" si="27"/>
        <v>380702.99954074505</v>
      </c>
      <c r="X66" s="3">
        <f t="shared" si="27"/>
        <v>404413.54453385598</v>
      </c>
      <c r="Y66" s="3">
        <f t="shared" si="27"/>
        <v>428479.74770186376</v>
      </c>
      <c r="Z66" s="3">
        <f t="shared" si="27"/>
        <v>452906.94391739159</v>
      </c>
      <c r="AA66" s="3">
        <f t="shared" si="27"/>
        <v>477700.54807615234</v>
      </c>
      <c r="AB66" s="3">
        <f t="shared" si="27"/>
        <v>502866.05629729456</v>
      </c>
      <c r="AC66" s="3">
        <f t="shared" si="27"/>
        <v>528409.04714175384</v>
      </c>
      <c r="AD66" s="3">
        <f t="shared" si="27"/>
        <v>554335.18284888007</v>
      </c>
      <c r="AE66" s="3">
        <f t="shared" ref="AE66:AI66" si="28">+AE48-AE36</f>
        <v>580650.21059161308</v>
      </c>
      <c r="AF66" s="3">
        <f t="shared" si="28"/>
        <v>607359.96375048719</v>
      </c>
      <c r="AG66" s="3">
        <f t="shared" si="28"/>
        <v>634470.36320674443</v>
      </c>
      <c r="AH66" s="3">
        <f t="shared" si="28"/>
        <v>661987.41865484533</v>
      </c>
      <c r="AI66" s="3">
        <f t="shared" si="28"/>
        <v>689917.22993466794</v>
      </c>
    </row>
    <row r="67" spans="3:35">
      <c r="C67" t="s">
        <v>183</v>
      </c>
      <c r="E67" s="9">
        <f t="shared" ref="E67:G67" si="29">+E50-E38</f>
        <v>0</v>
      </c>
      <c r="F67" s="9">
        <f t="shared" si="29"/>
        <v>0</v>
      </c>
      <c r="G67" s="9">
        <f t="shared" si="29"/>
        <v>30066.263689431595</v>
      </c>
      <c r="H67" s="9">
        <f t="shared" ref="H67:AD67" si="30">+H50-H38</f>
        <v>40863.336736793863</v>
      </c>
      <c r="I67" s="9">
        <f t="shared" si="30"/>
        <v>50932.213885161793</v>
      </c>
      <c r="J67" s="9">
        <f t="shared" si="30"/>
        <v>60199.064835191006</v>
      </c>
      <c r="K67" s="9">
        <f t="shared" si="30"/>
        <v>68589.737560889916</v>
      </c>
      <c r="L67" s="9">
        <f t="shared" si="30"/>
        <v>76030.034587283153</v>
      </c>
      <c r="M67" s="9">
        <f t="shared" si="30"/>
        <v>81200.047166649718</v>
      </c>
      <c r="N67" s="9">
        <f t="shared" si="30"/>
        <v>99459.707903483417</v>
      </c>
      <c r="O67" s="9">
        <f t="shared" si="30"/>
        <v>119589.64758724719</v>
      </c>
      <c r="P67" s="9">
        <f t="shared" si="30"/>
        <v>138679.55207313877</v>
      </c>
      <c r="Q67" s="9">
        <f t="shared" si="30"/>
        <v>155342.46155221644</v>
      </c>
      <c r="R67" s="9">
        <f t="shared" si="30"/>
        <v>172171.5035976693</v>
      </c>
      <c r="S67" s="9">
        <f t="shared" si="30"/>
        <v>187802.6558178803</v>
      </c>
      <c r="T67" s="9">
        <f t="shared" si="30"/>
        <v>202188.60275656171</v>
      </c>
      <c r="U67" s="9">
        <f t="shared" si="30"/>
        <v>215285.25281018927</v>
      </c>
      <c r="V67" s="9">
        <f t="shared" si="30"/>
        <v>228459.30992980534</v>
      </c>
      <c r="W67" s="9">
        <f t="shared" si="30"/>
        <v>241710.1495811278</v>
      </c>
      <c r="X67" s="9">
        <f t="shared" si="30"/>
        <v>255037.11107725557</v>
      </c>
      <c r="Y67" s="9">
        <f t="shared" si="30"/>
        <v>268439.49663461163</v>
      </c>
      <c r="Z67" s="9">
        <f t="shared" si="30"/>
        <v>281916.57040869608</v>
      </c>
      <c r="AA67" s="9">
        <f t="shared" si="30"/>
        <v>295467.55750926002</v>
      </c>
      <c r="AB67" s="9">
        <f t="shared" si="30"/>
        <v>309091.64299449907</v>
      </c>
      <c r="AC67" s="9">
        <f t="shared" si="30"/>
        <v>322787.97084385576</v>
      </c>
      <c r="AD67" s="9">
        <f t="shared" si="30"/>
        <v>336555.64290901925</v>
      </c>
      <c r="AE67" s="9">
        <f t="shared" ref="AE67:AI67" si="31">+AE50-AE38</f>
        <v>350393.71784269763</v>
      </c>
      <c r="AF67" s="9">
        <f t="shared" si="31"/>
        <v>364301.21000473201</v>
      </c>
      <c r="AG67" s="9">
        <f t="shared" si="31"/>
        <v>378277.08834511298</v>
      </c>
      <c r="AH67" s="9">
        <f t="shared" si="31"/>
        <v>392320.27526345383</v>
      </c>
      <c r="AI67" s="9">
        <f t="shared" si="31"/>
        <v>406429.64544446766</v>
      </c>
    </row>
    <row r="68" spans="3:35">
      <c r="C68" s="18" t="s">
        <v>79</v>
      </c>
      <c r="D68" s="18"/>
      <c r="E68" s="64">
        <f t="shared" ref="E68:G68" si="32">+E51-E39</f>
        <v>0</v>
      </c>
      <c r="F68" s="64">
        <f t="shared" si="32"/>
        <v>0</v>
      </c>
      <c r="G68" s="64">
        <f t="shared" si="32"/>
        <v>5796.0878451122917</v>
      </c>
      <c r="H68" s="64">
        <f t="shared" ref="H68:AD68" si="33">+H51-H39</f>
        <v>11951.533136621543</v>
      </c>
      <c r="I68" s="64">
        <f t="shared" si="33"/>
        <v>18465.118696080288</v>
      </c>
      <c r="J68" s="64">
        <f t="shared" si="33"/>
        <v>25334.142851022152</v>
      </c>
      <c r="K68" s="64">
        <f t="shared" si="33"/>
        <v>32554.373563563466</v>
      </c>
      <c r="L68" s="64">
        <f t="shared" si="33"/>
        <v>40120.009979735616</v>
      </c>
      <c r="M68" s="64">
        <f t="shared" si="33"/>
        <v>47976.84526743384</v>
      </c>
      <c r="N68" s="64">
        <f t="shared" si="33"/>
        <v>56091.785952668353</v>
      </c>
      <c r="O68" s="64">
        <f t="shared" si="33"/>
        <v>64428.427639883674</v>
      </c>
      <c r="P68" s="64">
        <f t="shared" si="33"/>
        <v>73018.884658534822</v>
      </c>
      <c r="Q68" s="64">
        <f t="shared" si="33"/>
        <v>81766.547040627309</v>
      </c>
      <c r="R68" s="64">
        <f t="shared" si="33"/>
        <v>90805.467149845746</v>
      </c>
      <c r="S68" s="64">
        <f t="shared" si="33"/>
        <v>100044.92343234253</v>
      </c>
      <c r="T68" s="64">
        <f t="shared" si="33"/>
        <v>109464.53776166464</v>
      </c>
      <c r="U68" s="64">
        <f t="shared" si="33"/>
        <v>119042.68481581027</v>
      </c>
      <c r="V68" s="64">
        <f t="shared" si="33"/>
        <v>128883.54676058389</v>
      </c>
      <c r="W68" s="64">
        <f t="shared" si="33"/>
        <v>138992.84995961719</v>
      </c>
      <c r="X68" s="64">
        <f t="shared" si="33"/>
        <v>149376.43345660032</v>
      </c>
      <c r="Y68" s="64">
        <f t="shared" si="33"/>
        <v>160040.25106725207</v>
      </c>
      <c r="Z68" s="64">
        <f t="shared" si="33"/>
        <v>170990.3735086956</v>
      </c>
      <c r="AA68" s="64">
        <f t="shared" si="33"/>
        <v>182232.99056689232</v>
      </c>
      <c r="AB68" s="64">
        <f t="shared" si="33"/>
        <v>193774.4133027955</v>
      </c>
      <c r="AC68" s="64">
        <f t="shared" si="33"/>
        <v>205621.07629789819</v>
      </c>
      <c r="AD68" s="64">
        <f t="shared" si="33"/>
        <v>217779.53993986087</v>
      </c>
      <c r="AE68" s="64">
        <f t="shared" ref="AE68:AI68" si="34">+AE51-AE39</f>
        <v>230255.49274891539</v>
      </c>
      <c r="AF68" s="64">
        <f t="shared" si="34"/>
        <v>243056.75374575512</v>
      </c>
      <c r="AG68" s="64">
        <f t="shared" si="34"/>
        <v>256190.27486163151</v>
      </c>
      <c r="AH68" s="64">
        <f t="shared" si="34"/>
        <v>269663.14339139138</v>
      </c>
      <c r="AI68" s="64">
        <f t="shared" si="34"/>
        <v>283482.58449020016</v>
      </c>
    </row>
    <row r="71" spans="3:35"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</row>
  </sheetData>
  <mergeCells count="3">
    <mergeCell ref="C22:AI22"/>
    <mergeCell ref="C15:AI15"/>
    <mergeCell ref="C8:AI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C1:AI110"/>
  <sheetViews>
    <sheetView showGridLines="0" zoomScale="70" zoomScaleNormal="70" workbookViewId="0"/>
  </sheetViews>
  <sheetFormatPr baseColWidth="10" defaultRowHeight="15"/>
  <cols>
    <col min="1" max="2" width="5.7109375" customWidth="1"/>
    <col min="3" max="3" width="37.5703125" customWidth="1"/>
    <col min="4" max="4" width="16.140625" customWidth="1"/>
    <col min="5" max="5" width="15.28515625" customWidth="1"/>
    <col min="6" max="35" width="13.7109375" customWidth="1"/>
  </cols>
  <sheetData>
    <row r="1" spans="3:35" ht="22.5" customHeight="1" thickBot="1">
      <c r="C1" s="336" t="s">
        <v>10</v>
      </c>
      <c r="D1" s="19"/>
    </row>
    <row r="3" spans="3:35" ht="21">
      <c r="C3" s="74" t="s">
        <v>354</v>
      </c>
    </row>
    <row r="5" spans="3:35" ht="15.75">
      <c r="C5" s="281" t="s">
        <v>306</v>
      </c>
    </row>
    <row r="6" spans="3:35" ht="15.75" thickBot="1"/>
    <row r="7" spans="3:35" ht="15.75" thickBot="1">
      <c r="C7" s="12"/>
      <c r="E7" s="338">
        <v>0</v>
      </c>
      <c r="F7" s="247">
        <v>1</v>
      </c>
      <c r="G7" s="247">
        <v>2</v>
      </c>
      <c r="H7" s="247">
        <v>3</v>
      </c>
      <c r="I7" s="247">
        <v>4</v>
      </c>
      <c r="J7" s="247">
        <v>5</v>
      </c>
      <c r="K7" s="247">
        <v>6</v>
      </c>
      <c r="L7" s="247">
        <v>7</v>
      </c>
      <c r="M7" s="247">
        <v>8</v>
      </c>
      <c r="N7" s="247">
        <v>9</v>
      </c>
      <c r="O7" s="247">
        <v>10</v>
      </c>
      <c r="P7" s="247">
        <v>11</v>
      </c>
      <c r="Q7" s="247">
        <v>12</v>
      </c>
      <c r="R7" s="247">
        <v>13</v>
      </c>
      <c r="S7" s="247">
        <v>14</v>
      </c>
      <c r="T7" s="248">
        <v>15</v>
      </c>
      <c r="U7" s="247">
        <v>16</v>
      </c>
      <c r="V7" s="249">
        <v>17</v>
      </c>
      <c r="W7" s="250">
        <v>18</v>
      </c>
      <c r="X7" s="250">
        <v>19</v>
      </c>
      <c r="Y7" s="251">
        <v>20</v>
      </c>
      <c r="Z7" s="247">
        <v>21</v>
      </c>
      <c r="AA7" s="249">
        <v>22</v>
      </c>
      <c r="AB7" s="250">
        <v>23</v>
      </c>
      <c r="AC7" s="250">
        <v>24</v>
      </c>
      <c r="AD7" s="251">
        <v>25</v>
      </c>
      <c r="AE7" s="247">
        <v>26</v>
      </c>
      <c r="AF7" s="249">
        <v>27</v>
      </c>
      <c r="AG7" s="250">
        <v>28</v>
      </c>
      <c r="AH7" s="250">
        <v>29</v>
      </c>
      <c r="AI7" s="252">
        <v>30</v>
      </c>
    </row>
    <row r="8" spans="3:35" ht="15.75" thickBot="1">
      <c r="C8" s="13" t="s">
        <v>7</v>
      </c>
      <c r="E8" s="253">
        <f>+E53/1000000</f>
        <v>0</v>
      </c>
      <c r="F8" s="254">
        <f t="shared" ref="F8:AI8" si="0">+F53/1000000</f>
        <v>0</v>
      </c>
      <c r="G8" s="254">
        <f t="shared" si="0"/>
        <v>0</v>
      </c>
      <c r="H8" s="254">
        <f t="shared" si="0"/>
        <v>0</v>
      </c>
      <c r="I8" s="254">
        <f t="shared" si="0"/>
        <v>0</v>
      </c>
      <c r="J8" s="254">
        <f t="shared" si="0"/>
        <v>0</v>
      </c>
      <c r="K8" s="254">
        <f t="shared" si="0"/>
        <v>0</v>
      </c>
      <c r="L8" s="254">
        <f t="shared" si="0"/>
        <v>0</v>
      </c>
      <c r="M8" s="254">
        <f t="shared" si="0"/>
        <v>0</v>
      </c>
      <c r="N8" s="254">
        <f t="shared" si="0"/>
        <v>0</v>
      </c>
      <c r="O8" s="254">
        <f t="shared" si="0"/>
        <v>0</v>
      </c>
      <c r="P8" s="254">
        <f t="shared" si="0"/>
        <v>0</v>
      </c>
      <c r="Q8" s="254">
        <f t="shared" si="0"/>
        <v>0</v>
      </c>
      <c r="R8" s="254">
        <f t="shared" si="0"/>
        <v>0</v>
      </c>
      <c r="S8" s="254">
        <f t="shared" si="0"/>
        <v>0</v>
      </c>
      <c r="T8" s="254">
        <f t="shared" si="0"/>
        <v>0</v>
      </c>
      <c r="U8" s="254">
        <f t="shared" si="0"/>
        <v>0</v>
      </c>
      <c r="V8" s="254">
        <f t="shared" si="0"/>
        <v>0</v>
      </c>
      <c r="W8" s="254">
        <f t="shared" si="0"/>
        <v>0</v>
      </c>
      <c r="X8" s="254">
        <f t="shared" si="0"/>
        <v>0</v>
      </c>
      <c r="Y8" s="254">
        <f t="shared" si="0"/>
        <v>0</v>
      </c>
      <c r="Z8" s="254">
        <f t="shared" si="0"/>
        <v>0</v>
      </c>
      <c r="AA8" s="254">
        <f t="shared" si="0"/>
        <v>0</v>
      </c>
      <c r="AB8" s="254">
        <f t="shared" si="0"/>
        <v>0</v>
      </c>
      <c r="AC8" s="254">
        <f t="shared" si="0"/>
        <v>0</v>
      </c>
      <c r="AD8" s="254">
        <f t="shared" si="0"/>
        <v>0</v>
      </c>
      <c r="AE8" s="254">
        <f t="shared" si="0"/>
        <v>0</v>
      </c>
      <c r="AF8" s="254">
        <f t="shared" si="0"/>
        <v>0</v>
      </c>
      <c r="AG8" s="254">
        <f t="shared" si="0"/>
        <v>0</v>
      </c>
      <c r="AH8" s="254">
        <f t="shared" si="0"/>
        <v>0</v>
      </c>
      <c r="AI8" s="255">
        <f t="shared" si="0"/>
        <v>0</v>
      </c>
    </row>
    <row r="9" spans="3:35" ht="15.75" thickBot="1">
      <c r="C9" s="14" t="s">
        <v>18</v>
      </c>
      <c r="E9" s="337">
        <f t="shared" ref="E9:E11" si="1">+E54/1000000</f>
        <v>0</v>
      </c>
      <c r="F9" s="257">
        <f t="shared" ref="F9:AI9" si="2">+F54/1000000</f>
        <v>0</v>
      </c>
      <c r="G9" s="257">
        <f t="shared" si="2"/>
        <v>0</v>
      </c>
      <c r="H9" s="257">
        <f t="shared" si="2"/>
        <v>0</v>
      </c>
      <c r="I9" s="257">
        <f t="shared" si="2"/>
        <v>0</v>
      </c>
      <c r="J9" s="257">
        <f t="shared" si="2"/>
        <v>0</v>
      </c>
      <c r="K9" s="257">
        <f t="shared" si="2"/>
        <v>0</v>
      </c>
      <c r="L9" s="257">
        <f t="shared" si="2"/>
        <v>0</v>
      </c>
      <c r="M9" s="257">
        <f t="shared" si="2"/>
        <v>0</v>
      </c>
      <c r="N9" s="257">
        <f t="shared" si="2"/>
        <v>0</v>
      </c>
      <c r="O9" s="257">
        <f t="shared" si="2"/>
        <v>0</v>
      </c>
      <c r="P9" s="257">
        <f t="shared" si="2"/>
        <v>0</v>
      </c>
      <c r="Q9" s="257">
        <f t="shared" si="2"/>
        <v>0</v>
      </c>
      <c r="R9" s="257">
        <f t="shared" si="2"/>
        <v>0</v>
      </c>
      <c r="S9" s="257">
        <f t="shared" si="2"/>
        <v>0</v>
      </c>
      <c r="T9" s="257">
        <f t="shared" si="2"/>
        <v>0</v>
      </c>
      <c r="U9" s="257">
        <f t="shared" si="2"/>
        <v>0</v>
      </c>
      <c r="V9" s="257">
        <f t="shared" si="2"/>
        <v>0</v>
      </c>
      <c r="W9" s="257">
        <f t="shared" si="2"/>
        <v>0</v>
      </c>
      <c r="X9" s="257">
        <f t="shared" si="2"/>
        <v>0</v>
      </c>
      <c r="Y9" s="257">
        <f t="shared" si="2"/>
        <v>0</v>
      </c>
      <c r="Z9" s="257">
        <f t="shared" si="2"/>
        <v>0</v>
      </c>
      <c r="AA9" s="257">
        <f t="shared" si="2"/>
        <v>0</v>
      </c>
      <c r="AB9" s="257">
        <f t="shared" si="2"/>
        <v>0</v>
      </c>
      <c r="AC9" s="257">
        <f t="shared" si="2"/>
        <v>0</v>
      </c>
      <c r="AD9" s="257">
        <f t="shared" si="2"/>
        <v>0</v>
      </c>
      <c r="AE9" s="257">
        <f t="shared" si="2"/>
        <v>0</v>
      </c>
      <c r="AF9" s="257">
        <f t="shared" si="2"/>
        <v>0</v>
      </c>
      <c r="AG9" s="257">
        <f t="shared" si="2"/>
        <v>0</v>
      </c>
      <c r="AH9" s="257">
        <f t="shared" si="2"/>
        <v>0</v>
      </c>
      <c r="AI9" s="258">
        <f t="shared" si="2"/>
        <v>0</v>
      </c>
    </row>
    <row r="10" spans="3:35" ht="15.75" thickBot="1">
      <c r="C10" s="14" t="s">
        <v>19</v>
      </c>
      <c r="E10" s="259">
        <f t="shared" si="1"/>
        <v>0</v>
      </c>
      <c r="F10" s="260">
        <f t="shared" ref="F10:AI10" si="3">+F55/1000000</f>
        <v>0</v>
      </c>
      <c r="G10" s="257">
        <f t="shared" si="3"/>
        <v>0</v>
      </c>
      <c r="H10" s="257">
        <f t="shared" si="3"/>
        <v>0</v>
      </c>
      <c r="I10" s="257">
        <f t="shared" si="3"/>
        <v>0</v>
      </c>
      <c r="J10" s="257">
        <f t="shared" si="3"/>
        <v>0</v>
      </c>
      <c r="K10" s="257">
        <f t="shared" si="3"/>
        <v>0</v>
      </c>
      <c r="L10" s="257">
        <f t="shared" si="3"/>
        <v>0</v>
      </c>
      <c r="M10" s="257">
        <f t="shared" si="3"/>
        <v>0</v>
      </c>
      <c r="N10" s="257">
        <f t="shared" si="3"/>
        <v>0</v>
      </c>
      <c r="O10" s="257">
        <f t="shared" si="3"/>
        <v>0</v>
      </c>
      <c r="P10" s="257">
        <f t="shared" si="3"/>
        <v>0</v>
      </c>
      <c r="Q10" s="257">
        <f t="shared" si="3"/>
        <v>0</v>
      </c>
      <c r="R10" s="257">
        <f t="shared" si="3"/>
        <v>0</v>
      </c>
      <c r="S10" s="257">
        <f t="shared" si="3"/>
        <v>0</v>
      </c>
      <c r="T10" s="257">
        <f t="shared" si="3"/>
        <v>0</v>
      </c>
      <c r="U10" s="257">
        <f t="shared" si="3"/>
        <v>0</v>
      </c>
      <c r="V10" s="257">
        <f t="shared" si="3"/>
        <v>0</v>
      </c>
      <c r="W10" s="257">
        <f t="shared" si="3"/>
        <v>0</v>
      </c>
      <c r="X10" s="257">
        <f t="shared" si="3"/>
        <v>0</v>
      </c>
      <c r="Y10" s="257">
        <f t="shared" si="3"/>
        <v>0</v>
      </c>
      <c r="Z10" s="257">
        <f t="shared" si="3"/>
        <v>0</v>
      </c>
      <c r="AA10" s="257">
        <f t="shared" si="3"/>
        <v>0</v>
      </c>
      <c r="AB10" s="257">
        <f t="shared" si="3"/>
        <v>0</v>
      </c>
      <c r="AC10" s="257">
        <f t="shared" si="3"/>
        <v>0</v>
      </c>
      <c r="AD10" s="257">
        <f t="shared" si="3"/>
        <v>0</v>
      </c>
      <c r="AE10" s="257">
        <f t="shared" si="3"/>
        <v>0</v>
      </c>
      <c r="AF10" s="257">
        <f t="shared" si="3"/>
        <v>0</v>
      </c>
      <c r="AG10" s="257">
        <f t="shared" si="3"/>
        <v>0</v>
      </c>
      <c r="AH10" s="257">
        <f t="shared" si="3"/>
        <v>0</v>
      </c>
      <c r="AI10" s="258">
        <f t="shared" si="3"/>
        <v>0</v>
      </c>
    </row>
    <row r="11" spans="3:35" ht="15.75" thickBot="1">
      <c r="C11" s="14" t="s">
        <v>20</v>
      </c>
      <c r="E11" s="261">
        <f t="shared" si="1"/>
        <v>0</v>
      </c>
      <c r="F11" s="257">
        <f t="shared" ref="F11:AI11" si="4">+F56/1000000</f>
        <v>0</v>
      </c>
      <c r="G11" s="257">
        <f t="shared" si="4"/>
        <v>0</v>
      </c>
      <c r="H11" s="257">
        <f t="shared" si="4"/>
        <v>0</v>
      </c>
      <c r="I11" s="257">
        <f t="shared" si="4"/>
        <v>0</v>
      </c>
      <c r="J11" s="257">
        <f t="shared" si="4"/>
        <v>0</v>
      </c>
      <c r="K11" s="257">
        <f t="shared" si="4"/>
        <v>0</v>
      </c>
      <c r="L11" s="257">
        <f t="shared" si="4"/>
        <v>0</v>
      </c>
      <c r="M11" s="257">
        <f t="shared" si="4"/>
        <v>0</v>
      </c>
      <c r="N11" s="257">
        <f t="shared" si="4"/>
        <v>0</v>
      </c>
      <c r="O11" s="257">
        <f t="shared" si="4"/>
        <v>0</v>
      </c>
      <c r="P11" s="257">
        <f t="shared" si="4"/>
        <v>0</v>
      </c>
      <c r="Q11" s="257">
        <f t="shared" si="4"/>
        <v>0</v>
      </c>
      <c r="R11" s="257">
        <f t="shared" si="4"/>
        <v>0</v>
      </c>
      <c r="S11" s="257">
        <f t="shared" si="4"/>
        <v>0</v>
      </c>
      <c r="T11" s="257">
        <f t="shared" si="4"/>
        <v>0</v>
      </c>
      <c r="U11" s="257">
        <f t="shared" si="4"/>
        <v>0</v>
      </c>
      <c r="V11" s="257">
        <f t="shared" si="4"/>
        <v>0</v>
      </c>
      <c r="W11" s="257">
        <f t="shared" si="4"/>
        <v>0</v>
      </c>
      <c r="X11" s="257">
        <f t="shared" si="4"/>
        <v>0</v>
      </c>
      <c r="Y11" s="257">
        <f t="shared" si="4"/>
        <v>0</v>
      </c>
      <c r="Z11" s="257">
        <f t="shared" si="4"/>
        <v>0</v>
      </c>
      <c r="AA11" s="257">
        <f t="shared" si="4"/>
        <v>0</v>
      </c>
      <c r="AB11" s="257">
        <f t="shared" si="4"/>
        <v>0</v>
      </c>
      <c r="AC11" s="257">
        <f t="shared" si="4"/>
        <v>0</v>
      </c>
      <c r="AD11" s="257">
        <f t="shared" si="4"/>
        <v>0</v>
      </c>
      <c r="AE11" s="257">
        <f t="shared" si="4"/>
        <v>0</v>
      </c>
      <c r="AF11" s="257">
        <f t="shared" si="4"/>
        <v>0</v>
      </c>
      <c r="AG11" s="257">
        <f t="shared" si="4"/>
        <v>0</v>
      </c>
      <c r="AH11" s="257">
        <f t="shared" si="4"/>
        <v>0</v>
      </c>
      <c r="AI11" s="258">
        <f t="shared" si="4"/>
        <v>0</v>
      </c>
    </row>
    <row r="12" spans="3:35" ht="15.75" thickBot="1">
      <c r="C12" s="13" t="s">
        <v>8</v>
      </c>
      <c r="E12" s="253">
        <f>+E61/1000000</f>
        <v>70</v>
      </c>
      <c r="F12" s="254">
        <f t="shared" ref="F12:AI12" si="5">+F61/1000000</f>
        <v>0</v>
      </c>
      <c r="G12" s="254">
        <f t="shared" si="5"/>
        <v>0</v>
      </c>
      <c r="H12" s="254">
        <f t="shared" si="5"/>
        <v>0</v>
      </c>
      <c r="I12" s="254">
        <f t="shared" si="5"/>
        <v>0</v>
      </c>
      <c r="J12" s="254">
        <f t="shared" si="5"/>
        <v>0</v>
      </c>
      <c r="K12" s="254">
        <f t="shared" si="5"/>
        <v>0</v>
      </c>
      <c r="L12" s="254">
        <f t="shared" si="5"/>
        <v>0</v>
      </c>
      <c r="M12" s="254">
        <f t="shared" si="5"/>
        <v>0</v>
      </c>
      <c r="N12" s="254">
        <f t="shared" si="5"/>
        <v>0</v>
      </c>
      <c r="O12" s="254">
        <f t="shared" si="5"/>
        <v>0</v>
      </c>
      <c r="P12" s="254">
        <f t="shared" si="5"/>
        <v>0</v>
      </c>
      <c r="Q12" s="254">
        <f t="shared" si="5"/>
        <v>0</v>
      </c>
      <c r="R12" s="254">
        <f t="shared" si="5"/>
        <v>0</v>
      </c>
      <c r="S12" s="254">
        <f t="shared" si="5"/>
        <v>0</v>
      </c>
      <c r="T12" s="254">
        <f t="shared" si="5"/>
        <v>0</v>
      </c>
      <c r="U12" s="254">
        <f t="shared" si="5"/>
        <v>0</v>
      </c>
      <c r="V12" s="254">
        <f t="shared" si="5"/>
        <v>0</v>
      </c>
      <c r="W12" s="254">
        <f t="shared" si="5"/>
        <v>0</v>
      </c>
      <c r="X12" s="254">
        <f t="shared" si="5"/>
        <v>0</v>
      </c>
      <c r="Y12" s="254">
        <f t="shared" si="5"/>
        <v>0</v>
      </c>
      <c r="Z12" s="254">
        <f t="shared" si="5"/>
        <v>0</v>
      </c>
      <c r="AA12" s="254">
        <f t="shared" si="5"/>
        <v>0</v>
      </c>
      <c r="AB12" s="254">
        <f t="shared" si="5"/>
        <v>0</v>
      </c>
      <c r="AC12" s="254">
        <f t="shared" si="5"/>
        <v>0</v>
      </c>
      <c r="AD12" s="254">
        <f t="shared" si="5"/>
        <v>0</v>
      </c>
      <c r="AE12" s="254">
        <f t="shared" si="5"/>
        <v>0</v>
      </c>
      <c r="AF12" s="254">
        <f t="shared" si="5"/>
        <v>0</v>
      </c>
      <c r="AG12" s="254">
        <f t="shared" si="5"/>
        <v>0</v>
      </c>
      <c r="AH12" s="254">
        <f t="shared" si="5"/>
        <v>0</v>
      </c>
      <c r="AI12" s="255">
        <f t="shared" si="5"/>
        <v>-24</v>
      </c>
    </row>
    <row r="13" spans="3:35" ht="15.75" thickBot="1">
      <c r="C13" s="14" t="s">
        <v>18</v>
      </c>
      <c r="E13" s="261">
        <f t="shared" ref="E13:E15" si="6">+E62/1000000</f>
        <v>28</v>
      </c>
      <c r="F13" s="257">
        <f t="shared" ref="F13:AI13" si="7">+F62/1000000</f>
        <v>0</v>
      </c>
      <c r="G13" s="257">
        <f t="shared" si="7"/>
        <v>0</v>
      </c>
      <c r="H13" s="257">
        <f t="shared" si="7"/>
        <v>0</v>
      </c>
      <c r="I13" s="257">
        <f t="shared" si="7"/>
        <v>0</v>
      </c>
      <c r="J13" s="257">
        <f t="shared" si="7"/>
        <v>0</v>
      </c>
      <c r="K13" s="257">
        <f t="shared" si="7"/>
        <v>0</v>
      </c>
      <c r="L13" s="257">
        <f t="shared" si="7"/>
        <v>0</v>
      </c>
      <c r="M13" s="257">
        <f t="shared" si="7"/>
        <v>0</v>
      </c>
      <c r="N13" s="257">
        <f t="shared" si="7"/>
        <v>0</v>
      </c>
      <c r="O13" s="257">
        <f t="shared" si="7"/>
        <v>0</v>
      </c>
      <c r="P13" s="257">
        <f t="shared" si="7"/>
        <v>0</v>
      </c>
      <c r="Q13" s="257">
        <f t="shared" si="7"/>
        <v>0</v>
      </c>
      <c r="R13" s="257">
        <f t="shared" si="7"/>
        <v>0</v>
      </c>
      <c r="S13" s="257">
        <f t="shared" si="7"/>
        <v>0</v>
      </c>
      <c r="T13" s="257">
        <f t="shared" si="7"/>
        <v>0</v>
      </c>
      <c r="U13" s="257">
        <f t="shared" si="7"/>
        <v>0</v>
      </c>
      <c r="V13" s="257">
        <f t="shared" si="7"/>
        <v>0</v>
      </c>
      <c r="W13" s="257">
        <f t="shared" si="7"/>
        <v>0</v>
      </c>
      <c r="X13" s="257">
        <f t="shared" si="7"/>
        <v>0</v>
      </c>
      <c r="Y13" s="257">
        <f t="shared" si="7"/>
        <v>0</v>
      </c>
      <c r="Z13" s="257">
        <f t="shared" si="7"/>
        <v>0</v>
      </c>
      <c r="AA13" s="257">
        <f t="shared" si="7"/>
        <v>0</v>
      </c>
      <c r="AB13" s="257">
        <f t="shared" si="7"/>
        <v>0</v>
      </c>
      <c r="AC13" s="257">
        <f t="shared" si="7"/>
        <v>0</v>
      </c>
      <c r="AD13" s="257">
        <f t="shared" si="7"/>
        <v>0</v>
      </c>
      <c r="AE13" s="257">
        <f t="shared" si="7"/>
        <v>0</v>
      </c>
      <c r="AF13" s="257">
        <f t="shared" si="7"/>
        <v>0</v>
      </c>
      <c r="AG13" s="257">
        <f t="shared" si="7"/>
        <v>0</v>
      </c>
      <c r="AH13" s="257">
        <f t="shared" si="7"/>
        <v>0</v>
      </c>
      <c r="AI13" s="258">
        <f t="shared" si="7"/>
        <v>-9.6</v>
      </c>
    </row>
    <row r="14" spans="3:35" ht="15.75" thickBot="1">
      <c r="C14" s="14" t="s">
        <v>19</v>
      </c>
      <c r="E14" s="261">
        <f t="shared" si="6"/>
        <v>10.5</v>
      </c>
      <c r="F14" s="257">
        <f t="shared" ref="F14:AI14" si="8">+F63/1000000</f>
        <v>0</v>
      </c>
      <c r="G14" s="257">
        <f t="shared" si="8"/>
        <v>0</v>
      </c>
      <c r="H14" s="257">
        <f t="shared" si="8"/>
        <v>0</v>
      </c>
      <c r="I14" s="257">
        <f t="shared" si="8"/>
        <v>0</v>
      </c>
      <c r="J14" s="257">
        <f t="shared" si="8"/>
        <v>0</v>
      </c>
      <c r="K14" s="257">
        <f t="shared" si="8"/>
        <v>0</v>
      </c>
      <c r="L14" s="257">
        <f t="shared" si="8"/>
        <v>0</v>
      </c>
      <c r="M14" s="257">
        <f t="shared" si="8"/>
        <v>0</v>
      </c>
      <c r="N14" s="257">
        <f t="shared" si="8"/>
        <v>0</v>
      </c>
      <c r="O14" s="257">
        <f t="shared" si="8"/>
        <v>0</v>
      </c>
      <c r="P14" s="257">
        <f t="shared" si="8"/>
        <v>0</v>
      </c>
      <c r="Q14" s="257">
        <f t="shared" si="8"/>
        <v>0</v>
      </c>
      <c r="R14" s="257">
        <f t="shared" si="8"/>
        <v>0</v>
      </c>
      <c r="S14" s="257">
        <f t="shared" si="8"/>
        <v>0</v>
      </c>
      <c r="T14" s="257">
        <f t="shared" si="8"/>
        <v>0</v>
      </c>
      <c r="U14" s="257">
        <f t="shared" si="8"/>
        <v>0</v>
      </c>
      <c r="V14" s="257">
        <f t="shared" si="8"/>
        <v>0</v>
      </c>
      <c r="W14" s="257">
        <f t="shared" si="8"/>
        <v>0</v>
      </c>
      <c r="X14" s="257">
        <f t="shared" si="8"/>
        <v>0</v>
      </c>
      <c r="Y14" s="257">
        <f t="shared" si="8"/>
        <v>0</v>
      </c>
      <c r="Z14" s="257">
        <f t="shared" si="8"/>
        <v>0</v>
      </c>
      <c r="AA14" s="257">
        <f t="shared" si="8"/>
        <v>0</v>
      </c>
      <c r="AB14" s="257">
        <f t="shared" si="8"/>
        <v>0</v>
      </c>
      <c r="AC14" s="257">
        <f t="shared" si="8"/>
        <v>0</v>
      </c>
      <c r="AD14" s="257">
        <f t="shared" si="8"/>
        <v>0</v>
      </c>
      <c r="AE14" s="257">
        <f t="shared" si="8"/>
        <v>0</v>
      </c>
      <c r="AF14" s="257">
        <f t="shared" si="8"/>
        <v>0</v>
      </c>
      <c r="AG14" s="257">
        <f t="shared" si="8"/>
        <v>0</v>
      </c>
      <c r="AH14" s="257">
        <f t="shared" si="8"/>
        <v>0</v>
      </c>
      <c r="AI14" s="258">
        <f t="shared" si="8"/>
        <v>-3.6</v>
      </c>
    </row>
    <row r="15" spans="3:35" ht="15.75" thickBot="1">
      <c r="C15" s="14" t="s">
        <v>20</v>
      </c>
      <c r="E15" s="261">
        <f t="shared" si="6"/>
        <v>31.5</v>
      </c>
      <c r="F15" s="257">
        <f t="shared" ref="F15:AI15" si="9">+F64/1000000</f>
        <v>0</v>
      </c>
      <c r="G15" s="257">
        <f t="shared" si="9"/>
        <v>0</v>
      </c>
      <c r="H15" s="257">
        <f t="shared" si="9"/>
        <v>0</v>
      </c>
      <c r="I15" s="257">
        <f t="shared" si="9"/>
        <v>0</v>
      </c>
      <c r="J15" s="257">
        <f t="shared" si="9"/>
        <v>0</v>
      </c>
      <c r="K15" s="257">
        <f t="shared" si="9"/>
        <v>0</v>
      </c>
      <c r="L15" s="257">
        <f t="shared" si="9"/>
        <v>0</v>
      </c>
      <c r="M15" s="257">
        <f t="shared" si="9"/>
        <v>0</v>
      </c>
      <c r="N15" s="257">
        <f t="shared" si="9"/>
        <v>0</v>
      </c>
      <c r="O15" s="257">
        <f t="shared" si="9"/>
        <v>0</v>
      </c>
      <c r="P15" s="257">
        <f t="shared" si="9"/>
        <v>0</v>
      </c>
      <c r="Q15" s="257">
        <f t="shared" si="9"/>
        <v>0</v>
      </c>
      <c r="R15" s="257">
        <f t="shared" si="9"/>
        <v>0</v>
      </c>
      <c r="S15" s="257">
        <f t="shared" si="9"/>
        <v>0</v>
      </c>
      <c r="T15" s="257">
        <f t="shared" si="9"/>
        <v>0</v>
      </c>
      <c r="U15" s="257">
        <f t="shared" si="9"/>
        <v>0</v>
      </c>
      <c r="V15" s="257">
        <f t="shared" si="9"/>
        <v>0</v>
      </c>
      <c r="W15" s="257">
        <f t="shared" si="9"/>
        <v>0</v>
      </c>
      <c r="X15" s="257">
        <f t="shared" si="9"/>
        <v>0</v>
      </c>
      <c r="Y15" s="257">
        <f t="shared" si="9"/>
        <v>0</v>
      </c>
      <c r="Z15" s="257">
        <f t="shared" si="9"/>
        <v>0</v>
      </c>
      <c r="AA15" s="257">
        <f t="shared" si="9"/>
        <v>0</v>
      </c>
      <c r="AB15" s="257">
        <f t="shared" si="9"/>
        <v>0</v>
      </c>
      <c r="AC15" s="257">
        <f t="shared" si="9"/>
        <v>0</v>
      </c>
      <c r="AD15" s="257">
        <f t="shared" si="9"/>
        <v>0</v>
      </c>
      <c r="AE15" s="257">
        <f t="shared" si="9"/>
        <v>0</v>
      </c>
      <c r="AF15" s="257">
        <f t="shared" si="9"/>
        <v>0</v>
      </c>
      <c r="AG15" s="257">
        <f t="shared" si="9"/>
        <v>0</v>
      </c>
      <c r="AH15" s="257">
        <f t="shared" si="9"/>
        <v>0</v>
      </c>
      <c r="AI15" s="258">
        <f t="shared" si="9"/>
        <v>-10.8</v>
      </c>
    </row>
    <row r="16" spans="3:35" ht="15.75" thickBot="1">
      <c r="C16" s="15" t="s">
        <v>9</v>
      </c>
      <c r="E16" s="262">
        <f>+E12-E8</f>
        <v>70</v>
      </c>
      <c r="F16" s="263">
        <f t="shared" ref="F16:AI16" si="10">+F12-F8</f>
        <v>0</v>
      </c>
      <c r="G16" s="263">
        <f t="shared" si="10"/>
        <v>0</v>
      </c>
      <c r="H16" s="263">
        <f t="shared" si="10"/>
        <v>0</v>
      </c>
      <c r="I16" s="263">
        <f t="shared" si="10"/>
        <v>0</v>
      </c>
      <c r="J16" s="263">
        <f t="shared" si="10"/>
        <v>0</v>
      </c>
      <c r="K16" s="263">
        <f t="shared" si="10"/>
        <v>0</v>
      </c>
      <c r="L16" s="263">
        <f t="shared" si="10"/>
        <v>0</v>
      </c>
      <c r="M16" s="263">
        <f t="shared" si="10"/>
        <v>0</v>
      </c>
      <c r="N16" s="263">
        <f t="shared" si="10"/>
        <v>0</v>
      </c>
      <c r="O16" s="263">
        <f t="shared" si="10"/>
        <v>0</v>
      </c>
      <c r="P16" s="263">
        <f t="shared" si="10"/>
        <v>0</v>
      </c>
      <c r="Q16" s="263">
        <f t="shared" si="10"/>
        <v>0</v>
      </c>
      <c r="R16" s="263">
        <f t="shared" si="10"/>
        <v>0</v>
      </c>
      <c r="S16" s="263">
        <f t="shared" si="10"/>
        <v>0</v>
      </c>
      <c r="T16" s="263">
        <f t="shared" si="10"/>
        <v>0</v>
      </c>
      <c r="U16" s="263">
        <f t="shared" si="10"/>
        <v>0</v>
      </c>
      <c r="V16" s="263">
        <f t="shared" si="10"/>
        <v>0</v>
      </c>
      <c r="W16" s="263">
        <f t="shared" si="10"/>
        <v>0</v>
      </c>
      <c r="X16" s="263">
        <f t="shared" si="10"/>
        <v>0</v>
      </c>
      <c r="Y16" s="263">
        <f t="shared" si="10"/>
        <v>0</v>
      </c>
      <c r="Z16" s="263">
        <f t="shared" si="10"/>
        <v>0</v>
      </c>
      <c r="AA16" s="263">
        <f t="shared" si="10"/>
        <v>0</v>
      </c>
      <c r="AB16" s="263">
        <f t="shared" si="10"/>
        <v>0</v>
      </c>
      <c r="AC16" s="263">
        <f t="shared" si="10"/>
        <v>0</v>
      </c>
      <c r="AD16" s="263">
        <f t="shared" si="10"/>
        <v>0</v>
      </c>
      <c r="AE16" s="263">
        <f t="shared" si="10"/>
        <v>0</v>
      </c>
      <c r="AF16" s="263">
        <f t="shared" si="10"/>
        <v>0</v>
      </c>
      <c r="AG16" s="263">
        <f t="shared" si="10"/>
        <v>0</v>
      </c>
      <c r="AH16" s="263">
        <f t="shared" si="10"/>
        <v>0</v>
      </c>
      <c r="AI16" s="264">
        <f t="shared" si="10"/>
        <v>-24</v>
      </c>
    </row>
    <row r="17" spans="3:35" ht="15.75" thickBot="1">
      <c r="C17" s="39" t="s">
        <v>18</v>
      </c>
      <c r="E17" s="265">
        <f t="shared" ref="E17:E19" si="11">+E13-E9</f>
        <v>28</v>
      </c>
      <c r="F17" s="266">
        <f t="shared" ref="F17:AI17" si="12">+F13-F9</f>
        <v>0</v>
      </c>
      <c r="G17" s="266">
        <f t="shared" si="12"/>
        <v>0</v>
      </c>
      <c r="H17" s="266">
        <f t="shared" si="12"/>
        <v>0</v>
      </c>
      <c r="I17" s="266">
        <f t="shared" si="12"/>
        <v>0</v>
      </c>
      <c r="J17" s="266">
        <f t="shared" si="12"/>
        <v>0</v>
      </c>
      <c r="K17" s="266">
        <f t="shared" si="12"/>
        <v>0</v>
      </c>
      <c r="L17" s="266">
        <f t="shared" si="12"/>
        <v>0</v>
      </c>
      <c r="M17" s="266">
        <f t="shared" si="12"/>
        <v>0</v>
      </c>
      <c r="N17" s="266">
        <f t="shared" si="12"/>
        <v>0</v>
      </c>
      <c r="O17" s="266">
        <f t="shared" si="12"/>
        <v>0</v>
      </c>
      <c r="P17" s="266">
        <f t="shared" si="12"/>
        <v>0</v>
      </c>
      <c r="Q17" s="266">
        <f t="shared" si="12"/>
        <v>0</v>
      </c>
      <c r="R17" s="266">
        <f t="shared" si="12"/>
        <v>0</v>
      </c>
      <c r="S17" s="266">
        <f t="shared" si="12"/>
        <v>0</v>
      </c>
      <c r="T17" s="266">
        <f t="shared" si="12"/>
        <v>0</v>
      </c>
      <c r="U17" s="266">
        <f t="shared" si="12"/>
        <v>0</v>
      </c>
      <c r="V17" s="266">
        <f t="shared" si="12"/>
        <v>0</v>
      </c>
      <c r="W17" s="266">
        <f t="shared" si="12"/>
        <v>0</v>
      </c>
      <c r="X17" s="266">
        <f t="shared" si="12"/>
        <v>0</v>
      </c>
      <c r="Y17" s="266">
        <f t="shared" si="12"/>
        <v>0</v>
      </c>
      <c r="Z17" s="266">
        <f t="shared" si="12"/>
        <v>0</v>
      </c>
      <c r="AA17" s="266">
        <f t="shared" si="12"/>
        <v>0</v>
      </c>
      <c r="AB17" s="266">
        <f t="shared" si="12"/>
        <v>0</v>
      </c>
      <c r="AC17" s="266">
        <f t="shared" si="12"/>
        <v>0</v>
      </c>
      <c r="AD17" s="266">
        <f t="shared" si="12"/>
        <v>0</v>
      </c>
      <c r="AE17" s="266">
        <f t="shared" si="12"/>
        <v>0</v>
      </c>
      <c r="AF17" s="266">
        <f t="shared" si="12"/>
        <v>0</v>
      </c>
      <c r="AG17" s="266">
        <f t="shared" si="12"/>
        <v>0</v>
      </c>
      <c r="AH17" s="266">
        <f t="shared" si="12"/>
        <v>0</v>
      </c>
      <c r="AI17" s="267">
        <f t="shared" si="12"/>
        <v>-9.6</v>
      </c>
    </row>
    <row r="18" spans="3:35" ht="15.75" thickBot="1">
      <c r="C18" s="39" t="s">
        <v>19</v>
      </c>
      <c r="E18" s="265">
        <f t="shared" si="11"/>
        <v>10.5</v>
      </c>
      <c r="F18" s="266">
        <f t="shared" ref="F18:AI18" si="13">+F14-F10</f>
        <v>0</v>
      </c>
      <c r="G18" s="266">
        <f t="shared" si="13"/>
        <v>0</v>
      </c>
      <c r="H18" s="266">
        <f t="shared" si="13"/>
        <v>0</v>
      </c>
      <c r="I18" s="266">
        <f t="shared" si="13"/>
        <v>0</v>
      </c>
      <c r="J18" s="266">
        <f t="shared" si="13"/>
        <v>0</v>
      </c>
      <c r="K18" s="266">
        <f t="shared" si="13"/>
        <v>0</v>
      </c>
      <c r="L18" s="266">
        <f t="shared" si="13"/>
        <v>0</v>
      </c>
      <c r="M18" s="266">
        <f t="shared" si="13"/>
        <v>0</v>
      </c>
      <c r="N18" s="266">
        <f t="shared" si="13"/>
        <v>0</v>
      </c>
      <c r="O18" s="266">
        <f t="shared" si="13"/>
        <v>0</v>
      </c>
      <c r="P18" s="266">
        <f t="shared" si="13"/>
        <v>0</v>
      </c>
      <c r="Q18" s="266">
        <f t="shared" si="13"/>
        <v>0</v>
      </c>
      <c r="R18" s="266">
        <f t="shared" si="13"/>
        <v>0</v>
      </c>
      <c r="S18" s="266">
        <f t="shared" si="13"/>
        <v>0</v>
      </c>
      <c r="T18" s="266">
        <f t="shared" si="13"/>
        <v>0</v>
      </c>
      <c r="U18" s="266">
        <f t="shared" si="13"/>
        <v>0</v>
      </c>
      <c r="V18" s="266">
        <f t="shared" si="13"/>
        <v>0</v>
      </c>
      <c r="W18" s="266">
        <f t="shared" si="13"/>
        <v>0</v>
      </c>
      <c r="X18" s="266">
        <f t="shared" si="13"/>
        <v>0</v>
      </c>
      <c r="Y18" s="266">
        <f t="shared" si="13"/>
        <v>0</v>
      </c>
      <c r="Z18" s="266">
        <f t="shared" si="13"/>
        <v>0</v>
      </c>
      <c r="AA18" s="266">
        <f t="shared" si="13"/>
        <v>0</v>
      </c>
      <c r="AB18" s="266">
        <f t="shared" si="13"/>
        <v>0</v>
      </c>
      <c r="AC18" s="266">
        <f t="shared" si="13"/>
        <v>0</v>
      </c>
      <c r="AD18" s="266">
        <f t="shared" si="13"/>
        <v>0</v>
      </c>
      <c r="AE18" s="266">
        <f t="shared" si="13"/>
        <v>0</v>
      </c>
      <c r="AF18" s="266">
        <f t="shared" si="13"/>
        <v>0</v>
      </c>
      <c r="AG18" s="266">
        <f t="shared" si="13"/>
        <v>0</v>
      </c>
      <c r="AH18" s="266">
        <f t="shared" si="13"/>
        <v>0</v>
      </c>
      <c r="AI18" s="267">
        <f t="shared" si="13"/>
        <v>-3.6</v>
      </c>
    </row>
    <row r="19" spans="3:35" ht="15.75" thickBot="1">
      <c r="C19" s="39" t="s">
        <v>20</v>
      </c>
      <c r="E19" s="265">
        <f t="shared" si="11"/>
        <v>31.5</v>
      </c>
      <c r="F19" s="266">
        <f t="shared" ref="F19:AI19" si="14">+F15-F11</f>
        <v>0</v>
      </c>
      <c r="G19" s="266">
        <f t="shared" si="14"/>
        <v>0</v>
      </c>
      <c r="H19" s="266">
        <f t="shared" si="14"/>
        <v>0</v>
      </c>
      <c r="I19" s="266">
        <f t="shared" si="14"/>
        <v>0</v>
      </c>
      <c r="J19" s="266">
        <f t="shared" si="14"/>
        <v>0</v>
      </c>
      <c r="K19" s="266">
        <f t="shared" si="14"/>
        <v>0</v>
      </c>
      <c r="L19" s="266">
        <f t="shared" si="14"/>
        <v>0</v>
      </c>
      <c r="M19" s="266">
        <f t="shared" si="14"/>
        <v>0</v>
      </c>
      <c r="N19" s="266">
        <f t="shared" si="14"/>
        <v>0</v>
      </c>
      <c r="O19" s="266">
        <f t="shared" si="14"/>
        <v>0</v>
      </c>
      <c r="P19" s="266">
        <f t="shared" si="14"/>
        <v>0</v>
      </c>
      <c r="Q19" s="266">
        <f t="shared" si="14"/>
        <v>0</v>
      </c>
      <c r="R19" s="266">
        <f t="shared" si="14"/>
        <v>0</v>
      </c>
      <c r="S19" s="266">
        <f t="shared" si="14"/>
        <v>0</v>
      </c>
      <c r="T19" s="266">
        <f t="shared" si="14"/>
        <v>0</v>
      </c>
      <c r="U19" s="266">
        <f t="shared" si="14"/>
        <v>0</v>
      </c>
      <c r="V19" s="266">
        <f t="shared" si="14"/>
        <v>0</v>
      </c>
      <c r="W19" s="266">
        <f t="shared" si="14"/>
        <v>0</v>
      </c>
      <c r="X19" s="266">
        <f t="shared" si="14"/>
        <v>0</v>
      </c>
      <c r="Y19" s="266">
        <f t="shared" si="14"/>
        <v>0</v>
      </c>
      <c r="Z19" s="266">
        <f t="shared" si="14"/>
        <v>0</v>
      </c>
      <c r="AA19" s="266">
        <f t="shared" si="14"/>
        <v>0</v>
      </c>
      <c r="AB19" s="266">
        <f t="shared" si="14"/>
        <v>0</v>
      </c>
      <c r="AC19" s="266">
        <f t="shared" si="14"/>
        <v>0</v>
      </c>
      <c r="AD19" s="266">
        <f t="shared" si="14"/>
        <v>0</v>
      </c>
      <c r="AE19" s="266">
        <f t="shared" si="14"/>
        <v>0</v>
      </c>
      <c r="AF19" s="266">
        <f t="shared" si="14"/>
        <v>0</v>
      </c>
      <c r="AG19" s="266">
        <f t="shared" si="14"/>
        <v>0</v>
      </c>
      <c r="AH19" s="266">
        <f t="shared" si="14"/>
        <v>0</v>
      </c>
      <c r="AI19" s="267">
        <f t="shared" si="14"/>
        <v>-10.8</v>
      </c>
    </row>
    <row r="22" spans="3:35" ht="15.75">
      <c r="C22" s="281" t="s">
        <v>355</v>
      </c>
    </row>
    <row r="23" spans="3:35" ht="15.75" thickBot="1"/>
    <row r="24" spans="3:35" ht="15.75" thickBot="1">
      <c r="C24" s="190"/>
      <c r="E24" s="338">
        <v>0</v>
      </c>
      <c r="F24" s="247">
        <v>1</v>
      </c>
      <c r="G24" s="247">
        <v>2</v>
      </c>
      <c r="H24" s="247">
        <v>3</v>
      </c>
      <c r="I24" s="247">
        <v>4</v>
      </c>
      <c r="J24" s="247">
        <v>5</v>
      </c>
      <c r="K24" s="247">
        <v>6</v>
      </c>
      <c r="L24" s="247">
        <v>7</v>
      </c>
      <c r="M24" s="247">
        <v>8</v>
      </c>
      <c r="N24" s="247">
        <v>9</v>
      </c>
      <c r="O24" s="247">
        <v>10</v>
      </c>
      <c r="P24" s="247">
        <v>11</v>
      </c>
      <c r="Q24" s="247">
        <v>12</v>
      </c>
      <c r="R24" s="247">
        <v>13</v>
      </c>
      <c r="S24" s="247">
        <v>14</v>
      </c>
      <c r="T24" s="248">
        <v>15</v>
      </c>
      <c r="U24" s="247">
        <v>16</v>
      </c>
      <c r="V24" s="249">
        <v>17</v>
      </c>
      <c r="W24" s="250">
        <v>18</v>
      </c>
      <c r="X24" s="250">
        <v>19</v>
      </c>
      <c r="Y24" s="251">
        <v>20</v>
      </c>
      <c r="Z24" s="247">
        <v>21</v>
      </c>
      <c r="AA24" s="249">
        <v>22</v>
      </c>
      <c r="AB24" s="250">
        <v>23</v>
      </c>
      <c r="AC24" s="250">
        <v>24</v>
      </c>
      <c r="AD24" s="251">
        <v>25</v>
      </c>
      <c r="AE24" s="247">
        <v>26</v>
      </c>
      <c r="AF24" s="249">
        <v>27</v>
      </c>
      <c r="AG24" s="250">
        <v>28</v>
      </c>
      <c r="AH24" s="250">
        <v>29</v>
      </c>
      <c r="AI24" s="252">
        <v>30</v>
      </c>
    </row>
    <row r="25" spans="3:35" ht="15.75" thickBot="1">
      <c r="C25" s="13" t="s">
        <v>7</v>
      </c>
      <c r="E25" s="253">
        <f>+E89/1000000</f>
        <v>0</v>
      </c>
      <c r="F25" s="254">
        <f t="shared" ref="F25:AI25" si="15">+F89/1000000</f>
        <v>0</v>
      </c>
      <c r="G25" s="254">
        <f t="shared" si="15"/>
        <v>0</v>
      </c>
      <c r="H25" s="254">
        <f t="shared" si="15"/>
        <v>0</v>
      </c>
      <c r="I25" s="254">
        <f t="shared" si="15"/>
        <v>0</v>
      </c>
      <c r="J25" s="254">
        <f t="shared" si="15"/>
        <v>0</v>
      </c>
      <c r="K25" s="254">
        <f t="shared" si="15"/>
        <v>0</v>
      </c>
      <c r="L25" s="254">
        <f t="shared" si="15"/>
        <v>0</v>
      </c>
      <c r="M25" s="254">
        <f t="shared" si="15"/>
        <v>0</v>
      </c>
      <c r="N25" s="254">
        <f t="shared" si="15"/>
        <v>0</v>
      </c>
      <c r="O25" s="254">
        <f t="shared" si="15"/>
        <v>0</v>
      </c>
      <c r="P25" s="254">
        <f t="shared" si="15"/>
        <v>0</v>
      </c>
      <c r="Q25" s="254">
        <f t="shared" si="15"/>
        <v>0</v>
      </c>
      <c r="R25" s="254">
        <f t="shared" si="15"/>
        <v>0</v>
      </c>
      <c r="S25" s="254">
        <f t="shared" si="15"/>
        <v>0</v>
      </c>
      <c r="T25" s="254">
        <f t="shared" si="15"/>
        <v>0</v>
      </c>
      <c r="U25" s="254">
        <f t="shared" si="15"/>
        <v>0</v>
      </c>
      <c r="V25" s="254">
        <f t="shared" si="15"/>
        <v>0</v>
      </c>
      <c r="W25" s="254">
        <f t="shared" si="15"/>
        <v>0</v>
      </c>
      <c r="X25" s="254">
        <f t="shared" si="15"/>
        <v>0</v>
      </c>
      <c r="Y25" s="254">
        <f t="shared" si="15"/>
        <v>0</v>
      </c>
      <c r="Z25" s="254">
        <f t="shared" si="15"/>
        <v>0</v>
      </c>
      <c r="AA25" s="254">
        <f t="shared" si="15"/>
        <v>0</v>
      </c>
      <c r="AB25" s="254">
        <f t="shared" si="15"/>
        <v>0</v>
      </c>
      <c r="AC25" s="254">
        <f t="shared" si="15"/>
        <v>0</v>
      </c>
      <c r="AD25" s="254">
        <f t="shared" si="15"/>
        <v>0</v>
      </c>
      <c r="AE25" s="254">
        <f t="shared" si="15"/>
        <v>0</v>
      </c>
      <c r="AF25" s="254">
        <f t="shared" si="15"/>
        <v>0</v>
      </c>
      <c r="AG25" s="254">
        <f t="shared" si="15"/>
        <v>0</v>
      </c>
      <c r="AH25" s="254">
        <f t="shared" si="15"/>
        <v>0</v>
      </c>
      <c r="AI25" s="255">
        <f t="shared" si="15"/>
        <v>0</v>
      </c>
    </row>
    <row r="26" spans="3:35" ht="15.75" thickBot="1">
      <c r="C26" s="14" t="s">
        <v>18</v>
      </c>
      <c r="E26" s="337">
        <f t="shared" ref="E26:E28" si="16">+E90/1000000</f>
        <v>0</v>
      </c>
      <c r="F26" s="257">
        <f t="shared" ref="F26:AI26" si="17">+F90/1000000</f>
        <v>0</v>
      </c>
      <c r="G26" s="257">
        <f t="shared" si="17"/>
        <v>0</v>
      </c>
      <c r="H26" s="257">
        <f t="shared" si="17"/>
        <v>0</v>
      </c>
      <c r="I26" s="257">
        <f t="shared" si="17"/>
        <v>0</v>
      </c>
      <c r="J26" s="257">
        <f t="shared" si="17"/>
        <v>0</v>
      </c>
      <c r="K26" s="257">
        <f t="shared" si="17"/>
        <v>0</v>
      </c>
      <c r="L26" s="257">
        <f t="shared" si="17"/>
        <v>0</v>
      </c>
      <c r="M26" s="257">
        <f t="shared" si="17"/>
        <v>0</v>
      </c>
      <c r="N26" s="257">
        <f t="shared" si="17"/>
        <v>0</v>
      </c>
      <c r="O26" s="257">
        <f t="shared" si="17"/>
        <v>0</v>
      </c>
      <c r="P26" s="257">
        <f t="shared" si="17"/>
        <v>0</v>
      </c>
      <c r="Q26" s="257">
        <f t="shared" si="17"/>
        <v>0</v>
      </c>
      <c r="R26" s="257">
        <f t="shared" si="17"/>
        <v>0</v>
      </c>
      <c r="S26" s="257">
        <f t="shared" si="17"/>
        <v>0</v>
      </c>
      <c r="T26" s="257">
        <f t="shared" si="17"/>
        <v>0</v>
      </c>
      <c r="U26" s="257">
        <f t="shared" si="17"/>
        <v>0</v>
      </c>
      <c r="V26" s="257">
        <f t="shared" si="17"/>
        <v>0</v>
      </c>
      <c r="W26" s="257">
        <f t="shared" si="17"/>
        <v>0</v>
      </c>
      <c r="X26" s="257">
        <f t="shared" si="17"/>
        <v>0</v>
      </c>
      <c r="Y26" s="257">
        <f t="shared" si="17"/>
        <v>0</v>
      </c>
      <c r="Z26" s="257">
        <f t="shared" si="17"/>
        <v>0</v>
      </c>
      <c r="AA26" s="257">
        <f t="shared" si="17"/>
        <v>0</v>
      </c>
      <c r="AB26" s="257">
        <f t="shared" si="17"/>
        <v>0</v>
      </c>
      <c r="AC26" s="257">
        <f t="shared" si="17"/>
        <v>0</v>
      </c>
      <c r="AD26" s="257">
        <f t="shared" si="17"/>
        <v>0</v>
      </c>
      <c r="AE26" s="257">
        <f t="shared" si="17"/>
        <v>0</v>
      </c>
      <c r="AF26" s="257">
        <f t="shared" si="17"/>
        <v>0</v>
      </c>
      <c r="AG26" s="257">
        <f t="shared" si="17"/>
        <v>0</v>
      </c>
      <c r="AH26" s="257">
        <f t="shared" si="17"/>
        <v>0</v>
      </c>
      <c r="AI26" s="258">
        <f t="shared" si="17"/>
        <v>0</v>
      </c>
    </row>
    <row r="27" spans="3:35" ht="15.75" thickBot="1">
      <c r="C27" s="14" t="s">
        <v>19</v>
      </c>
      <c r="E27" s="259">
        <f t="shared" si="16"/>
        <v>0</v>
      </c>
      <c r="F27" s="260">
        <f t="shared" ref="F27:AI27" si="18">+F91/1000000</f>
        <v>0</v>
      </c>
      <c r="G27" s="257">
        <f t="shared" si="18"/>
        <v>0</v>
      </c>
      <c r="H27" s="257">
        <f t="shared" si="18"/>
        <v>0</v>
      </c>
      <c r="I27" s="257">
        <f t="shared" si="18"/>
        <v>0</v>
      </c>
      <c r="J27" s="257">
        <f t="shared" si="18"/>
        <v>0</v>
      </c>
      <c r="K27" s="257">
        <f t="shared" si="18"/>
        <v>0</v>
      </c>
      <c r="L27" s="257">
        <f t="shared" si="18"/>
        <v>0</v>
      </c>
      <c r="M27" s="257">
        <f t="shared" si="18"/>
        <v>0</v>
      </c>
      <c r="N27" s="257">
        <f t="shared" si="18"/>
        <v>0</v>
      </c>
      <c r="O27" s="257">
        <f t="shared" si="18"/>
        <v>0</v>
      </c>
      <c r="P27" s="257">
        <f t="shared" si="18"/>
        <v>0</v>
      </c>
      <c r="Q27" s="257">
        <f t="shared" si="18"/>
        <v>0</v>
      </c>
      <c r="R27" s="257">
        <f t="shared" si="18"/>
        <v>0</v>
      </c>
      <c r="S27" s="257">
        <f t="shared" si="18"/>
        <v>0</v>
      </c>
      <c r="T27" s="257">
        <f t="shared" si="18"/>
        <v>0</v>
      </c>
      <c r="U27" s="257">
        <f t="shared" si="18"/>
        <v>0</v>
      </c>
      <c r="V27" s="257">
        <f t="shared" si="18"/>
        <v>0</v>
      </c>
      <c r="W27" s="257">
        <f t="shared" si="18"/>
        <v>0</v>
      </c>
      <c r="X27" s="257">
        <f t="shared" si="18"/>
        <v>0</v>
      </c>
      <c r="Y27" s="257">
        <f t="shared" si="18"/>
        <v>0</v>
      </c>
      <c r="Z27" s="257">
        <f t="shared" si="18"/>
        <v>0</v>
      </c>
      <c r="AA27" s="257">
        <f t="shared" si="18"/>
        <v>0</v>
      </c>
      <c r="AB27" s="257">
        <f t="shared" si="18"/>
        <v>0</v>
      </c>
      <c r="AC27" s="257">
        <f t="shared" si="18"/>
        <v>0</v>
      </c>
      <c r="AD27" s="257">
        <f t="shared" si="18"/>
        <v>0</v>
      </c>
      <c r="AE27" s="257">
        <f t="shared" si="18"/>
        <v>0</v>
      </c>
      <c r="AF27" s="257">
        <f t="shared" si="18"/>
        <v>0</v>
      </c>
      <c r="AG27" s="257">
        <f t="shared" si="18"/>
        <v>0</v>
      </c>
      <c r="AH27" s="257">
        <f t="shared" si="18"/>
        <v>0</v>
      </c>
      <c r="AI27" s="258">
        <f t="shared" si="18"/>
        <v>0</v>
      </c>
    </row>
    <row r="28" spans="3:35" ht="15.75" thickBot="1">
      <c r="C28" s="14" t="s">
        <v>20</v>
      </c>
      <c r="E28" s="261">
        <f t="shared" si="16"/>
        <v>0</v>
      </c>
      <c r="F28" s="257">
        <f t="shared" ref="F28:AI28" si="19">+F92/1000000</f>
        <v>0</v>
      </c>
      <c r="G28" s="257">
        <f t="shared" si="19"/>
        <v>0</v>
      </c>
      <c r="H28" s="257">
        <f t="shared" si="19"/>
        <v>0</v>
      </c>
      <c r="I28" s="257">
        <f t="shared" si="19"/>
        <v>0</v>
      </c>
      <c r="J28" s="257">
        <f t="shared" si="19"/>
        <v>0</v>
      </c>
      <c r="K28" s="257">
        <f t="shared" si="19"/>
        <v>0</v>
      </c>
      <c r="L28" s="257">
        <f t="shared" si="19"/>
        <v>0</v>
      </c>
      <c r="M28" s="257">
        <f t="shared" si="19"/>
        <v>0</v>
      </c>
      <c r="N28" s="257">
        <f t="shared" si="19"/>
        <v>0</v>
      </c>
      <c r="O28" s="257">
        <f t="shared" si="19"/>
        <v>0</v>
      </c>
      <c r="P28" s="257">
        <f t="shared" si="19"/>
        <v>0</v>
      </c>
      <c r="Q28" s="257">
        <f t="shared" si="19"/>
        <v>0</v>
      </c>
      <c r="R28" s="257">
        <f t="shared" si="19"/>
        <v>0</v>
      </c>
      <c r="S28" s="257">
        <f t="shared" si="19"/>
        <v>0</v>
      </c>
      <c r="T28" s="257">
        <f t="shared" si="19"/>
        <v>0</v>
      </c>
      <c r="U28" s="257">
        <f t="shared" si="19"/>
        <v>0</v>
      </c>
      <c r="V28" s="257">
        <f t="shared" si="19"/>
        <v>0</v>
      </c>
      <c r="W28" s="257">
        <f t="shared" si="19"/>
        <v>0</v>
      </c>
      <c r="X28" s="257">
        <f t="shared" si="19"/>
        <v>0</v>
      </c>
      <c r="Y28" s="257">
        <f t="shared" si="19"/>
        <v>0</v>
      </c>
      <c r="Z28" s="257">
        <f t="shared" si="19"/>
        <v>0</v>
      </c>
      <c r="AA28" s="257">
        <f t="shared" si="19"/>
        <v>0</v>
      </c>
      <c r="AB28" s="257">
        <f t="shared" si="19"/>
        <v>0</v>
      </c>
      <c r="AC28" s="257">
        <f t="shared" si="19"/>
        <v>0</v>
      </c>
      <c r="AD28" s="257">
        <f t="shared" si="19"/>
        <v>0</v>
      </c>
      <c r="AE28" s="257">
        <f t="shared" si="19"/>
        <v>0</v>
      </c>
      <c r="AF28" s="257">
        <f t="shared" si="19"/>
        <v>0</v>
      </c>
      <c r="AG28" s="257">
        <f t="shared" si="19"/>
        <v>0</v>
      </c>
      <c r="AH28" s="257">
        <f t="shared" si="19"/>
        <v>0</v>
      </c>
      <c r="AI28" s="258">
        <f t="shared" si="19"/>
        <v>0</v>
      </c>
    </row>
    <row r="29" spans="3:35" ht="15.75" thickBot="1">
      <c r="C29" s="13" t="s">
        <v>8</v>
      </c>
      <c r="E29" s="253">
        <f>+E98/1000000</f>
        <v>0</v>
      </c>
      <c r="F29" s="254">
        <f t="shared" ref="F29:AI29" si="20">+F98/1000000</f>
        <v>50</v>
      </c>
      <c r="G29" s="254">
        <f t="shared" si="20"/>
        <v>0</v>
      </c>
      <c r="H29" s="254">
        <f t="shared" si="20"/>
        <v>0</v>
      </c>
      <c r="I29" s="254">
        <f t="shared" si="20"/>
        <v>0</v>
      </c>
      <c r="J29" s="254">
        <f t="shared" si="20"/>
        <v>0</v>
      </c>
      <c r="K29" s="254">
        <f t="shared" si="20"/>
        <v>0</v>
      </c>
      <c r="L29" s="254">
        <f t="shared" si="20"/>
        <v>0</v>
      </c>
      <c r="M29" s="254">
        <f t="shared" si="20"/>
        <v>0</v>
      </c>
      <c r="N29" s="254">
        <f t="shared" si="20"/>
        <v>0</v>
      </c>
      <c r="O29" s="254">
        <f t="shared" si="20"/>
        <v>0</v>
      </c>
      <c r="P29" s="254">
        <f t="shared" si="20"/>
        <v>0</v>
      </c>
      <c r="Q29" s="254">
        <f t="shared" si="20"/>
        <v>0</v>
      </c>
      <c r="R29" s="254">
        <f t="shared" si="20"/>
        <v>0</v>
      </c>
      <c r="S29" s="254">
        <f t="shared" si="20"/>
        <v>0</v>
      </c>
      <c r="T29" s="254">
        <f t="shared" si="20"/>
        <v>0</v>
      </c>
      <c r="U29" s="254">
        <f t="shared" si="20"/>
        <v>0</v>
      </c>
      <c r="V29" s="254">
        <f t="shared" si="20"/>
        <v>0</v>
      </c>
      <c r="W29" s="254">
        <f t="shared" si="20"/>
        <v>0</v>
      </c>
      <c r="X29" s="254">
        <f t="shared" si="20"/>
        <v>0</v>
      </c>
      <c r="Y29" s="254">
        <f t="shared" si="20"/>
        <v>0</v>
      </c>
      <c r="Z29" s="254">
        <f t="shared" si="20"/>
        <v>0</v>
      </c>
      <c r="AA29" s="254">
        <f t="shared" si="20"/>
        <v>0</v>
      </c>
      <c r="AB29" s="254">
        <f t="shared" si="20"/>
        <v>0</v>
      </c>
      <c r="AC29" s="254">
        <f t="shared" si="20"/>
        <v>0</v>
      </c>
      <c r="AD29" s="254">
        <f t="shared" si="20"/>
        <v>0</v>
      </c>
      <c r="AE29" s="254">
        <f t="shared" si="20"/>
        <v>0</v>
      </c>
      <c r="AF29" s="254">
        <f t="shared" si="20"/>
        <v>0</v>
      </c>
      <c r="AG29" s="254">
        <f t="shared" si="20"/>
        <v>0</v>
      </c>
      <c r="AH29" s="254">
        <f t="shared" si="20"/>
        <v>0</v>
      </c>
      <c r="AI29" s="255">
        <f t="shared" si="20"/>
        <v>0</v>
      </c>
    </row>
    <row r="30" spans="3:35" ht="15.75" thickBot="1">
      <c r="C30" s="14" t="s">
        <v>18</v>
      </c>
      <c r="E30" s="261">
        <f t="shared" ref="E30:E32" si="21">+E99/1000000</f>
        <v>0</v>
      </c>
      <c r="F30" s="257">
        <f t="shared" ref="F30:AI30" si="22">+F99/1000000</f>
        <v>20</v>
      </c>
      <c r="G30" s="257">
        <f t="shared" si="22"/>
        <v>0</v>
      </c>
      <c r="H30" s="257">
        <f t="shared" si="22"/>
        <v>0</v>
      </c>
      <c r="I30" s="257">
        <f t="shared" si="22"/>
        <v>0</v>
      </c>
      <c r="J30" s="257">
        <f t="shared" si="22"/>
        <v>0</v>
      </c>
      <c r="K30" s="257">
        <f t="shared" si="22"/>
        <v>0</v>
      </c>
      <c r="L30" s="257">
        <f t="shared" si="22"/>
        <v>0</v>
      </c>
      <c r="M30" s="257">
        <f t="shared" si="22"/>
        <v>0</v>
      </c>
      <c r="N30" s="257">
        <f t="shared" si="22"/>
        <v>0</v>
      </c>
      <c r="O30" s="257">
        <f t="shared" si="22"/>
        <v>0</v>
      </c>
      <c r="P30" s="257">
        <f t="shared" si="22"/>
        <v>0</v>
      </c>
      <c r="Q30" s="257">
        <f t="shared" si="22"/>
        <v>0</v>
      </c>
      <c r="R30" s="257">
        <f t="shared" si="22"/>
        <v>0</v>
      </c>
      <c r="S30" s="257">
        <f t="shared" si="22"/>
        <v>0</v>
      </c>
      <c r="T30" s="257">
        <f t="shared" si="22"/>
        <v>0</v>
      </c>
      <c r="U30" s="257">
        <f t="shared" si="22"/>
        <v>0</v>
      </c>
      <c r="V30" s="257">
        <f t="shared" si="22"/>
        <v>0</v>
      </c>
      <c r="W30" s="257">
        <f t="shared" si="22"/>
        <v>0</v>
      </c>
      <c r="X30" s="257">
        <f t="shared" si="22"/>
        <v>0</v>
      </c>
      <c r="Y30" s="257">
        <f t="shared" si="22"/>
        <v>0</v>
      </c>
      <c r="Z30" s="257">
        <f t="shared" si="22"/>
        <v>0</v>
      </c>
      <c r="AA30" s="257">
        <f t="shared" si="22"/>
        <v>0</v>
      </c>
      <c r="AB30" s="257">
        <f t="shared" si="22"/>
        <v>0</v>
      </c>
      <c r="AC30" s="257">
        <f t="shared" si="22"/>
        <v>0</v>
      </c>
      <c r="AD30" s="257">
        <f t="shared" si="22"/>
        <v>0</v>
      </c>
      <c r="AE30" s="257">
        <f t="shared" si="22"/>
        <v>0</v>
      </c>
      <c r="AF30" s="257">
        <f t="shared" si="22"/>
        <v>0</v>
      </c>
      <c r="AG30" s="257">
        <f t="shared" si="22"/>
        <v>0</v>
      </c>
      <c r="AH30" s="257">
        <f t="shared" si="22"/>
        <v>0</v>
      </c>
      <c r="AI30" s="258">
        <f t="shared" si="22"/>
        <v>0</v>
      </c>
    </row>
    <row r="31" spans="3:35" ht="15.75" thickBot="1">
      <c r="C31" s="14" t="s">
        <v>19</v>
      </c>
      <c r="E31" s="261">
        <f t="shared" si="21"/>
        <v>0</v>
      </c>
      <c r="F31" s="257">
        <f t="shared" ref="F31:AI31" si="23">+F100/1000000</f>
        <v>7.5</v>
      </c>
      <c r="G31" s="257">
        <f t="shared" si="23"/>
        <v>0</v>
      </c>
      <c r="H31" s="257">
        <f t="shared" si="23"/>
        <v>0</v>
      </c>
      <c r="I31" s="257">
        <f t="shared" si="23"/>
        <v>0</v>
      </c>
      <c r="J31" s="257">
        <f t="shared" si="23"/>
        <v>0</v>
      </c>
      <c r="K31" s="257">
        <f t="shared" si="23"/>
        <v>0</v>
      </c>
      <c r="L31" s="257">
        <f t="shared" si="23"/>
        <v>0</v>
      </c>
      <c r="M31" s="257">
        <f t="shared" si="23"/>
        <v>0</v>
      </c>
      <c r="N31" s="257">
        <f t="shared" si="23"/>
        <v>0</v>
      </c>
      <c r="O31" s="257">
        <f t="shared" si="23"/>
        <v>0</v>
      </c>
      <c r="P31" s="257">
        <f t="shared" si="23"/>
        <v>0</v>
      </c>
      <c r="Q31" s="257">
        <f t="shared" si="23"/>
        <v>0</v>
      </c>
      <c r="R31" s="257">
        <f t="shared" si="23"/>
        <v>0</v>
      </c>
      <c r="S31" s="257">
        <f t="shared" si="23"/>
        <v>0</v>
      </c>
      <c r="T31" s="257">
        <f t="shared" si="23"/>
        <v>0</v>
      </c>
      <c r="U31" s="257">
        <f t="shared" si="23"/>
        <v>0</v>
      </c>
      <c r="V31" s="257">
        <f t="shared" si="23"/>
        <v>0</v>
      </c>
      <c r="W31" s="257">
        <f t="shared" si="23"/>
        <v>0</v>
      </c>
      <c r="X31" s="257">
        <f t="shared" si="23"/>
        <v>0</v>
      </c>
      <c r="Y31" s="257">
        <f t="shared" si="23"/>
        <v>0</v>
      </c>
      <c r="Z31" s="257">
        <f t="shared" si="23"/>
        <v>0</v>
      </c>
      <c r="AA31" s="257">
        <f t="shared" si="23"/>
        <v>0</v>
      </c>
      <c r="AB31" s="257">
        <f t="shared" si="23"/>
        <v>0</v>
      </c>
      <c r="AC31" s="257">
        <f t="shared" si="23"/>
        <v>0</v>
      </c>
      <c r="AD31" s="257">
        <f t="shared" si="23"/>
        <v>0</v>
      </c>
      <c r="AE31" s="257">
        <f t="shared" si="23"/>
        <v>0</v>
      </c>
      <c r="AF31" s="257">
        <f t="shared" si="23"/>
        <v>0</v>
      </c>
      <c r="AG31" s="257">
        <f t="shared" si="23"/>
        <v>0</v>
      </c>
      <c r="AH31" s="257">
        <f t="shared" si="23"/>
        <v>0</v>
      </c>
      <c r="AI31" s="258">
        <f t="shared" si="23"/>
        <v>0</v>
      </c>
    </row>
    <row r="32" spans="3:35" ht="15.75" thickBot="1">
      <c r="C32" s="14" t="s">
        <v>20</v>
      </c>
      <c r="E32" s="261">
        <f t="shared" si="21"/>
        <v>0</v>
      </c>
      <c r="F32" s="257">
        <f t="shared" ref="F32:AI32" si="24">+F101/1000000</f>
        <v>22.5</v>
      </c>
      <c r="G32" s="257">
        <f t="shared" si="24"/>
        <v>0</v>
      </c>
      <c r="H32" s="257">
        <f t="shared" si="24"/>
        <v>0</v>
      </c>
      <c r="I32" s="257">
        <f t="shared" si="24"/>
        <v>0</v>
      </c>
      <c r="J32" s="257">
        <f t="shared" si="24"/>
        <v>0</v>
      </c>
      <c r="K32" s="257">
        <f t="shared" si="24"/>
        <v>0</v>
      </c>
      <c r="L32" s="257">
        <f t="shared" si="24"/>
        <v>0</v>
      </c>
      <c r="M32" s="257">
        <f t="shared" si="24"/>
        <v>0</v>
      </c>
      <c r="N32" s="257">
        <f t="shared" si="24"/>
        <v>0</v>
      </c>
      <c r="O32" s="257">
        <f t="shared" si="24"/>
        <v>0</v>
      </c>
      <c r="P32" s="257">
        <f t="shared" si="24"/>
        <v>0</v>
      </c>
      <c r="Q32" s="257">
        <f t="shared" si="24"/>
        <v>0</v>
      </c>
      <c r="R32" s="257">
        <f t="shared" si="24"/>
        <v>0</v>
      </c>
      <c r="S32" s="257">
        <f t="shared" si="24"/>
        <v>0</v>
      </c>
      <c r="T32" s="257">
        <f t="shared" si="24"/>
        <v>0</v>
      </c>
      <c r="U32" s="257">
        <f t="shared" si="24"/>
        <v>0</v>
      </c>
      <c r="V32" s="257">
        <f t="shared" si="24"/>
        <v>0</v>
      </c>
      <c r="W32" s="257">
        <f t="shared" si="24"/>
        <v>0</v>
      </c>
      <c r="X32" s="257">
        <f t="shared" si="24"/>
        <v>0</v>
      </c>
      <c r="Y32" s="257">
        <f t="shared" si="24"/>
        <v>0</v>
      </c>
      <c r="Z32" s="257">
        <f t="shared" si="24"/>
        <v>0</v>
      </c>
      <c r="AA32" s="257">
        <f t="shared" si="24"/>
        <v>0</v>
      </c>
      <c r="AB32" s="257">
        <f t="shared" si="24"/>
        <v>0</v>
      </c>
      <c r="AC32" s="257">
        <f t="shared" si="24"/>
        <v>0</v>
      </c>
      <c r="AD32" s="257">
        <f t="shared" si="24"/>
        <v>0</v>
      </c>
      <c r="AE32" s="257">
        <f t="shared" si="24"/>
        <v>0</v>
      </c>
      <c r="AF32" s="257">
        <f t="shared" si="24"/>
        <v>0</v>
      </c>
      <c r="AG32" s="257">
        <f t="shared" si="24"/>
        <v>0</v>
      </c>
      <c r="AH32" s="257">
        <f t="shared" si="24"/>
        <v>0</v>
      </c>
      <c r="AI32" s="258">
        <f t="shared" si="24"/>
        <v>0</v>
      </c>
    </row>
    <row r="33" spans="3:35" ht="15.75" thickBot="1">
      <c r="C33" s="15" t="s">
        <v>9</v>
      </c>
      <c r="E33" s="262">
        <f>+E29-E25</f>
        <v>0</v>
      </c>
      <c r="F33" s="263">
        <f t="shared" ref="F33:AI33" si="25">+F29-F25</f>
        <v>50</v>
      </c>
      <c r="G33" s="263">
        <f t="shared" si="25"/>
        <v>0</v>
      </c>
      <c r="H33" s="263">
        <f t="shared" si="25"/>
        <v>0</v>
      </c>
      <c r="I33" s="263">
        <f t="shared" si="25"/>
        <v>0</v>
      </c>
      <c r="J33" s="263">
        <f t="shared" si="25"/>
        <v>0</v>
      </c>
      <c r="K33" s="263">
        <f t="shared" si="25"/>
        <v>0</v>
      </c>
      <c r="L33" s="263">
        <f t="shared" si="25"/>
        <v>0</v>
      </c>
      <c r="M33" s="263">
        <f t="shared" si="25"/>
        <v>0</v>
      </c>
      <c r="N33" s="263">
        <f t="shared" si="25"/>
        <v>0</v>
      </c>
      <c r="O33" s="263">
        <f t="shared" si="25"/>
        <v>0</v>
      </c>
      <c r="P33" s="263">
        <f t="shared" si="25"/>
        <v>0</v>
      </c>
      <c r="Q33" s="263">
        <f t="shared" si="25"/>
        <v>0</v>
      </c>
      <c r="R33" s="263">
        <f t="shared" si="25"/>
        <v>0</v>
      </c>
      <c r="S33" s="263">
        <f t="shared" si="25"/>
        <v>0</v>
      </c>
      <c r="T33" s="263">
        <f t="shared" si="25"/>
        <v>0</v>
      </c>
      <c r="U33" s="263">
        <f t="shared" si="25"/>
        <v>0</v>
      </c>
      <c r="V33" s="263">
        <f t="shared" si="25"/>
        <v>0</v>
      </c>
      <c r="W33" s="263">
        <f t="shared" si="25"/>
        <v>0</v>
      </c>
      <c r="X33" s="263">
        <f t="shared" si="25"/>
        <v>0</v>
      </c>
      <c r="Y33" s="263">
        <f t="shared" si="25"/>
        <v>0</v>
      </c>
      <c r="Z33" s="263">
        <f t="shared" si="25"/>
        <v>0</v>
      </c>
      <c r="AA33" s="263">
        <f t="shared" si="25"/>
        <v>0</v>
      </c>
      <c r="AB33" s="263">
        <f t="shared" si="25"/>
        <v>0</v>
      </c>
      <c r="AC33" s="263">
        <f t="shared" si="25"/>
        <v>0</v>
      </c>
      <c r="AD33" s="263">
        <f t="shared" si="25"/>
        <v>0</v>
      </c>
      <c r="AE33" s="263">
        <f t="shared" si="25"/>
        <v>0</v>
      </c>
      <c r="AF33" s="263">
        <f t="shared" si="25"/>
        <v>0</v>
      </c>
      <c r="AG33" s="263">
        <f t="shared" si="25"/>
        <v>0</v>
      </c>
      <c r="AH33" s="263">
        <f t="shared" si="25"/>
        <v>0</v>
      </c>
      <c r="AI33" s="264">
        <f t="shared" si="25"/>
        <v>0</v>
      </c>
    </row>
    <row r="34" spans="3:35" ht="15.75" thickBot="1">
      <c r="C34" s="39" t="s">
        <v>18</v>
      </c>
      <c r="E34" s="265">
        <f t="shared" ref="E34:E36" si="26">+E30-E26</f>
        <v>0</v>
      </c>
      <c r="F34" s="266">
        <f t="shared" ref="F34:AI34" si="27">+F30-F26</f>
        <v>20</v>
      </c>
      <c r="G34" s="266">
        <f t="shared" si="27"/>
        <v>0</v>
      </c>
      <c r="H34" s="266">
        <f t="shared" si="27"/>
        <v>0</v>
      </c>
      <c r="I34" s="266">
        <f t="shared" si="27"/>
        <v>0</v>
      </c>
      <c r="J34" s="266">
        <f t="shared" si="27"/>
        <v>0</v>
      </c>
      <c r="K34" s="266">
        <f t="shared" si="27"/>
        <v>0</v>
      </c>
      <c r="L34" s="266">
        <f t="shared" si="27"/>
        <v>0</v>
      </c>
      <c r="M34" s="266">
        <f t="shared" si="27"/>
        <v>0</v>
      </c>
      <c r="N34" s="266">
        <f t="shared" si="27"/>
        <v>0</v>
      </c>
      <c r="O34" s="266">
        <f t="shared" si="27"/>
        <v>0</v>
      </c>
      <c r="P34" s="266">
        <f t="shared" si="27"/>
        <v>0</v>
      </c>
      <c r="Q34" s="266">
        <f t="shared" si="27"/>
        <v>0</v>
      </c>
      <c r="R34" s="266">
        <f t="shared" si="27"/>
        <v>0</v>
      </c>
      <c r="S34" s="266">
        <f t="shared" si="27"/>
        <v>0</v>
      </c>
      <c r="T34" s="266">
        <f t="shared" si="27"/>
        <v>0</v>
      </c>
      <c r="U34" s="266">
        <f t="shared" si="27"/>
        <v>0</v>
      </c>
      <c r="V34" s="266">
        <f t="shared" si="27"/>
        <v>0</v>
      </c>
      <c r="W34" s="266">
        <f t="shared" si="27"/>
        <v>0</v>
      </c>
      <c r="X34" s="266">
        <f t="shared" si="27"/>
        <v>0</v>
      </c>
      <c r="Y34" s="266">
        <f t="shared" si="27"/>
        <v>0</v>
      </c>
      <c r="Z34" s="266">
        <f t="shared" si="27"/>
        <v>0</v>
      </c>
      <c r="AA34" s="266">
        <f t="shared" si="27"/>
        <v>0</v>
      </c>
      <c r="AB34" s="266">
        <f t="shared" si="27"/>
        <v>0</v>
      </c>
      <c r="AC34" s="266">
        <f t="shared" si="27"/>
        <v>0</v>
      </c>
      <c r="AD34" s="266">
        <f t="shared" si="27"/>
        <v>0</v>
      </c>
      <c r="AE34" s="266">
        <f t="shared" si="27"/>
        <v>0</v>
      </c>
      <c r="AF34" s="266">
        <f t="shared" si="27"/>
        <v>0</v>
      </c>
      <c r="AG34" s="266">
        <f t="shared" si="27"/>
        <v>0</v>
      </c>
      <c r="AH34" s="266">
        <f t="shared" si="27"/>
        <v>0</v>
      </c>
      <c r="AI34" s="267">
        <f t="shared" si="27"/>
        <v>0</v>
      </c>
    </row>
    <row r="35" spans="3:35" ht="15.75" thickBot="1">
      <c r="C35" s="39" t="s">
        <v>19</v>
      </c>
      <c r="E35" s="265">
        <f t="shared" si="26"/>
        <v>0</v>
      </c>
      <c r="F35" s="266">
        <f t="shared" ref="F35:AI35" si="28">+F31-F27</f>
        <v>7.5</v>
      </c>
      <c r="G35" s="266">
        <f t="shared" si="28"/>
        <v>0</v>
      </c>
      <c r="H35" s="266">
        <f t="shared" si="28"/>
        <v>0</v>
      </c>
      <c r="I35" s="266">
        <f t="shared" si="28"/>
        <v>0</v>
      </c>
      <c r="J35" s="266">
        <f t="shared" si="28"/>
        <v>0</v>
      </c>
      <c r="K35" s="266">
        <f t="shared" si="28"/>
        <v>0</v>
      </c>
      <c r="L35" s="266">
        <f t="shared" si="28"/>
        <v>0</v>
      </c>
      <c r="M35" s="266">
        <f t="shared" si="28"/>
        <v>0</v>
      </c>
      <c r="N35" s="266">
        <f t="shared" si="28"/>
        <v>0</v>
      </c>
      <c r="O35" s="266">
        <f t="shared" si="28"/>
        <v>0</v>
      </c>
      <c r="P35" s="266">
        <f t="shared" si="28"/>
        <v>0</v>
      </c>
      <c r="Q35" s="266">
        <f t="shared" si="28"/>
        <v>0</v>
      </c>
      <c r="R35" s="266">
        <f t="shared" si="28"/>
        <v>0</v>
      </c>
      <c r="S35" s="266">
        <f t="shared" si="28"/>
        <v>0</v>
      </c>
      <c r="T35" s="266">
        <f t="shared" si="28"/>
        <v>0</v>
      </c>
      <c r="U35" s="266">
        <f t="shared" si="28"/>
        <v>0</v>
      </c>
      <c r="V35" s="266">
        <f t="shared" si="28"/>
        <v>0</v>
      </c>
      <c r="W35" s="266">
        <f t="shared" si="28"/>
        <v>0</v>
      </c>
      <c r="X35" s="266">
        <f t="shared" si="28"/>
        <v>0</v>
      </c>
      <c r="Y35" s="266">
        <f t="shared" si="28"/>
        <v>0</v>
      </c>
      <c r="Z35" s="266">
        <f t="shared" si="28"/>
        <v>0</v>
      </c>
      <c r="AA35" s="266">
        <f t="shared" si="28"/>
        <v>0</v>
      </c>
      <c r="AB35" s="266">
        <f t="shared" si="28"/>
        <v>0</v>
      </c>
      <c r="AC35" s="266">
        <f t="shared" si="28"/>
        <v>0</v>
      </c>
      <c r="AD35" s="266">
        <f t="shared" si="28"/>
        <v>0</v>
      </c>
      <c r="AE35" s="266">
        <f t="shared" si="28"/>
        <v>0</v>
      </c>
      <c r="AF35" s="266">
        <f t="shared" si="28"/>
        <v>0</v>
      </c>
      <c r="AG35" s="266">
        <f t="shared" si="28"/>
        <v>0</v>
      </c>
      <c r="AH35" s="266">
        <f t="shared" si="28"/>
        <v>0</v>
      </c>
      <c r="AI35" s="267">
        <f t="shared" si="28"/>
        <v>0</v>
      </c>
    </row>
    <row r="36" spans="3:35" ht="15.75" thickBot="1">
      <c r="C36" s="39" t="s">
        <v>20</v>
      </c>
      <c r="E36" s="265">
        <f t="shared" si="26"/>
        <v>0</v>
      </c>
      <c r="F36" s="266">
        <f t="shared" ref="F36:AI36" si="29">+F32-F28</f>
        <v>22.5</v>
      </c>
      <c r="G36" s="266">
        <f t="shared" si="29"/>
        <v>0</v>
      </c>
      <c r="H36" s="266">
        <f t="shared" si="29"/>
        <v>0</v>
      </c>
      <c r="I36" s="266">
        <f t="shared" si="29"/>
        <v>0</v>
      </c>
      <c r="J36" s="266">
        <f t="shared" si="29"/>
        <v>0</v>
      </c>
      <c r="K36" s="266">
        <f t="shared" si="29"/>
        <v>0</v>
      </c>
      <c r="L36" s="266">
        <f t="shared" si="29"/>
        <v>0</v>
      </c>
      <c r="M36" s="266">
        <f t="shared" si="29"/>
        <v>0</v>
      </c>
      <c r="N36" s="266">
        <f t="shared" si="29"/>
        <v>0</v>
      </c>
      <c r="O36" s="266">
        <f t="shared" si="29"/>
        <v>0</v>
      </c>
      <c r="P36" s="266">
        <f t="shared" si="29"/>
        <v>0</v>
      </c>
      <c r="Q36" s="266">
        <f t="shared" si="29"/>
        <v>0</v>
      </c>
      <c r="R36" s="266">
        <f t="shared" si="29"/>
        <v>0</v>
      </c>
      <c r="S36" s="266">
        <f t="shared" si="29"/>
        <v>0</v>
      </c>
      <c r="T36" s="266">
        <f t="shared" si="29"/>
        <v>0</v>
      </c>
      <c r="U36" s="266">
        <f t="shared" si="29"/>
        <v>0</v>
      </c>
      <c r="V36" s="266">
        <f t="shared" si="29"/>
        <v>0</v>
      </c>
      <c r="W36" s="266">
        <f t="shared" si="29"/>
        <v>0</v>
      </c>
      <c r="X36" s="266">
        <f t="shared" si="29"/>
        <v>0</v>
      </c>
      <c r="Y36" s="266">
        <f t="shared" si="29"/>
        <v>0</v>
      </c>
      <c r="Z36" s="266">
        <f t="shared" si="29"/>
        <v>0</v>
      </c>
      <c r="AA36" s="266">
        <f t="shared" si="29"/>
        <v>0</v>
      </c>
      <c r="AB36" s="266">
        <f t="shared" si="29"/>
        <v>0</v>
      </c>
      <c r="AC36" s="266">
        <f t="shared" si="29"/>
        <v>0</v>
      </c>
      <c r="AD36" s="266">
        <f t="shared" si="29"/>
        <v>0</v>
      </c>
      <c r="AE36" s="266">
        <f t="shared" si="29"/>
        <v>0</v>
      </c>
      <c r="AF36" s="266">
        <f t="shared" si="29"/>
        <v>0</v>
      </c>
      <c r="AG36" s="266">
        <f t="shared" si="29"/>
        <v>0</v>
      </c>
      <c r="AH36" s="266">
        <f t="shared" si="29"/>
        <v>0</v>
      </c>
      <c r="AI36" s="267">
        <f t="shared" si="29"/>
        <v>0</v>
      </c>
    </row>
    <row r="39" spans="3:35" ht="21">
      <c r="C39" s="74" t="s">
        <v>356</v>
      </c>
    </row>
    <row r="41" spans="3:35" ht="15.75">
      <c r="C41" s="281" t="s">
        <v>312</v>
      </c>
    </row>
    <row r="43" spans="3:35">
      <c r="C43" s="76" t="s">
        <v>357</v>
      </c>
    </row>
    <row r="45" spans="3:35">
      <c r="C45" s="1" t="s">
        <v>93</v>
      </c>
    </row>
    <row r="46" spans="3:35">
      <c r="C46" s="24" t="s">
        <v>12</v>
      </c>
      <c r="D46" s="490">
        <f>+Inputs!D28</f>
        <v>0.4</v>
      </c>
    </row>
    <row r="47" spans="3:35">
      <c r="C47" s="24" t="s">
        <v>13</v>
      </c>
      <c r="D47" s="490">
        <f>+Inputs!D29</f>
        <v>0.15</v>
      </c>
    </row>
    <row r="48" spans="3:35">
      <c r="C48" s="24" t="s">
        <v>14</v>
      </c>
      <c r="D48" s="490">
        <f>+Inputs!D30</f>
        <v>0.45</v>
      </c>
    </row>
    <row r="50" spans="3:35">
      <c r="C50" s="76" t="s">
        <v>358</v>
      </c>
      <c r="D50" s="1"/>
    </row>
    <row r="52" spans="3:35">
      <c r="D52" s="18"/>
      <c r="E52" s="6">
        <v>0</v>
      </c>
      <c r="F52" s="6">
        <v>1</v>
      </c>
      <c r="G52" s="6">
        <v>2</v>
      </c>
      <c r="H52" s="6">
        <v>3</v>
      </c>
      <c r="I52" s="6">
        <v>4</v>
      </c>
      <c r="J52" s="6">
        <v>5</v>
      </c>
      <c r="K52" s="6">
        <v>6</v>
      </c>
      <c r="L52" s="6">
        <v>7</v>
      </c>
      <c r="M52" s="6">
        <v>8</v>
      </c>
      <c r="N52" s="6">
        <v>9</v>
      </c>
      <c r="O52" s="6">
        <v>10</v>
      </c>
      <c r="P52" s="6">
        <v>11</v>
      </c>
      <c r="Q52" s="6">
        <v>12</v>
      </c>
      <c r="R52" s="6">
        <v>13</v>
      </c>
      <c r="S52" s="6">
        <v>14</v>
      </c>
      <c r="T52" s="6">
        <v>15</v>
      </c>
      <c r="U52" s="6">
        <v>16</v>
      </c>
      <c r="V52" s="6">
        <v>17</v>
      </c>
      <c r="W52" s="6">
        <v>18</v>
      </c>
      <c r="X52" s="6">
        <v>19</v>
      </c>
      <c r="Y52" s="6">
        <v>20</v>
      </c>
      <c r="Z52" s="6">
        <v>21</v>
      </c>
      <c r="AA52" s="6">
        <v>22</v>
      </c>
      <c r="AB52" s="6">
        <v>23</v>
      </c>
      <c r="AC52" s="6">
        <v>24</v>
      </c>
      <c r="AD52" s="6">
        <v>25</v>
      </c>
      <c r="AE52" s="6">
        <v>26</v>
      </c>
      <c r="AF52" s="6">
        <v>27</v>
      </c>
      <c r="AG52" s="6">
        <v>28</v>
      </c>
      <c r="AH52" s="6">
        <v>29</v>
      </c>
      <c r="AI52" s="6">
        <v>30</v>
      </c>
    </row>
    <row r="53" spans="3:35">
      <c r="C53" s="20" t="s">
        <v>77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</row>
    <row r="54" spans="3:35">
      <c r="C54" s="24" t="s">
        <v>12</v>
      </c>
      <c r="D54" s="27">
        <f>+$D$46</f>
        <v>0.4</v>
      </c>
      <c r="E54" s="23">
        <f t="shared" ref="E54:AE56" si="30">+E$53*$D54</f>
        <v>0</v>
      </c>
      <c r="F54" s="23">
        <f t="shared" si="30"/>
        <v>0</v>
      </c>
      <c r="G54" s="23">
        <f t="shared" si="30"/>
        <v>0</v>
      </c>
      <c r="H54" s="23">
        <f t="shared" si="30"/>
        <v>0</v>
      </c>
      <c r="I54" s="23">
        <f t="shared" si="30"/>
        <v>0</v>
      </c>
      <c r="J54" s="23">
        <f t="shared" si="30"/>
        <v>0</v>
      </c>
      <c r="K54" s="23">
        <f t="shared" si="30"/>
        <v>0</v>
      </c>
      <c r="L54" s="23">
        <f t="shared" si="30"/>
        <v>0</v>
      </c>
      <c r="M54" s="23">
        <f t="shared" si="30"/>
        <v>0</v>
      </c>
      <c r="N54" s="23">
        <f t="shared" si="30"/>
        <v>0</v>
      </c>
      <c r="O54" s="23">
        <f t="shared" si="30"/>
        <v>0</v>
      </c>
      <c r="P54" s="23">
        <f t="shared" si="30"/>
        <v>0</v>
      </c>
      <c r="Q54" s="23">
        <f t="shared" si="30"/>
        <v>0</v>
      </c>
      <c r="R54" s="23">
        <f t="shared" si="30"/>
        <v>0</v>
      </c>
      <c r="S54" s="23">
        <f t="shared" si="30"/>
        <v>0</v>
      </c>
      <c r="T54" s="23">
        <f t="shared" si="30"/>
        <v>0</v>
      </c>
      <c r="U54" s="23">
        <f t="shared" si="30"/>
        <v>0</v>
      </c>
      <c r="V54" s="23">
        <f t="shared" si="30"/>
        <v>0</v>
      </c>
      <c r="W54" s="23">
        <f t="shared" si="30"/>
        <v>0</v>
      </c>
      <c r="X54" s="23">
        <f t="shared" si="30"/>
        <v>0</v>
      </c>
      <c r="Y54" s="23">
        <f t="shared" si="30"/>
        <v>0</v>
      </c>
      <c r="Z54" s="23">
        <f t="shared" si="30"/>
        <v>0</v>
      </c>
      <c r="AA54" s="23">
        <f t="shared" si="30"/>
        <v>0</v>
      </c>
      <c r="AB54" s="23">
        <f t="shared" si="30"/>
        <v>0</v>
      </c>
      <c r="AC54" s="23">
        <f t="shared" si="30"/>
        <v>0</v>
      </c>
      <c r="AD54" s="23">
        <f t="shared" si="30"/>
        <v>0</v>
      </c>
      <c r="AE54" s="23">
        <f t="shared" si="30"/>
        <v>0</v>
      </c>
      <c r="AF54" s="23">
        <f t="shared" ref="AE54:AI56" si="31">+AF$53*$D54</f>
        <v>0</v>
      </c>
      <c r="AG54" s="23">
        <f t="shared" si="31"/>
        <v>0</v>
      </c>
      <c r="AH54" s="23">
        <f t="shared" si="31"/>
        <v>0</v>
      </c>
      <c r="AI54" s="23">
        <f t="shared" si="31"/>
        <v>0</v>
      </c>
    </row>
    <row r="55" spans="3:35">
      <c r="C55" s="24" t="s">
        <v>13</v>
      </c>
      <c r="D55" s="27">
        <f>+$D$47</f>
        <v>0.15</v>
      </c>
      <c r="E55" s="23">
        <f t="shared" ref="E55:Q55" si="32">+E$53*$D55</f>
        <v>0</v>
      </c>
      <c r="F55" s="23">
        <f t="shared" si="32"/>
        <v>0</v>
      </c>
      <c r="G55" s="23">
        <f t="shared" si="32"/>
        <v>0</v>
      </c>
      <c r="H55" s="23">
        <f t="shared" si="32"/>
        <v>0</v>
      </c>
      <c r="I55" s="23">
        <f t="shared" si="32"/>
        <v>0</v>
      </c>
      <c r="J55" s="23">
        <f t="shared" si="32"/>
        <v>0</v>
      </c>
      <c r="K55" s="23">
        <f t="shared" si="32"/>
        <v>0</v>
      </c>
      <c r="L55" s="23">
        <f t="shared" si="32"/>
        <v>0</v>
      </c>
      <c r="M55" s="23">
        <f t="shared" si="32"/>
        <v>0</v>
      </c>
      <c r="N55" s="23">
        <f t="shared" si="32"/>
        <v>0</v>
      </c>
      <c r="O55" s="23">
        <f t="shared" si="32"/>
        <v>0</v>
      </c>
      <c r="P55" s="23">
        <f t="shared" si="32"/>
        <v>0</v>
      </c>
      <c r="Q55" s="23">
        <f t="shared" si="32"/>
        <v>0</v>
      </c>
      <c r="R55" s="23">
        <f t="shared" si="30"/>
        <v>0</v>
      </c>
      <c r="S55" s="23">
        <f t="shared" si="30"/>
        <v>0</v>
      </c>
      <c r="T55" s="23">
        <f t="shared" si="30"/>
        <v>0</v>
      </c>
      <c r="U55" s="23">
        <f t="shared" si="30"/>
        <v>0</v>
      </c>
      <c r="V55" s="23">
        <f t="shared" si="30"/>
        <v>0</v>
      </c>
      <c r="W55" s="23">
        <f t="shared" si="30"/>
        <v>0</v>
      </c>
      <c r="X55" s="23">
        <f t="shared" si="30"/>
        <v>0</v>
      </c>
      <c r="Y55" s="23">
        <f t="shared" si="30"/>
        <v>0</v>
      </c>
      <c r="Z55" s="23">
        <f t="shared" si="30"/>
        <v>0</v>
      </c>
      <c r="AA55" s="23">
        <f t="shared" si="30"/>
        <v>0</v>
      </c>
      <c r="AB55" s="23">
        <f t="shared" si="30"/>
        <v>0</v>
      </c>
      <c r="AC55" s="23">
        <f t="shared" si="30"/>
        <v>0</v>
      </c>
      <c r="AD55" s="23">
        <f t="shared" si="30"/>
        <v>0</v>
      </c>
      <c r="AE55" s="23">
        <f t="shared" si="31"/>
        <v>0</v>
      </c>
      <c r="AF55" s="23">
        <f t="shared" si="31"/>
        <v>0</v>
      </c>
      <c r="AG55" s="23">
        <f t="shared" si="31"/>
        <v>0</v>
      </c>
      <c r="AH55" s="23">
        <f t="shared" si="31"/>
        <v>0</v>
      </c>
      <c r="AI55" s="23">
        <f t="shared" si="31"/>
        <v>0</v>
      </c>
    </row>
    <row r="56" spans="3:35">
      <c r="C56" s="31" t="s">
        <v>14</v>
      </c>
      <c r="D56" s="35">
        <f>+$D$48</f>
        <v>0.45</v>
      </c>
      <c r="E56" s="32">
        <f t="shared" si="30"/>
        <v>0</v>
      </c>
      <c r="F56" s="32">
        <f t="shared" si="30"/>
        <v>0</v>
      </c>
      <c r="G56" s="32">
        <f t="shared" si="30"/>
        <v>0</v>
      </c>
      <c r="H56" s="32">
        <f t="shared" si="30"/>
        <v>0</v>
      </c>
      <c r="I56" s="32">
        <f t="shared" si="30"/>
        <v>0</v>
      </c>
      <c r="J56" s="32">
        <f t="shared" si="30"/>
        <v>0</v>
      </c>
      <c r="K56" s="32">
        <f t="shared" si="30"/>
        <v>0</v>
      </c>
      <c r="L56" s="32">
        <f t="shared" si="30"/>
        <v>0</v>
      </c>
      <c r="M56" s="32">
        <f t="shared" si="30"/>
        <v>0</v>
      </c>
      <c r="N56" s="32">
        <f t="shared" si="30"/>
        <v>0</v>
      </c>
      <c r="O56" s="32">
        <f t="shared" si="30"/>
        <v>0</v>
      </c>
      <c r="P56" s="32">
        <f t="shared" si="30"/>
        <v>0</v>
      </c>
      <c r="Q56" s="32">
        <f t="shared" si="30"/>
        <v>0</v>
      </c>
      <c r="R56" s="32">
        <f t="shared" si="30"/>
        <v>0</v>
      </c>
      <c r="S56" s="32">
        <f t="shared" si="30"/>
        <v>0</v>
      </c>
      <c r="T56" s="32">
        <f t="shared" si="30"/>
        <v>0</v>
      </c>
      <c r="U56" s="32">
        <f t="shared" si="30"/>
        <v>0</v>
      </c>
      <c r="V56" s="32">
        <f t="shared" si="30"/>
        <v>0</v>
      </c>
      <c r="W56" s="32">
        <f t="shared" si="30"/>
        <v>0</v>
      </c>
      <c r="X56" s="32">
        <f t="shared" si="30"/>
        <v>0</v>
      </c>
      <c r="Y56" s="32">
        <f t="shared" si="30"/>
        <v>0</v>
      </c>
      <c r="Z56" s="32">
        <f t="shared" si="30"/>
        <v>0</v>
      </c>
      <c r="AA56" s="32">
        <f t="shared" si="30"/>
        <v>0</v>
      </c>
      <c r="AB56" s="32">
        <f t="shared" si="30"/>
        <v>0</v>
      </c>
      <c r="AC56" s="32">
        <f t="shared" si="30"/>
        <v>0</v>
      </c>
      <c r="AD56" s="32">
        <f t="shared" si="30"/>
        <v>0</v>
      </c>
      <c r="AE56" s="32">
        <f t="shared" si="31"/>
        <v>0</v>
      </c>
      <c r="AF56" s="32">
        <f t="shared" si="31"/>
        <v>0</v>
      </c>
      <c r="AG56" s="32">
        <f t="shared" si="31"/>
        <v>0</v>
      </c>
      <c r="AH56" s="32">
        <f t="shared" si="31"/>
        <v>0</v>
      </c>
      <c r="AI56" s="32">
        <f t="shared" si="31"/>
        <v>0</v>
      </c>
    </row>
    <row r="58" spans="3:35">
      <c r="C58" s="76" t="s">
        <v>359</v>
      </c>
      <c r="D58" s="1"/>
    </row>
    <row r="60" spans="3:35">
      <c r="D60" s="18"/>
      <c r="E60" s="6">
        <v>0</v>
      </c>
      <c r="F60" s="6">
        <v>1</v>
      </c>
      <c r="G60" s="6">
        <v>2</v>
      </c>
      <c r="H60" s="6">
        <v>3</v>
      </c>
      <c r="I60" s="6">
        <v>4</v>
      </c>
      <c r="J60" s="6">
        <v>5</v>
      </c>
      <c r="K60" s="6">
        <v>6</v>
      </c>
      <c r="L60" s="6">
        <v>7</v>
      </c>
      <c r="M60" s="6">
        <v>8</v>
      </c>
      <c r="N60" s="6">
        <v>9</v>
      </c>
      <c r="O60" s="6">
        <v>10</v>
      </c>
      <c r="P60" s="6">
        <v>11</v>
      </c>
      <c r="Q60" s="6">
        <v>12</v>
      </c>
      <c r="R60" s="6">
        <v>13</v>
      </c>
      <c r="S60" s="6">
        <v>14</v>
      </c>
      <c r="T60" s="6">
        <v>15</v>
      </c>
      <c r="U60" s="6">
        <v>16</v>
      </c>
      <c r="V60" s="6">
        <v>17</v>
      </c>
      <c r="W60" s="6">
        <v>18</v>
      </c>
      <c r="X60" s="6">
        <v>19</v>
      </c>
      <c r="Y60" s="6">
        <v>20</v>
      </c>
      <c r="Z60" s="6">
        <v>21</v>
      </c>
      <c r="AA60" s="6">
        <v>22</v>
      </c>
      <c r="AB60" s="6">
        <v>23</v>
      </c>
      <c r="AC60" s="6">
        <v>24</v>
      </c>
      <c r="AD60" s="6">
        <v>25</v>
      </c>
      <c r="AE60" s="6">
        <v>26</v>
      </c>
      <c r="AF60" s="6">
        <v>27</v>
      </c>
      <c r="AG60" s="6">
        <v>28</v>
      </c>
      <c r="AH60" s="6">
        <v>29</v>
      </c>
      <c r="AI60" s="6">
        <v>30</v>
      </c>
    </row>
    <row r="61" spans="3:35">
      <c r="C61" s="20" t="s">
        <v>77</v>
      </c>
      <c r="E61" s="21">
        <f>Inputs!D20</f>
        <v>70000000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f>-Inputs!D23</f>
        <v>-24000000</v>
      </c>
    </row>
    <row r="62" spans="3:35">
      <c r="C62" s="24" t="s">
        <v>12</v>
      </c>
      <c r="D62" s="27">
        <f>+$D$46</f>
        <v>0.4</v>
      </c>
      <c r="E62" s="23">
        <f t="shared" ref="E62:AE64" si="33">+E$61*$D62</f>
        <v>28000000</v>
      </c>
      <c r="F62" s="23">
        <f t="shared" si="33"/>
        <v>0</v>
      </c>
      <c r="G62" s="23">
        <f t="shared" si="33"/>
        <v>0</v>
      </c>
      <c r="H62" s="23">
        <f t="shared" si="33"/>
        <v>0</v>
      </c>
      <c r="I62" s="23">
        <f t="shared" si="33"/>
        <v>0</v>
      </c>
      <c r="J62" s="23">
        <f t="shared" si="33"/>
        <v>0</v>
      </c>
      <c r="K62" s="23">
        <f t="shared" si="33"/>
        <v>0</v>
      </c>
      <c r="L62" s="23">
        <f t="shared" si="33"/>
        <v>0</v>
      </c>
      <c r="M62" s="23">
        <f t="shared" si="33"/>
        <v>0</v>
      </c>
      <c r="N62" s="23">
        <f t="shared" si="33"/>
        <v>0</v>
      </c>
      <c r="O62" s="23">
        <f t="shared" si="33"/>
        <v>0</v>
      </c>
      <c r="P62" s="23">
        <f t="shared" si="33"/>
        <v>0</v>
      </c>
      <c r="Q62" s="23">
        <f t="shared" si="33"/>
        <v>0</v>
      </c>
      <c r="R62" s="23">
        <f t="shared" si="33"/>
        <v>0</v>
      </c>
      <c r="S62" s="23">
        <f t="shared" si="33"/>
        <v>0</v>
      </c>
      <c r="T62" s="23">
        <f t="shared" si="33"/>
        <v>0</v>
      </c>
      <c r="U62" s="23">
        <f t="shared" si="33"/>
        <v>0</v>
      </c>
      <c r="V62" s="23">
        <f t="shared" si="33"/>
        <v>0</v>
      </c>
      <c r="W62" s="23">
        <f t="shared" si="33"/>
        <v>0</v>
      </c>
      <c r="X62" s="23">
        <f t="shared" si="33"/>
        <v>0</v>
      </c>
      <c r="Y62" s="23">
        <f t="shared" si="33"/>
        <v>0</v>
      </c>
      <c r="Z62" s="23">
        <f t="shared" si="33"/>
        <v>0</v>
      </c>
      <c r="AA62" s="23">
        <f t="shared" si="33"/>
        <v>0</v>
      </c>
      <c r="AB62" s="23">
        <f t="shared" si="33"/>
        <v>0</v>
      </c>
      <c r="AC62" s="23">
        <f t="shared" si="33"/>
        <v>0</v>
      </c>
      <c r="AD62" s="23">
        <f t="shared" si="33"/>
        <v>0</v>
      </c>
      <c r="AE62" s="23">
        <f t="shared" si="33"/>
        <v>0</v>
      </c>
      <c r="AF62" s="23">
        <f t="shared" ref="AE62:AI64" si="34">+AF$61*$D62</f>
        <v>0</v>
      </c>
      <c r="AG62" s="23">
        <f t="shared" si="34"/>
        <v>0</v>
      </c>
      <c r="AH62" s="23">
        <f t="shared" si="34"/>
        <v>0</v>
      </c>
      <c r="AI62" s="23">
        <f t="shared" si="34"/>
        <v>-9600000</v>
      </c>
    </row>
    <row r="63" spans="3:35">
      <c r="C63" s="24" t="s">
        <v>13</v>
      </c>
      <c r="D63" s="27">
        <f>+$D$47</f>
        <v>0.15</v>
      </c>
      <c r="E63" s="23">
        <f t="shared" ref="E63:Q63" si="35">+E$61*$D63</f>
        <v>10500000</v>
      </c>
      <c r="F63" s="23">
        <f t="shared" si="35"/>
        <v>0</v>
      </c>
      <c r="G63" s="23">
        <f t="shared" si="35"/>
        <v>0</v>
      </c>
      <c r="H63" s="23">
        <f t="shared" si="35"/>
        <v>0</v>
      </c>
      <c r="I63" s="23">
        <f t="shared" si="35"/>
        <v>0</v>
      </c>
      <c r="J63" s="23">
        <f t="shared" si="35"/>
        <v>0</v>
      </c>
      <c r="K63" s="23">
        <f t="shared" si="35"/>
        <v>0</v>
      </c>
      <c r="L63" s="23">
        <f t="shared" si="35"/>
        <v>0</v>
      </c>
      <c r="M63" s="23">
        <f t="shared" si="35"/>
        <v>0</v>
      </c>
      <c r="N63" s="23">
        <f t="shared" si="35"/>
        <v>0</v>
      </c>
      <c r="O63" s="23">
        <f t="shared" si="35"/>
        <v>0</v>
      </c>
      <c r="P63" s="23">
        <f t="shared" si="35"/>
        <v>0</v>
      </c>
      <c r="Q63" s="23">
        <f t="shared" si="35"/>
        <v>0</v>
      </c>
      <c r="R63" s="23">
        <f t="shared" si="33"/>
        <v>0</v>
      </c>
      <c r="S63" s="23">
        <f t="shared" si="33"/>
        <v>0</v>
      </c>
      <c r="T63" s="23">
        <f t="shared" si="33"/>
        <v>0</v>
      </c>
      <c r="U63" s="23">
        <f t="shared" si="33"/>
        <v>0</v>
      </c>
      <c r="V63" s="23">
        <f t="shared" si="33"/>
        <v>0</v>
      </c>
      <c r="W63" s="23">
        <f t="shared" si="33"/>
        <v>0</v>
      </c>
      <c r="X63" s="23">
        <f t="shared" si="33"/>
        <v>0</v>
      </c>
      <c r="Y63" s="23">
        <f t="shared" si="33"/>
        <v>0</v>
      </c>
      <c r="Z63" s="23">
        <f t="shared" si="33"/>
        <v>0</v>
      </c>
      <c r="AA63" s="23">
        <f t="shared" si="33"/>
        <v>0</v>
      </c>
      <c r="AB63" s="23">
        <f t="shared" si="33"/>
        <v>0</v>
      </c>
      <c r="AC63" s="23">
        <f t="shared" si="33"/>
        <v>0</v>
      </c>
      <c r="AD63" s="23">
        <f t="shared" si="33"/>
        <v>0</v>
      </c>
      <c r="AE63" s="23">
        <f t="shared" si="34"/>
        <v>0</v>
      </c>
      <c r="AF63" s="23">
        <f t="shared" si="34"/>
        <v>0</v>
      </c>
      <c r="AG63" s="23">
        <f t="shared" si="34"/>
        <v>0</v>
      </c>
      <c r="AH63" s="23">
        <f t="shared" si="34"/>
        <v>0</v>
      </c>
      <c r="AI63" s="23">
        <f t="shared" si="34"/>
        <v>-3600000</v>
      </c>
    </row>
    <row r="64" spans="3:35">
      <c r="C64" s="31" t="s">
        <v>14</v>
      </c>
      <c r="D64" s="35">
        <f>+$D$48</f>
        <v>0.45</v>
      </c>
      <c r="E64" s="32">
        <f t="shared" si="33"/>
        <v>31500000</v>
      </c>
      <c r="F64" s="32">
        <f t="shared" si="33"/>
        <v>0</v>
      </c>
      <c r="G64" s="32">
        <f t="shared" si="33"/>
        <v>0</v>
      </c>
      <c r="H64" s="32">
        <f t="shared" si="33"/>
        <v>0</v>
      </c>
      <c r="I64" s="32">
        <f t="shared" si="33"/>
        <v>0</v>
      </c>
      <c r="J64" s="32">
        <f t="shared" si="33"/>
        <v>0</v>
      </c>
      <c r="K64" s="32">
        <f t="shared" si="33"/>
        <v>0</v>
      </c>
      <c r="L64" s="32">
        <f t="shared" si="33"/>
        <v>0</v>
      </c>
      <c r="M64" s="32">
        <f t="shared" si="33"/>
        <v>0</v>
      </c>
      <c r="N64" s="32">
        <f t="shared" si="33"/>
        <v>0</v>
      </c>
      <c r="O64" s="32">
        <f t="shared" si="33"/>
        <v>0</v>
      </c>
      <c r="P64" s="32">
        <f t="shared" si="33"/>
        <v>0</v>
      </c>
      <c r="Q64" s="32">
        <f t="shared" si="33"/>
        <v>0</v>
      </c>
      <c r="R64" s="32">
        <f t="shared" si="33"/>
        <v>0</v>
      </c>
      <c r="S64" s="32">
        <f t="shared" si="33"/>
        <v>0</v>
      </c>
      <c r="T64" s="32">
        <f t="shared" si="33"/>
        <v>0</v>
      </c>
      <c r="U64" s="32">
        <f t="shared" si="33"/>
        <v>0</v>
      </c>
      <c r="V64" s="32">
        <f t="shared" si="33"/>
        <v>0</v>
      </c>
      <c r="W64" s="32">
        <f t="shared" si="33"/>
        <v>0</v>
      </c>
      <c r="X64" s="32">
        <f t="shared" si="33"/>
        <v>0</v>
      </c>
      <c r="Y64" s="32">
        <f t="shared" si="33"/>
        <v>0</v>
      </c>
      <c r="Z64" s="32">
        <f t="shared" si="33"/>
        <v>0</v>
      </c>
      <c r="AA64" s="32">
        <f t="shared" si="33"/>
        <v>0</v>
      </c>
      <c r="AB64" s="32">
        <f t="shared" si="33"/>
        <v>0</v>
      </c>
      <c r="AC64" s="32">
        <f t="shared" si="33"/>
        <v>0</v>
      </c>
      <c r="AD64" s="32">
        <f t="shared" si="33"/>
        <v>0</v>
      </c>
      <c r="AE64" s="32">
        <f t="shared" si="34"/>
        <v>0</v>
      </c>
      <c r="AF64" s="32">
        <f t="shared" si="34"/>
        <v>0</v>
      </c>
      <c r="AG64" s="32">
        <f t="shared" si="34"/>
        <v>0</v>
      </c>
      <c r="AH64" s="32">
        <f t="shared" si="34"/>
        <v>0</v>
      </c>
      <c r="AI64" s="32">
        <f t="shared" si="34"/>
        <v>-10800000</v>
      </c>
    </row>
    <row r="66" spans="3:35">
      <c r="C66" s="76" t="s">
        <v>360</v>
      </c>
    </row>
    <row r="68" spans="3:35">
      <c r="D68" s="18"/>
      <c r="E68" s="6">
        <v>0</v>
      </c>
      <c r="F68" s="6">
        <v>1</v>
      </c>
      <c r="G68" s="6">
        <v>2</v>
      </c>
      <c r="H68" s="6">
        <v>3</v>
      </c>
      <c r="I68" s="6">
        <v>4</v>
      </c>
      <c r="J68" s="6">
        <v>5</v>
      </c>
      <c r="K68" s="6">
        <v>6</v>
      </c>
      <c r="L68" s="6">
        <v>7</v>
      </c>
      <c r="M68" s="6">
        <v>8</v>
      </c>
      <c r="N68" s="6">
        <v>9</v>
      </c>
      <c r="O68" s="6">
        <v>10</v>
      </c>
      <c r="P68" s="6">
        <v>11</v>
      </c>
      <c r="Q68" s="6">
        <v>12</v>
      </c>
      <c r="R68" s="6">
        <v>13</v>
      </c>
      <c r="S68" s="6">
        <v>14</v>
      </c>
      <c r="T68" s="6">
        <v>15</v>
      </c>
      <c r="U68" s="6">
        <v>16</v>
      </c>
      <c r="V68" s="6">
        <v>17</v>
      </c>
      <c r="W68" s="6">
        <v>18</v>
      </c>
      <c r="X68" s="6">
        <v>19</v>
      </c>
      <c r="Y68" s="6">
        <v>20</v>
      </c>
      <c r="Z68" s="6">
        <v>21</v>
      </c>
      <c r="AA68" s="6">
        <v>22</v>
      </c>
      <c r="AB68" s="6">
        <v>23</v>
      </c>
      <c r="AC68" s="6">
        <v>24</v>
      </c>
      <c r="AD68" s="6">
        <v>25</v>
      </c>
      <c r="AE68" s="6">
        <v>26</v>
      </c>
      <c r="AF68" s="6">
        <v>27</v>
      </c>
      <c r="AG68" s="6">
        <v>28</v>
      </c>
      <c r="AH68" s="6">
        <v>29</v>
      </c>
      <c r="AI68" s="6">
        <v>30</v>
      </c>
    </row>
    <row r="69" spans="3:35">
      <c r="C69" s="20" t="s">
        <v>77</v>
      </c>
      <c r="E69" s="105">
        <f t="shared" ref="E69:AI69" si="36">+E61-E53</f>
        <v>70000000</v>
      </c>
      <c r="F69" s="105">
        <f t="shared" si="36"/>
        <v>0</v>
      </c>
      <c r="G69" s="105">
        <f t="shared" si="36"/>
        <v>0</v>
      </c>
      <c r="H69" s="105">
        <f t="shared" si="36"/>
        <v>0</v>
      </c>
      <c r="I69" s="105">
        <f t="shared" si="36"/>
        <v>0</v>
      </c>
      <c r="J69" s="105">
        <f t="shared" si="36"/>
        <v>0</v>
      </c>
      <c r="K69" s="105">
        <f t="shared" si="36"/>
        <v>0</v>
      </c>
      <c r="L69" s="105">
        <f t="shared" si="36"/>
        <v>0</v>
      </c>
      <c r="M69" s="105">
        <f t="shared" si="36"/>
        <v>0</v>
      </c>
      <c r="N69" s="105">
        <f t="shared" si="36"/>
        <v>0</v>
      </c>
      <c r="O69" s="105">
        <f t="shared" si="36"/>
        <v>0</v>
      </c>
      <c r="P69" s="105">
        <f t="shared" si="36"/>
        <v>0</v>
      </c>
      <c r="Q69" s="105">
        <f t="shared" si="36"/>
        <v>0</v>
      </c>
      <c r="R69" s="105">
        <f t="shared" si="36"/>
        <v>0</v>
      </c>
      <c r="S69" s="105">
        <f t="shared" si="36"/>
        <v>0</v>
      </c>
      <c r="T69" s="105">
        <f t="shared" si="36"/>
        <v>0</v>
      </c>
      <c r="U69" s="105">
        <f t="shared" si="36"/>
        <v>0</v>
      </c>
      <c r="V69" s="105">
        <f t="shared" si="36"/>
        <v>0</v>
      </c>
      <c r="W69" s="105">
        <f t="shared" si="36"/>
        <v>0</v>
      </c>
      <c r="X69" s="105">
        <f t="shared" si="36"/>
        <v>0</v>
      </c>
      <c r="Y69" s="105">
        <f t="shared" si="36"/>
        <v>0</v>
      </c>
      <c r="Z69" s="105">
        <f t="shared" si="36"/>
        <v>0</v>
      </c>
      <c r="AA69" s="105">
        <f t="shared" si="36"/>
        <v>0</v>
      </c>
      <c r="AB69" s="105">
        <f t="shared" si="36"/>
        <v>0</v>
      </c>
      <c r="AC69" s="105">
        <f t="shared" si="36"/>
        <v>0</v>
      </c>
      <c r="AD69" s="105">
        <f t="shared" si="36"/>
        <v>0</v>
      </c>
      <c r="AE69" s="105">
        <f t="shared" si="36"/>
        <v>0</v>
      </c>
      <c r="AF69" s="105">
        <f t="shared" si="36"/>
        <v>0</v>
      </c>
      <c r="AG69" s="105">
        <f t="shared" si="36"/>
        <v>0</v>
      </c>
      <c r="AH69" s="105">
        <f t="shared" si="36"/>
        <v>0</v>
      </c>
      <c r="AI69" s="105">
        <f t="shared" si="36"/>
        <v>-24000000</v>
      </c>
    </row>
    <row r="70" spans="3:35">
      <c r="C70" s="24" t="s">
        <v>12</v>
      </c>
      <c r="D70" s="27"/>
      <c r="E70" s="106">
        <f t="shared" ref="E70:AI70" si="37">+E62-E54</f>
        <v>28000000</v>
      </c>
      <c r="F70" s="106">
        <f t="shared" si="37"/>
        <v>0</v>
      </c>
      <c r="G70" s="106">
        <f t="shared" si="37"/>
        <v>0</v>
      </c>
      <c r="H70" s="106">
        <f t="shared" si="37"/>
        <v>0</v>
      </c>
      <c r="I70" s="106">
        <f t="shared" si="37"/>
        <v>0</v>
      </c>
      <c r="J70" s="106">
        <f t="shared" si="37"/>
        <v>0</v>
      </c>
      <c r="K70" s="106">
        <f t="shared" si="37"/>
        <v>0</v>
      </c>
      <c r="L70" s="106">
        <f t="shared" si="37"/>
        <v>0</v>
      </c>
      <c r="M70" s="106">
        <f t="shared" si="37"/>
        <v>0</v>
      </c>
      <c r="N70" s="106">
        <f t="shared" si="37"/>
        <v>0</v>
      </c>
      <c r="O70" s="106">
        <f t="shared" si="37"/>
        <v>0</v>
      </c>
      <c r="P70" s="106">
        <f t="shared" si="37"/>
        <v>0</v>
      </c>
      <c r="Q70" s="106">
        <f t="shared" si="37"/>
        <v>0</v>
      </c>
      <c r="R70" s="106">
        <f t="shared" si="37"/>
        <v>0</v>
      </c>
      <c r="S70" s="106">
        <f t="shared" si="37"/>
        <v>0</v>
      </c>
      <c r="T70" s="106">
        <f t="shared" si="37"/>
        <v>0</v>
      </c>
      <c r="U70" s="106">
        <f t="shared" si="37"/>
        <v>0</v>
      </c>
      <c r="V70" s="106">
        <f t="shared" si="37"/>
        <v>0</v>
      </c>
      <c r="W70" s="106">
        <f t="shared" si="37"/>
        <v>0</v>
      </c>
      <c r="X70" s="106">
        <f t="shared" si="37"/>
        <v>0</v>
      </c>
      <c r="Y70" s="106">
        <f t="shared" si="37"/>
        <v>0</v>
      </c>
      <c r="Z70" s="106">
        <f t="shared" si="37"/>
        <v>0</v>
      </c>
      <c r="AA70" s="106">
        <f t="shared" si="37"/>
        <v>0</v>
      </c>
      <c r="AB70" s="106">
        <f t="shared" si="37"/>
        <v>0</v>
      </c>
      <c r="AC70" s="106">
        <f t="shared" si="37"/>
        <v>0</v>
      </c>
      <c r="AD70" s="106">
        <f t="shared" si="37"/>
        <v>0</v>
      </c>
      <c r="AE70" s="106">
        <f t="shared" si="37"/>
        <v>0</v>
      </c>
      <c r="AF70" s="106">
        <f t="shared" si="37"/>
        <v>0</v>
      </c>
      <c r="AG70" s="106">
        <f t="shared" si="37"/>
        <v>0</v>
      </c>
      <c r="AH70" s="106">
        <f t="shared" si="37"/>
        <v>0</v>
      </c>
      <c r="AI70" s="106">
        <f t="shared" si="37"/>
        <v>-9600000</v>
      </c>
    </row>
    <row r="71" spans="3:35">
      <c r="C71" s="24" t="s">
        <v>13</v>
      </c>
      <c r="D71" s="27"/>
      <c r="E71" s="106">
        <f t="shared" ref="E71:AI71" si="38">+E63-E55</f>
        <v>10500000</v>
      </c>
      <c r="F71" s="106">
        <f t="shared" si="38"/>
        <v>0</v>
      </c>
      <c r="G71" s="106">
        <f t="shared" si="38"/>
        <v>0</v>
      </c>
      <c r="H71" s="106">
        <f t="shared" si="38"/>
        <v>0</v>
      </c>
      <c r="I71" s="106">
        <f t="shared" si="38"/>
        <v>0</v>
      </c>
      <c r="J71" s="106">
        <f t="shared" si="38"/>
        <v>0</v>
      </c>
      <c r="K71" s="106">
        <f t="shared" si="38"/>
        <v>0</v>
      </c>
      <c r="L71" s="106">
        <f t="shared" si="38"/>
        <v>0</v>
      </c>
      <c r="M71" s="106">
        <f t="shared" si="38"/>
        <v>0</v>
      </c>
      <c r="N71" s="106">
        <f t="shared" si="38"/>
        <v>0</v>
      </c>
      <c r="O71" s="106">
        <f t="shared" si="38"/>
        <v>0</v>
      </c>
      <c r="P71" s="106">
        <f t="shared" si="38"/>
        <v>0</v>
      </c>
      <c r="Q71" s="106">
        <f t="shared" si="38"/>
        <v>0</v>
      </c>
      <c r="R71" s="106">
        <f t="shared" si="38"/>
        <v>0</v>
      </c>
      <c r="S71" s="106">
        <f t="shared" si="38"/>
        <v>0</v>
      </c>
      <c r="T71" s="106">
        <f t="shared" si="38"/>
        <v>0</v>
      </c>
      <c r="U71" s="106">
        <f t="shared" si="38"/>
        <v>0</v>
      </c>
      <c r="V71" s="106">
        <f t="shared" si="38"/>
        <v>0</v>
      </c>
      <c r="W71" s="106">
        <f t="shared" si="38"/>
        <v>0</v>
      </c>
      <c r="X71" s="106">
        <f t="shared" si="38"/>
        <v>0</v>
      </c>
      <c r="Y71" s="106">
        <f t="shared" si="38"/>
        <v>0</v>
      </c>
      <c r="Z71" s="106">
        <f t="shared" si="38"/>
        <v>0</v>
      </c>
      <c r="AA71" s="106">
        <f t="shared" si="38"/>
        <v>0</v>
      </c>
      <c r="AB71" s="106">
        <f t="shared" si="38"/>
        <v>0</v>
      </c>
      <c r="AC71" s="106">
        <f t="shared" si="38"/>
        <v>0</v>
      </c>
      <c r="AD71" s="106">
        <f t="shared" si="38"/>
        <v>0</v>
      </c>
      <c r="AE71" s="106">
        <f t="shared" si="38"/>
        <v>0</v>
      </c>
      <c r="AF71" s="106">
        <f t="shared" si="38"/>
        <v>0</v>
      </c>
      <c r="AG71" s="106">
        <f t="shared" si="38"/>
        <v>0</v>
      </c>
      <c r="AH71" s="106">
        <f t="shared" si="38"/>
        <v>0</v>
      </c>
      <c r="AI71" s="106">
        <f t="shared" si="38"/>
        <v>-3600000</v>
      </c>
    </row>
    <row r="72" spans="3:35">
      <c r="C72" s="31" t="s">
        <v>14</v>
      </c>
      <c r="D72" s="35"/>
      <c r="E72" s="107">
        <f t="shared" ref="E72:AI72" si="39">+E64-E56</f>
        <v>31500000</v>
      </c>
      <c r="F72" s="107">
        <f t="shared" si="39"/>
        <v>0</v>
      </c>
      <c r="G72" s="107">
        <f t="shared" si="39"/>
        <v>0</v>
      </c>
      <c r="H72" s="107">
        <f t="shared" si="39"/>
        <v>0</v>
      </c>
      <c r="I72" s="107">
        <f t="shared" si="39"/>
        <v>0</v>
      </c>
      <c r="J72" s="107">
        <f t="shared" si="39"/>
        <v>0</v>
      </c>
      <c r="K72" s="107">
        <f t="shared" si="39"/>
        <v>0</v>
      </c>
      <c r="L72" s="107">
        <f t="shared" si="39"/>
        <v>0</v>
      </c>
      <c r="M72" s="107">
        <f t="shared" si="39"/>
        <v>0</v>
      </c>
      <c r="N72" s="107">
        <f t="shared" si="39"/>
        <v>0</v>
      </c>
      <c r="O72" s="107">
        <f t="shared" si="39"/>
        <v>0</v>
      </c>
      <c r="P72" s="107">
        <f t="shared" si="39"/>
        <v>0</v>
      </c>
      <c r="Q72" s="107">
        <f t="shared" si="39"/>
        <v>0</v>
      </c>
      <c r="R72" s="107">
        <f t="shared" si="39"/>
        <v>0</v>
      </c>
      <c r="S72" s="107">
        <f t="shared" si="39"/>
        <v>0</v>
      </c>
      <c r="T72" s="107">
        <f t="shared" si="39"/>
        <v>0</v>
      </c>
      <c r="U72" s="107">
        <f t="shared" si="39"/>
        <v>0</v>
      </c>
      <c r="V72" s="107">
        <f t="shared" si="39"/>
        <v>0</v>
      </c>
      <c r="W72" s="107">
        <f t="shared" si="39"/>
        <v>0</v>
      </c>
      <c r="X72" s="107">
        <f t="shared" si="39"/>
        <v>0</v>
      </c>
      <c r="Y72" s="107">
        <f t="shared" si="39"/>
        <v>0</v>
      </c>
      <c r="Z72" s="107">
        <f t="shared" si="39"/>
        <v>0</v>
      </c>
      <c r="AA72" s="107">
        <f t="shared" si="39"/>
        <v>0</v>
      </c>
      <c r="AB72" s="107">
        <f t="shared" si="39"/>
        <v>0</v>
      </c>
      <c r="AC72" s="107">
        <f t="shared" si="39"/>
        <v>0</v>
      </c>
      <c r="AD72" s="107">
        <f t="shared" si="39"/>
        <v>0</v>
      </c>
      <c r="AE72" s="107">
        <f t="shared" si="39"/>
        <v>0</v>
      </c>
      <c r="AF72" s="107">
        <f t="shared" si="39"/>
        <v>0</v>
      </c>
      <c r="AG72" s="107">
        <f t="shared" si="39"/>
        <v>0</v>
      </c>
      <c r="AH72" s="107">
        <f t="shared" si="39"/>
        <v>0</v>
      </c>
      <c r="AI72" s="107">
        <f t="shared" si="39"/>
        <v>-10800000</v>
      </c>
    </row>
    <row r="73" spans="3:35">
      <c r="C73" s="24"/>
      <c r="D73" s="27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6" spans="3:35" ht="15.75">
      <c r="C76" s="281" t="s">
        <v>313</v>
      </c>
    </row>
    <row r="78" spans="3:35">
      <c r="C78" s="76" t="s">
        <v>361</v>
      </c>
    </row>
    <row r="80" spans="3:35">
      <c r="C80" s="1" t="s">
        <v>93</v>
      </c>
    </row>
    <row r="81" spans="3:35">
      <c r="C81" s="24" t="s">
        <v>12</v>
      </c>
      <c r="D81" s="495">
        <f>+Inputs!D28</f>
        <v>0.4</v>
      </c>
    </row>
    <row r="82" spans="3:35">
      <c r="C82" s="24" t="s">
        <v>13</v>
      </c>
      <c r="D82" s="495">
        <f>+Inputs!D29</f>
        <v>0.15</v>
      </c>
    </row>
    <row r="83" spans="3:35">
      <c r="C83" s="24" t="s">
        <v>14</v>
      </c>
      <c r="D83" s="495">
        <f>+Inputs!D30</f>
        <v>0.45</v>
      </c>
    </row>
    <row r="86" spans="3:35">
      <c r="C86" s="76" t="s">
        <v>362</v>
      </c>
      <c r="D86" s="1"/>
    </row>
    <row r="88" spans="3:35">
      <c r="D88" s="18"/>
      <c r="E88" s="6">
        <v>0</v>
      </c>
      <c r="F88" s="6">
        <v>1</v>
      </c>
      <c r="G88" s="6">
        <v>2</v>
      </c>
      <c r="H88" s="6">
        <v>3</v>
      </c>
      <c r="I88" s="6">
        <v>4</v>
      </c>
      <c r="J88" s="6">
        <v>5</v>
      </c>
      <c r="K88" s="6">
        <v>6</v>
      </c>
      <c r="L88" s="6">
        <v>7</v>
      </c>
      <c r="M88" s="6">
        <v>8</v>
      </c>
      <c r="N88" s="6">
        <v>9</v>
      </c>
      <c r="O88" s="6">
        <v>10</v>
      </c>
      <c r="P88" s="6">
        <v>11</v>
      </c>
      <c r="Q88" s="6">
        <v>12</v>
      </c>
      <c r="R88" s="6">
        <v>13</v>
      </c>
      <c r="S88" s="6">
        <v>14</v>
      </c>
      <c r="T88" s="6">
        <v>15</v>
      </c>
      <c r="U88" s="6">
        <v>16</v>
      </c>
      <c r="V88" s="6">
        <v>17</v>
      </c>
      <c r="W88" s="6">
        <v>18</v>
      </c>
      <c r="X88" s="6">
        <v>19</v>
      </c>
      <c r="Y88" s="6">
        <v>20</v>
      </c>
      <c r="Z88" s="6">
        <v>21</v>
      </c>
      <c r="AA88" s="6">
        <v>22</v>
      </c>
      <c r="AB88" s="6">
        <v>23</v>
      </c>
      <c r="AC88" s="6">
        <v>24</v>
      </c>
      <c r="AD88" s="6">
        <v>25</v>
      </c>
      <c r="AE88" s="6">
        <v>26</v>
      </c>
      <c r="AF88" s="6">
        <v>27</v>
      </c>
      <c r="AG88" s="6">
        <v>28</v>
      </c>
      <c r="AH88" s="6">
        <v>29</v>
      </c>
      <c r="AI88" s="6">
        <v>30</v>
      </c>
    </row>
    <row r="89" spans="3:35">
      <c r="C89" s="20" t="s">
        <v>78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</row>
    <row r="90" spans="3:35">
      <c r="C90" s="24" t="s">
        <v>12</v>
      </c>
      <c r="D90" s="27">
        <f>$D81</f>
        <v>0.4</v>
      </c>
      <c r="E90" s="23">
        <f t="shared" ref="E90:K92" si="40">+E$89*$D90</f>
        <v>0</v>
      </c>
      <c r="F90" s="23">
        <f t="shared" si="40"/>
        <v>0</v>
      </c>
      <c r="G90" s="23">
        <f t="shared" si="40"/>
        <v>0</v>
      </c>
      <c r="H90" s="23">
        <f t="shared" si="40"/>
        <v>0</v>
      </c>
      <c r="I90" s="23">
        <f t="shared" si="40"/>
        <v>0</v>
      </c>
      <c r="J90" s="23">
        <f t="shared" si="40"/>
        <v>0</v>
      </c>
      <c r="K90" s="23">
        <f t="shared" si="40"/>
        <v>0</v>
      </c>
      <c r="L90" s="23">
        <f t="shared" ref="L90:U92" si="41">+L$89*$D90</f>
        <v>0</v>
      </c>
      <c r="M90" s="23">
        <f t="shared" si="41"/>
        <v>0</v>
      </c>
      <c r="N90" s="23">
        <f t="shared" si="41"/>
        <v>0</v>
      </c>
      <c r="O90" s="23">
        <f t="shared" si="41"/>
        <v>0</v>
      </c>
      <c r="P90" s="23">
        <f t="shared" si="41"/>
        <v>0</v>
      </c>
      <c r="Q90" s="23">
        <f t="shared" si="41"/>
        <v>0</v>
      </c>
      <c r="R90" s="23">
        <f t="shared" si="41"/>
        <v>0</v>
      </c>
      <c r="S90" s="23">
        <f t="shared" si="41"/>
        <v>0</v>
      </c>
      <c r="T90" s="23">
        <f t="shared" si="41"/>
        <v>0</v>
      </c>
      <c r="U90" s="23">
        <f t="shared" si="41"/>
        <v>0</v>
      </c>
      <c r="V90" s="23">
        <f t="shared" ref="V90:AD92" si="42">+V$89*$D90</f>
        <v>0</v>
      </c>
      <c r="W90" s="23">
        <f t="shared" si="42"/>
        <v>0</v>
      </c>
      <c r="X90" s="23">
        <f t="shared" si="42"/>
        <v>0</v>
      </c>
      <c r="Y90" s="23">
        <f t="shared" si="42"/>
        <v>0</v>
      </c>
      <c r="Z90" s="23">
        <f t="shared" si="42"/>
        <v>0</v>
      </c>
      <c r="AA90" s="23">
        <f t="shared" si="42"/>
        <v>0</v>
      </c>
      <c r="AB90" s="23">
        <f t="shared" si="42"/>
        <v>0</v>
      </c>
      <c r="AC90" s="23">
        <f t="shared" si="42"/>
        <v>0</v>
      </c>
      <c r="AD90" s="23">
        <f t="shared" si="42"/>
        <v>0</v>
      </c>
      <c r="AE90" s="23">
        <f t="shared" ref="AE90:AI92" si="43">+AE$89*$D90</f>
        <v>0</v>
      </c>
      <c r="AF90" s="23">
        <f t="shared" si="43"/>
        <v>0</v>
      </c>
      <c r="AG90" s="23">
        <f t="shared" si="43"/>
        <v>0</v>
      </c>
      <c r="AH90" s="23">
        <f t="shared" si="43"/>
        <v>0</v>
      </c>
      <c r="AI90" s="23">
        <f t="shared" si="43"/>
        <v>0</v>
      </c>
    </row>
    <row r="91" spans="3:35">
      <c r="C91" s="24" t="s">
        <v>13</v>
      </c>
      <c r="D91" s="27">
        <f t="shared" ref="D91:D92" si="44">$D82</f>
        <v>0.15</v>
      </c>
      <c r="E91" s="23">
        <f t="shared" si="40"/>
        <v>0</v>
      </c>
      <c r="F91" s="23">
        <f t="shared" si="40"/>
        <v>0</v>
      </c>
      <c r="G91" s="23">
        <f t="shared" si="40"/>
        <v>0</v>
      </c>
      <c r="H91" s="23">
        <f t="shared" si="40"/>
        <v>0</v>
      </c>
      <c r="I91" s="23">
        <f t="shared" si="40"/>
        <v>0</v>
      </c>
      <c r="J91" s="23">
        <f t="shared" si="40"/>
        <v>0</v>
      </c>
      <c r="K91" s="23">
        <f t="shared" si="40"/>
        <v>0</v>
      </c>
      <c r="L91" s="23">
        <f t="shared" si="41"/>
        <v>0</v>
      </c>
      <c r="M91" s="23">
        <f t="shared" si="41"/>
        <v>0</v>
      </c>
      <c r="N91" s="23">
        <f t="shared" si="41"/>
        <v>0</v>
      </c>
      <c r="O91" s="23">
        <f t="shared" si="41"/>
        <v>0</v>
      </c>
      <c r="P91" s="23">
        <f t="shared" si="41"/>
        <v>0</v>
      </c>
      <c r="Q91" s="23">
        <f t="shared" si="41"/>
        <v>0</v>
      </c>
      <c r="R91" s="23">
        <f t="shared" si="41"/>
        <v>0</v>
      </c>
      <c r="S91" s="23">
        <f t="shared" si="41"/>
        <v>0</v>
      </c>
      <c r="T91" s="23">
        <f t="shared" si="41"/>
        <v>0</v>
      </c>
      <c r="U91" s="23">
        <f t="shared" si="41"/>
        <v>0</v>
      </c>
      <c r="V91" s="23">
        <f t="shared" si="42"/>
        <v>0</v>
      </c>
      <c r="W91" s="23">
        <f t="shared" si="42"/>
        <v>0</v>
      </c>
      <c r="X91" s="23">
        <f t="shared" si="42"/>
        <v>0</v>
      </c>
      <c r="Y91" s="23">
        <f t="shared" si="42"/>
        <v>0</v>
      </c>
      <c r="Z91" s="23">
        <f t="shared" si="42"/>
        <v>0</v>
      </c>
      <c r="AA91" s="23">
        <f t="shared" si="42"/>
        <v>0</v>
      </c>
      <c r="AB91" s="23">
        <f t="shared" si="42"/>
        <v>0</v>
      </c>
      <c r="AC91" s="23">
        <f t="shared" si="42"/>
        <v>0</v>
      </c>
      <c r="AD91" s="23">
        <f t="shared" si="42"/>
        <v>0</v>
      </c>
      <c r="AE91" s="23">
        <f t="shared" si="43"/>
        <v>0</v>
      </c>
      <c r="AF91" s="23">
        <f t="shared" si="43"/>
        <v>0</v>
      </c>
      <c r="AG91" s="23">
        <f t="shared" si="43"/>
        <v>0</v>
      </c>
      <c r="AH91" s="23">
        <f t="shared" si="43"/>
        <v>0</v>
      </c>
      <c r="AI91" s="23">
        <f t="shared" si="43"/>
        <v>0</v>
      </c>
    </row>
    <row r="92" spans="3:35">
      <c r="C92" s="31" t="s">
        <v>14</v>
      </c>
      <c r="D92" s="35">
        <f t="shared" si="44"/>
        <v>0.45</v>
      </c>
      <c r="E92" s="32">
        <f t="shared" si="40"/>
        <v>0</v>
      </c>
      <c r="F92" s="32">
        <f t="shared" si="40"/>
        <v>0</v>
      </c>
      <c r="G92" s="32">
        <f t="shared" si="40"/>
        <v>0</v>
      </c>
      <c r="H92" s="32">
        <f t="shared" si="40"/>
        <v>0</v>
      </c>
      <c r="I92" s="32">
        <f t="shared" si="40"/>
        <v>0</v>
      </c>
      <c r="J92" s="32">
        <f t="shared" si="40"/>
        <v>0</v>
      </c>
      <c r="K92" s="32">
        <f t="shared" si="40"/>
        <v>0</v>
      </c>
      <c r="L92" s="32">
        <f t="shared" si="41"/>
        <v>0</v>
      </c>
      <c r="M92" s="32">
        <f t="shared" si="41"/>
        <v>0</v>
      </c>
      <c r="N92" s="32">
        <f t="shared" si="41"/>
        <v>0</v>
      </c>
      <c r="O92" s="32">
        <f t="shared" si="41"/>
        <v>0</v>
      </c>
      <c r="P92" s="32">
        <f t="shared" si="41"/>
        <v>0</v>
      </c>
      <c r="Q92" s="32">
        <f t="shared" si="41"/>
        <v>0</v>
      </c>
      <c r="R92" s="32">
        <f t="shared" si="41"/>
        <v>0</v>
      </c>
      <c r="S92" s="32">
        <f t="shared" si="41"/>
        <v>0</v>
      </c>
      <c r="T92" s="32">
        <f t="shared" si="41"/>
        <v>0</v>
      </c>
      <c r="U92" s="32">
        <f t="shared" si="41"/>
        <v>0</v>
      </c>
      <c r="V92" s="32">
        <f t="shared" si="42"/>
        <v>0</v>
      </c>
      <c r="W92" s="32">
        <f t="shared" si="42"/>
        <v>0</v>
      </c>
      <c r="X92" s="32">
        <f t="shared" si="42"/>
        <v>0</v>
      </c>
      <c r="Y92" s="32">
        <f t="shared" si="42"/>
        <v>0</v>
      </c>
      <c r="Z92" s="32">
        <f t="shared" si="42"/>
        <v>0</v>
      </c>
      <c r="AA92" s="32">
        <f t="shared" si="42"/>
        <v>0</v>
      </c>
      <c r="AB92" s="32">
        <f t="shared" si="42"/>
        <v>0</v>
      </c>
      <c r="AC92" s="32">
        <f t="shared" si="42"/>
        <v>0</v>
      </c>
      <c r="AD92" s="32">
        <f t="shared" si="42"/>
        <v>0</v>
      </c>
      <c r="AE92" s="32">
        <f t="shared" si="43"/>
        <v>0</v>
      </c>
      <c r="AF92" s="32">
        <f t="shared" si="43"/>
        <v>0</v>
      </c>
      <c r="AG92" s="32">
        <f t="shared" si="43"/>
        <v>0</v>
      </c>
      <c r="AH92" s="32">
        <f t="shared" si="43"/>
        <v>0</v>
      </c>
      <c r="AI92" s="32">
        <f t="shared" si="43"/>
        <v>0</v>
      </c>
    </row>
    <row r="95" spans="3:35">
      <c r="C95" s="76" t="s">
        <v>363</v>
      </c>
      <c r="D95" s="1"/>
    </row>
    <row r="97" spans="3:35">
      <c r="D97" s="18"/>
      <c r="E97" s="6">
        <v>0</v>
      </c>
      <c r="F97" s="6">
        <v>1</v>
      </c>
      <c r="G97" s="6">
        <v>2</v>
      </c>
      <c r="H97" s="6">
        <v>3</v>
      </c>
      <c r="I97" s="6">
        <v>4</v>
      </c>
      <c r="J97" s="6">
        <v>5</v>
      </c>
      <c r="K97" s="6">
        <v>6</v>
      </c>
      <c r="L97" s="6">
        <v>7</v>
      </c>
      <c r="M97" s="6">
        <v>8</v>
      </c>
      <c r="N97" s="6">
        <v>9</v>
      </c>
      <c r="O97" s="6">
        <v>10</v>
      </c>
      <c r="P97" s="6">
        <v>11</v>
      </c>
      <c r="Q97" s="6">
        <v>12</v>
      </c>
      <c r="R97" s="6">
        <v>13</v>
      </c>
      <c r="S97" s="6">
        <v>14</v>
      </c>
      <c r="T97" s="6">
        <v>15</v>
      </c>
      <c r="U97" s="6">
        <v>16</v>
      </c>
      <c r="V97" s="6">
        <v>17</v>
      </c>
      <c r="W97" s="6">
        <v>18</v>
      </c>
      <c r="X97" s="6">
        <v>19</v>
      </c>
      <c r="Y97" s="6">
        <v>20</v>
      </c>
      <c r="Z97" s="6">
        <v>21</v>
      </c>
      <c r="AA97" s="6">
        <v>22</v>
      </c>
      <c r="AB97" s="6">
        <v>23</v>
      </c>
      <c r="AC97" s="6">
        <v>24</v>
      </c>
      <c r="AD97" s="6">
        <v>25</v>
      </c>
      <c r="AE97" s="6">
        <v>26</v>
      </c>
      <c r="AF97" s="6">
        <v>27</v>
      </c>
      <c r="AG97" s="6">
        <v>28</v>
      </c>
      <c r="AH97" s="6">
        <v>29</v>
      </c>
      <c r="AI97" s="6">
        <v>30</v>
      </c>
    </row>
    <row r="98" spans="3:35">
      <c r="C98" s="20" t="s">
        <v>78</v>
      </c>
      <c r="E98" s="21">
        <v>0</v>
      </c>
      <c r="F98" s="21">
        <f>Inputs!D25</f>
        <v>50000000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</row>
    <row r="99" spans="3:35">
      <c r="C99" s="24" t="s">
        <v>12</v>
      </c>
      <c r="D99" s="27">
        <f>+D81</f>
        <v>0.4</v>
      </c>
      <c r="E99" s="23">
        <f t="shared" ref="E99:K101" si="45">+E$98*$D99</f>
        <v>0</v>
      </c>
      <c r="F99" s="23">
        <f t="shared" si="45"/>
        <v>20000000</v>
      </c>
      <c r="G99" s="23">
        <f t="shared" si="45"/>
        <v>0</v>
      </c>
      <c r="H99" s="23">
        <f t="shared" si="45"/>
        <v>0</v>
      </c>
      <c r="I99" s="23">
        <f t="shared" si="45"/>
        <v>0</v>
      </c>
      <c r="J99" s="23">
        <f t="shared" si="45"/>
        <v>0</v>
      </c>
      <c r="K99" s="23">
        <f t="shared" si="45"/>
        <v>0</v>
      </c>
      <c r="L99" s="23">
        <f t="shared" ref="L99:U101" si="46">+L$98*$D99</f>
        <v>0</v>
      </c>
      <c r="M99" s="23">
        <f t="shared" si="46"/>
        <v>0</v>
      </c>
      <c r="N99" s="23">
        <f t="shared" si="46"/>
        <v>0</v>
      </c>
      <c r="O99" s="23">
        <f t="shared" si="46"/>
        <v>0</v>
      </c>
      <c r="P99" s="23">
        <f t="shared" si="46"/>
        <v>0</v>
      </c>
      <c r="Q99" s="23">
        <f t="shared" si="46"/>
        <v>0</v>
      </c>
      <c r="R99" s="23">
        <f t="shared" si="46"/>
        <v>0</v>
      </c>
      <c r="S99" s="23">
        <f t="shared" si="46"/>
        <v>0</v>
      </c>
      <c r="T99" s="23">
        <f t="shared" si="46"/>
        <v>0</v>
      </c>
      <c r="U99" s="23">
        <f t="shared" si="46"/>
        <v>0</v>
      </c>
      <c r="V99" s="23">
        <f t="shared" ref="V99:AD101" si="47">+V$98*$D99</f>
        <v>0</v>
      </c>
      <c r="W99" s="23">
        <f t="shared" si="47"/>
        <v>0</v>
      </c>
      <c r="X99" s="23">
        <f t="shared" si="47"/>
        <v>0</v>
      </c>
      <c r="Y99" s="23">
        <f t="shared" si="47"/>
        <v>0</v>
      </c>
      <c r="Z99" s="23">
        <f t="shared" si="47"/>
        <v>0</v>
      </c>
      <c r="AA99" s="23">
        <f t="shared" si="47"/>
        <v>0</v>
      </c>
      <c r="AB99" s="23">
        <f t="shared" si="47"/>
        <v>0</v>
      </c>
      <c r="AC99" s="23">
        <f t="shared" si="47"/>
        <v>0</v>
      </c>
      <c r="AD99" s="23">
        <f t="shared" si="47"/>
        <v>0</v>
      </c>
      <c r="AE99" s="23">
        <f t="shared" ref="AE99:AI101" si="48">+AE$98*$D99</f>
        <v>0</v>
      </c>
      <c r="AF99" s="23">
        <f t="shared" si="48"/>
        <v>0</v>
      </c>
      <c r="AG99" s="23">
        <f t="shared" si="48"/>
        <v>0</v>
      </c>
      <c r="AH99" s="23">
        <f t="shared" si="48"/>
        <v>0</v>
      </c>
      <c r="AI99" s="23">
        <f t="shared" si="48"/>
        <v>0</v>
      </c>
    </row>
    <row r="100" spans="3:35">
      <c r="C100" s="24" t="s">
        <v>13</v>
      </c>
      <c r="D100" s="27">
        <f t="shared" ref="D100:D101" si="49">+D82</f>
        <v>0.15</v>
      </c>
      <c r="E100" s="23">
        <f t="shared" si="45"/>
        <v>0</v>
      </c>
      <c r="F100" s="23">
        <f t="shared" si="45"/>
        <v>7500000</v>
      </c>
      <c r="G100" s="23">
        <f t="shared" si="45"/>
        <v>0</v>
      </c>
      <c r="H100" s="23">
        <f t="shared" si="45"/>
        <v>0</v>
      </c>
      <c r="I100" s="23">
        <f t="shared" si="45"/>
        <v>0</v>
      </c>
      <c r="J100" s="23">
        <f t="shared" si="45"/>
        <v>0</v>
      </c>
      <c r="K100" s="23">
        <f t="shared" si="45"/>
        <v>0</v>
      </c>
      <c r="L100" s="23">
        <f t="shared" si="46"/>
        <v>0</v>
      </c>
      <c r="M100" s="23">
        <f t="shared" si="46"/>
        <v>0</v>
      </c>
      <c r="N100" s="23">
        <f t="shared" si="46"/>
        <v>0</v>
      </c>
      <c r="O100" s="23">
        <f t="shared" si="46"/>
        <v>0</v>
      </c>
      <c r="P100" s="23">
        <f t="shared" si="46"/>
        <v>0</v>
      </c>
      <c r="Q100" s="23">
        <f t="shared" si="46"/>
        <v>0</v>
      </c>
      <c r="R100" s="23">
        <f t="shared" si="46"/>
        <v>0</v>
      </c>
      <c r="S100" s="23">
        <f t="shared" si="46"/>
        <v>0</v>
      </c>
      <c r="T100" s="23">
        <f t="shared" si="46"/>
        <v>0</v>
      </c>
      <c r="U100" s="23">
        <f t="shared" si="46"/>
        <v>0</v>
      </c>
      <c r="V100" s="23">
        <f t="shared" si="47"/>
        <v>0</v>
      </c>
      <c r="W100" s="23">
        <f t="shared" si="47"/>
        <v>0</v>
      </c>
      <c r="X100" s="23">
        <f t="shared" si="47"/>
        <v>0</v>
      </c>
      <c r="Y100" s="23">
        <f t="shared" si="47"/>
        <v>0</v>
      </c>
      <c r="Z100" s="23">
        <f t="shared" si="47"/>
        <v>0</v>
      </c>
      <c r="AA100" s="23">
        <f t="shared" si="47"/>
        <v>0</v>
      </c>
      <c r="AB100" s="23">
        <f t="shared" si="47"/>
        <v>0</v>
      </c>
      <c r="AC100" s="23">
        <f t="shared" si="47"/>
        <v>0</v>
      </c>
      <c r="AD100" s="23">
        <f t="shared" si="47"/>
        <v>0</v>
      </c>
      <c r="AE100" s="23">
        <f t="shared" si="48"/>
        <v>0</v>
      </c>
      <c r="AF100" s="23">
        <f t="shared" si="48"/>
        <v>0</v>
      </c>
      <c r="AG100" s="23">
        <f t="shared" si="48"/>
        <v>0</v>
      </c>
      <c r="AH100" s="23">
        <f t="shared" si="48"/>
        <v>0</v>
      </c>
      <c r="AI100" s="23">
        <f t="shared" si="48"/>
        <v>0</v>
      </c>
    </row>
    <row r="101" spans="3:35">
      <c r="C101" s="31" t="s">
        <v>14</v>
      </c>
      <c r="D101" s="35">
        <f t="shared" si="49"/>
        <v>0.45</v>
      </c>
      <c r="E101" s="32">
        <f t="shared" si="45"/>
        <v>0</v>
      </c>
      <c r="F101" s="32">
        <f t="shared" si="45"/>
        <v>22500000</v>
      </c>
      <c r="G101" s="32">
        <f t="shared" si="45"/>
        <v>0</v>
      </c>
      <c r="H101" s="32">
        <f t="shared" si="45"/>
        <v>0</v>
      </c>
      <c r="I101" s="32">
        <f t="shared" si="45"/>
        <v>0</v>
      </c>
      <c r="J101" s="32">
        <f t="shared" si="45"/>
        <v>0</v>
      </c>
      <c r="K101" s="32">
        <f t="shared" si="45"/>
        <v>0</v>
      </c>
      <c r="L101" s="32">
        <f t="shared" si="46"/>
        <v>0</v>
      </c>
      <c r="M101" s="32">
        <f t="shared" si="46"/>
        <v>0</v>
      </c>
      <c r="N101" s="32">
        <f t="shared" si="46"/>
        <v>0</v>
      </c>
      <c r="O101" s="32">
        <f t="shared" si="46"/>
        <v>0</v>
      </c>
      <c r="P101" s="32">
        <f t="shared" si="46"/>
        <v>0</v>
      </c>
      <c r="Q101" s="32">
        <f t="shared" si="46"/>
        <v>0</v>
      </c>
      <c r="R101" s="32">
        <f t="shared" si="46"/>
        <v>0</v>
      </c>
      <c r="S101" s="32">
        <f t="shared" si="46"/>
        <v>0</v>
      </c>
      <c r="T101" s="32">
        <f t="shared" si="46"/>
        <v>0</v>
      </c>
      <c r="U101" s="32">
        <f t="shared" si="46"/>
        <v>0</v>
      </c>
      <c r="V101" s="32">
        <f t="shared" si="47"/>
        <v>0</v>
      </c>
      <c r="W101" s="32">
        <f t="shared" si="47"/>
        <v>0</v>
      </c>
      <c r="X101" s="32">
        <f t="shared" si="47"/>
        <v>0</v>
      </c>
      <c r="Y101" s="32">
        <f t="shared" si="47"/>
        <v>0</v>
      </c>
      <c r="Z101" s="32">
        <f t="shared" si="47"/>
        <v>0</v>
      </c>
      <c r="AA101" s="32">
        <f t="shared" si="47"/>
        <v>0</v>
      </c>
      <c r="AB101" s="32">
        <f t="shared" si="47"/>
        <v>0</v>
      </c>
      <c r="AC101" s="32">
        <f t="shared" si="47"/>
        <v>0</v>
      </c>
      <c r="AD101" s="32">
        <f t="shared" si="47"/>
        <v>0</v>
      </c>
      <c r="AE101" s="32">
        <f t="shared" si="48"/>
        <v>0</v>
      </c>
      <c r="AF101" s="32">
        <f t="shared" si="48"/>
        <v>0</v>
      </c>
      <c r="AG101" s="32">
        <f t="shared" si="48"/>
        <v>0</v>
      </c>
      <c r="AH101" s="32">
        <f t="shared" si="48"/>
        <v>0</v>
      </c>
      <c r="AI101" s="32">
        <f t="shared" si="48"/>
        <v>0</v>
      </c>
    </row>
    <row r="104" spans="3:35">
      <c r="C104" s="76" t="s">
        <v>364</v>
      </c>
    </row>
    <row r="106" spans="3:35">
      <c r="D106" s="18"/>
      <c r="E106" s="6">
        <v>0</v>
      </c>
      <c r="F106" s="6">
        <v>1</v>
      </c>
      <c r="G106" s="6">
        <v>2</v>
      </c>
      <c r="H106" s="6">
        <v>3</v>
      </c>
      <c r="I106" s="6">
        <v>4</v>
      </c>
      <c r="J106" s="6">
        <v>5</v>
      </c>
      <c r="K106" s="6">
        <v>6</v>
      </c>
      <c r="L106" s="6">
        <v>7</v>
      </c>
      <c r="M106" s="6">
        <v>8</v>
      </c>
      <c r="N106" s="6">
        <v>9</v>
      </c>
      <c r="O106" s="6">
        <v>10</v>
      </c>
      <c r="P106" s="6">
        <v>11</v>
      </c>
      <c r="Q106" s="6">
        <v>12</v>
      </c>
      <c r="R106" s="6">
        <v>13</v>
      </c>
      <c r="S106" s="6">
        <v>14</v>
      </c>
      <c r="T106" s="6">
        <v>15</v>
      </c>
      <c r="U106" s="6">
        <v>16</v>
      </c>
      <c r="V106" s="6">
        <v>17</v>
      </c>
      <c r="W106" s="6">
        <v>18</v>
      </c>
      <c r="X106" s="6">
        <v>19</v>
      </c>
      <c r="Y106" s="6">
        <v>20</v>
      </c>
      <c r="Z106" s="6">
        <v>21</v>
      </c>
      <c r="AA106" s="6">
        <v>22</v>
      </c>
      <c r="AB106" s="6">
        <v>23</v>
      </c>
      <c r="AC106" s="6">
        <v>24</v>
      </c>
      <c r="AD106" s="6">
        <v>25</v>
      </c>
      <c r="AE106" s="6">
        <v>26</v>
      </c>
      <c r="AF106" s="6">
        <v>27</v>
      </c>
      <c r="AG106" s="6">
        <v>28</v>
      </c>
      <c r="AH106" s="6">
        <v>29</v>
      </c>
      <c r="AI106" s="6">
        <v>30</v>
      </c>
    </row>
    <row r="107" spans="3:35">
      <c r="C107" s="20" t="s">
        <v>78</v>
      </c>
      <c r="E107" s="105">
        <f t="shared" ref="E107:AD107" si="50">+E98-E89</f>
        <v>0</v>
      </c>
      <c r="F107" s="105">
        <f t="shared" si="50"/>
        <v>50000000</v>
      </c>
      <c r="G107" s="105">
        <f t="shared" si="50"/>
        <v>0</v>
      </c>
      <c r="H107" s="105">
        <f t="shared" si="50"/>
        <v>0</v>
      </c>
      <c r="I107" s="105">
        <f t="shared" si="50"/>
        <v>0</v>
      </c>
      <c r="J107" s="105">
        <f t="shared" si="50"/>
        <v>0</v>
      </c>
      <c r="K107" s="105">
        <f t="shared" si="50"/>
        <v>0</v>
      </c>
      <c r="L107" s="105">
        <f t="shared" si="50"/>
        <v>0</v>
      </c>
      <c r="M107" s="105">
        <f t="shared" si="50"/>
        <v>0</v>
      </c>
      <c r="N107" s="105">
        <f t="shared" si="50"/>
        <v>0</v>
      </c>
      <c r="O107" s="105">
        <f t="shared" si="50"/>
        <v>0</v>
      </c>
      <c r="P107" s="105">
        <f t="shared" si="50"/>
        <v>0</v>
      </c>
      <c r="Q107" s="105">
        <f t="shared" si="50"/>
        <v>0</v>
      </c>
      <c r="R107" s="105">
        <f t="shared" si="50"/>
        <v>0</v>
      </c>
      <c r="S107" s="105">
        <f t="shared" si="50"/>
        <v>0</v>
      </c>
      <c r="T107" s="105">
        <f t="shared" si="50"/>
        <v>0</v>
      </c>
      <c r="U107" s="105">
        <f t="shared" si="50"/>
        <v>0</v>
      </c>
      <c r="V107" s="105">
        <f t="shared" si="50"/>
        <v>0</v>
      </c>
      <c r="W107" s="105">
        <f t="shared" si="50"/>
        <v>0</v>
      </c>
      <c r="X107" s="105">
        <f t="shared" si="50"/>
        <v>0</v>
      </c>
      <c r="Y107" s="105">
        <f t="shared" si="50"/>
        <v>0</v>
      </c>
      <c r="Z107" s="105">
        <f t="shared" si="50"/>
        <v>0</v>
      </c>
      <c r="AA107" s="105">
        <f t="shared" si="50"/>
        <v>0</v>
      </c>
      <c r="AB107" s="105">
        <f t="shared" si="50"/>
        <v>0</v>
      </c>
      <c r="AC107" s="105">
        <f t="shared" si="50"/>
        <v>0</v>
      </c>
      <c r="AD107" s="105">
        <f t="shared" si="50"/>
        <v>0</v>
      </c>
      <c r="AE107" s="105">
        <f t="shared" ref="AE107:AI107" si="51">+AE98-AE89</f>
        <v>0</v>
      </c>
      <c r="AF107" s="105">
        <f t="shared" si="51"/>
        <v>0</v>
      </c>
      <c r="AG107" s="105">
        <f t="shared" si="51"/>
        <v>0</v>
      </c>
      <c r="AH107" s="105">
        <f t="shared" si="51"/>
        <v>0</v>
      </c>
      <c r="AI107" s="105">
        <f t="shared" si="51"/>
        <v>0</v>
      </c>
    </row>
    <row r="108" spans="3:35">
      <c r="C108" s="24" t="s">
        <v>12</v>
      </c>
      <c r="D108" s="27"/>
      <c r="E108" s="106">
        <f t="shared" ref="E108:AD108" si="52">+E99-E90</f>
        <v>0</v>
      </c>
      <c r="F108" s="106">
        <f t="shared" si="52"/>
        <v>20000000</v>
      </c>
      <c r="G108" s="106">
        <f t="shared" si="52"/>
        <v>0</v>
      </c>
      <c r="H108" s="106">
        <f t="shared" si="52"/>
        <v>0</v>
      </c>
      <c r="I108" s="106">
        <f t="shared" si="52"/>
        <v>0</v>
      </c>
      <c r="J108" s="106">
        <f t="shared" si="52"/>
        <v>0</v>
      </c>
      <c r="K108" s="106">
        <f t="shared" si="52"/>
        <v>0</v>
      </c>
      <c r="L108" s="106">
        <f t="shared" si="52"/>
        <v>0</v>
      </c>
      <c r="M108" s="106">
        <f t="shared" si="52"/>
        <v>0</v>
      </c>
      <c r="N108" s="106">
        <f t="shared" si="52"/>
        <v>0</v>
      </c>
      <c r="O108" s="106">
        <f t="shared" si="52"/>
        <v>0</v>
      </c>
      <c r="P108" s="106">
        <f t="shared" si="52"/>
        <v>0</v>
      </c>
      <c r="Q108" s="106">
        <f t="shared" si="52"/>
        <v>0</v>
      </c>
      <c r="R108" s="106">
        <f t="shared" si="52"/>
        <v>0</v>
      </c>
      <c r="S108" s="106">
        <f t="shared" si="52"/>
        <v>0</v>
      </c>
      <c r="T108" s="106">
        <f t="shared" si="52"/>
        <v>0</v>
      </c>
      <c r="U108" s="106">
        <f t="shared" si="52"/>
        <v>0</v>
      </c>
      <c r="V108" s="106">
        <f t="shared" si="52"/>
        <v>0</v>
      </c>
      <c r="W108" s="106">
        <f t="shared" si="52"/>
        <v>0</v>
      </c>
      <c r="X108" s="106">
        <f t="shared" si="52"/>
        <v>0</v>
      </c>
      <c r="Y108" s="106">
        <f t="shared" si="52"/>
        <v>0</v>
      </c>
      <c r="Z108" s="106">
        <f t="shared" si="52"/>
        <v>0</v>
      </c>
      <c r="AA108" s="106">
        <f t="shared" si="52"/>
        <v>0</v>
      </c>
      <c r="AB108" s="106">
        <f t="shared" si="52"/>
        <v>0</v>
      </c>
      <c r="AC108" s="106">
        <f t="shared" si="52"/>
        <v>0</v>
      </c>
      <c r="AD108" s="106">
        <f t="shared" si="52"/>
        <v>0</v>
      </c>
      <c r="AE108" s="106">
        <f t="shared" ref="AE108:AI108" si="53">+AE99-AE90</f>
        <v>0</v>
      </c>
      <c r="AF108" s="106">
        <f t="shared" si="53"/>
        <v>0</v>
      </c>
      <c r="AG108" s="106">
        <f t="shared" si="53"/>
        <v>0</v>
      </c>
      <c r="AH108" s="106">
        <f t="shared" si="53"/>
        <v>0</v>
      </c>
      <c r="AI108" s="106">
        <f t="shared" si="53"/>
        <v>0</v>
      </c>
    </row>
    <row r="109" spans="3:35">
      <c r="C109" s="24" t="s">
        <v>13</v>
      </c>
      <c r="D109" s="27"/>
      <c r="E109" s="106">
        <f t="shared" ref="E109:AD109" si="54">+E100-E91</f>
        <v>0</v>
      </c>
      <c r="F109" s="106">
        <f t="shared" si="54"/>
        <v>7500000</v>
      </c>
      <c r="G109" s="106">
        <f t="shared" si="54"/>
        <v>0</v>
      </c>
      <c r="H109" s="106">
        <f t="shared" si="54"/>
        <v>0</v>
      </c>
      <c r="I109" s="106">
        <f t="shared" si="54"/>
        <v>0</v>
      </c>
      <c r="J109" s="106">
        <f t="shared" si="54"/>
        <v>0</v>
      </c>
      <c r="K109" s="106">
        <f t="shared" si="54"/>
        <v>0</v>
      </c>
      <c r="L109" s="106">
        <f t="shared" si="54"/>
        <v>0</v>
      </c>
      <c r="M109" s="106">
        <f t="shared" si="54"/>
        <v>0</v>
      </c>
      <c r="N109" s="106">
        <f t="shared" si="54"/>
        <v>0</v>
      </c>
      <c r="O109" s="106">
        <f t="shared" si="54"/>
        <v>0</v>
      </c>
      <c r="P109" s="106">
        <f t="shared" si="54"/>
        <v>0</v>
      </c>
      <c r="Q109" s="106">
        <f t="shared" si="54"/>
        <v>0</v>
      </c>
      <c r="R109" s="106">
        <f t="shared" si="54"/>
        <v>0</v>
      </c>
      <c r="S109" s="106">
        <f t="shared" si="54"/>
        <v>0</v>
      </c>
      <c r="T109" s="106">
        <f t="shared" si="54"/>
        <v>0</v>
      </c>
      <c r="U109" s="106">
        <f t="shared" si="54"/>
        <v>0</v>
      </c>
      <c r="V109" s="106">
        <f t="shared" si="54"/>
        <v>0</v>
      </c>
      <c r="W109" s="106">
        <f t="shared" si="54"/>
        <v>0</v>
      </c>
      <c r="X109" s="106">
        <f t="shared" si="54"/>
        <v>0</v>
      </c>
      <c r="Y109" s="106">
        <f t="shared" si="54"/>
        <v>0</v>
      </c>
      <c r="Z109" s="106">
        <f t="shared" si="54"/>
        <v>0</v>
      </c>
      <c r="AA109" s="106">
        <f t="shared" si="54"/>
        <v>0</v>
      </c>
      <c r="AB109" s="106">
        <f t="shared" si="54"/>
        <v>0</v>
      </c>
      <c r="AC109" s="106">
        <f t="shared" si="54"/>
        <v>0</v>
      </c>
      <c r="AD109" s="106">
        <f t="shared" si="54"/>
        <v>0</v>
      </c>
      <c r="AE109" s="106">
        <f t="shared" ref="AE109:AI109" si="55">+AE100-AE91</f>
        <v>0</v>
      </c>
      <c r="AF109" s="106">
        <f t="shared" si="55"/>
        <v>0</v>
      </c>
      <c r="AG109" s="106">
        <f t="shared" si="55"/>
        <v>0</v>
      </c>
      <c r="AH109" s="106">
        <f t="shared" si="55"/>
        <v>0</v>
      </c>
      <c r="AI109" s="106">
        <f t="shared" si="55"/>
        <v>0</v>
      </c>
    </row>
    <row r="110" spans="3:35">
      <c r="C110" s="31" t="s">
        <v>14</v>
      </c>
      <c r="D110" s="35"/>
      <c r="E110" s="107">
        <f t="shared" ref="E110:AD110" si="56">+E101-E92</f>
        <v>0</v>
      </c>
      <c r="F110" s="107">
        <f t="shared" si="56"/>
        <v>22500000</v>
      </c>
      <c r="G110" s="107">
        <f t="shared" si="56"/>
        <v>0</v>
      </c>
      <c r="H110" s="107">
        <f t="shared" si="56"/>
        <v>0</v>
      </c>
      <c r="I110" s="107">
        <f t="shared" si="56"/>
        <v>0</v>
      </c>
      <c r="J110" s="107">
        <f t="shared" si="56"/>
        <v>0</v>
      </c>
      <c r="K110" s="107">
        <f t="shared" si="56"/>
        <v>0</v>
      </c>
      <c r="L110" s="107">
        <f t="shared" si="56"/>
        <v>0</v>
      </c>
      <c r="M110" s="107">
        <f t="shared" si="56"/>
        <v>0</v>
      </c>
      <c r="N110" s="107">
        <f t="shared" si="56"/>
        <v>0</v>
      </c>
      <c r="O110" s="107">
        <f t="shared" si="56"/>
        <v>0</v>
      </c>
      <c r="P110" s="107">
        <f t="shared" si="56"/>
        <v>0</v>
      </c>
      <c r="Q110" s="107">
        <f t="shared" si="56"/>
        <v>0</v>
      </c>
      <c r="R110" s="107">
        <f t="shared" si="56"/>
        <v>0</v>
      </c>
      <c r="S110" s="107">
        <f t="shared" si="56"/>
        <v>0</v>
      </c>
      <c r="T110" s="107">
        <f t="shared" si="56"/>
        <v>0</v>
      </c>
      <c r="U110" s="107">
        <f t="shared" si="56"/>
        <v>0</v>
      </c>
      <c r="V110" s="107">
        <f t="shared" si="56"/>
        <v>0</v>
      </c>
      <c r="W110" s="107">
        <f t="shared" si="56"/>
        <v>0</v>
      </c>
      <c r="X110" s="107">
        <f t="shared" si="56"/>
        <v>0</v>
      </c>
      <c r="Y110" s="107">
        <f t="shared" si="56"/>
        <v>0</v>
      </c>
      <c r="Z110" s="107">
        <f t="shared" si="56"/>
        <v>0</v>
      </c>
      <c r="AA110" s="107">
        <f t="shared" si="56"/>
        <v>0</v>
      </c>
      <c r="AB110" s="107">
        <f t="shared" si="56"/>
        <v>0</v>
      </c>
      <c r="AC110" s="107">
        <f t="shared" si="56"/>
        <v>0</v>
      </c>
      <c r="AD110" s="107">
        <f t="shared" si="56"/>
        <v>0</v>
      </c>
      <c r="AE110" s="107">
        <f t="shared" ref="AE110:AI110" si="57">+AE101-AE92</f>
        <v>0</v>
      </c>
      <c r="AF110" s="107">
        <f t="shared" si="57"/>
        <v>0</v>
      </c>
      <c r="AG110" s="107">
        <f t="shared" si="57"/>
        <v>0</v>
      </c>
      <c r="AH110" s="107">
        <f t="shared" si="57"/>
        <v>0</v>
      </c>
      <c r="AI110" s="107">
        <f t="shared" si="57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09FCCD48A244F87CAF8262265FA19" ma:contentTypeVersion="6" ma:contentTypeDescription="Crear nuevo documento." ma:contentTypeScope="" ma:versionID="b9c90fb2c628a9d1bac413f8be78fa9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5b0b2a40f5d97d15ff73f7f7ef3e5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1:TranslationStateDownloadLink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Descripción" ma:hidden="true" ma:internalName="RoutingRuleDescription" ma:readOnly="false">
      <xsd:simpleType>
        <xsd:restriction base="dms:Text">
          <xsd:maxLength value="255"/>
        </xsd:restriction>
      </xsd:simpleType>
    </xsd:element>
    <xsd:element name="TranslationStateDownloadLink" ma:index="3" nillable="true" ma:displayName="Vínculo de descarga" ma:hidden="true" ma:internalName="TranslationStateDownloa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6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7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F5C05E-2ECB-42BB-8913-4F54FC367D10}"/>
</file>

<file path=customXml/itemProps2.xml><?xml version="1.0" encoding="utf-8"?>
<ds:datastoreItem xmlns:ds="http://schemas.openxmlformats.org/officeDocument/2006/customXml" ds:itemID="{BAA10525-7DDA-4A7A-882E-DFEB8995DE02}"/>
</file>

<file path=customXml/itemProps3.xml><?xml version="1.0" encoding="utf-8"?>
<ds:datastoreItem xmlns:ds="http://schemas.openxmlformats.org/officeDocument/2006/customXml" ds:itemID="{FCF91491-D654-4AB7-B451-44F6D181E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Portada</vt:lpstr>
      <vt:lpstr>Datos Proyecto</vt:lpstr>
      <vt:lpstr>Descripción del Proyecto</vt:lpstr>
      <vt:lpstr>Resultados Rentabilidad</vt:lpstr>
      <vt:lpstr>Resultados Detallados</vt:lpstr>
      <vt:lpstr>Resumen Ejecutivo</vt:lpstr>
      <vt:lpstr>Inputs</vt:lpstr>
      <vt:lpstr>Demanda</vt:lpstr>
      <vt:lpstr>Costes de Inversión</vt:lpstr>
      <vt:lpstr>Costes de Operación</vt:lpstr>
      <vt:lpstr>Ingresos de Operación</vt:lpstr>
      <vt:lpstr>F. Caja Libre Proyecto</vt:lpstr>
      <vt:lpstr>F. Financiación</vt:lpstr>
      <vt:lpstr>F. Caja Capital</vt:lpstr>
      <vt:lpstr>Sostenib financiera</vt:lpstr>
      <vt:lpstr>Var. Exced Aut. Portuaria</vt:lpstr>
      <vt:lpstr>Var. Exced Op. Partícipe</vt:lpstr>
      <vt:lpstr>Var. Exced Otras A. Portuaria</vt:lpstr>
      <vt:lpstr>Var. Exced Otros Operad</vt:lpstr>
      <vt:lpstr>Var. Excedente Cliente</vt:lpstr>
      <vt:lpstr>Var. Excedente Total</vt:lpstr>
      <vt:lpstr>Análisis Sensibilidad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Álvarez Rodríguez de la Rúa, Ignacio</dc:creator>
  <cp:lastModifiedBy>ialvarezr</cp:lastModifiedBy>
  <dcterms:created xsi:type="dcterms:W3CDTF">2015-09-02T16:12:24Z</dcterms:created>
  <dcterms:modified xsi:type="dcterms:W3CDTF">2016-01-13T23:02:03Z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0x01010072F09FCCD48A244F87CAF8262265FA19</vt:lpwstr>
  </property>
</Properties>
</file>